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Calculations" sheetId="2" r:id="rId6"/>
    <sheet state="visible" name="NPV-Gas" sheetId="3" r:id="rId7"/>
    <sheet state="visible" name="NPV-E85" sheetId="4" r:id="rId8"/>
    <sheet state="visible" name="NPV-HEV" sheetId="5" r:id="rId9"/>
    <sheet state="visible" name="NPV-PHEV" sheetId="6" r:id="rId10"/>
    <sheet state="visible" name="NPV-BEV" sheetId="7" r:id="rId11"/>
    <sheet state="visible" name="Risk Graph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tc={cdff6a3d-cd24-4d91-a9ee-53d5e7e4c7ad}</author>
  </authors>
  <commentList>
    <comment authorId="0" xr:uid="{cdff6a3d-cd24-4d91-a9ee-53d5e7e4c7ad}" ref="A1">
      <text>
        <t xml:space="preserve">[Threaded comment]
 Your version of Excel allows you to read this threaded comment; however, any edits to it will get removed if the file is opened in a newer version of Excel. Learn more: https://go.microsoft.com/fwlink/?linkid=870924
Comment:
	I know in the project outline he mentions initial battery, but isnt this rolled up in the MSRP? Anyone have any context on why this is a factor, or maybe we ask him what he meant by it?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tc={d901acc2-1fa5-490a-90a7-8f3302d2dfdf}</author>
  </authors>
  <commentList>
    <comment authorId="0" ref="M2">
      <text>
        <t xml:space="preserve">Gasoline and/or Electricity Costs</t>
      </text>
    </comment>
    <comment authorId="0" ref="N2">
      <text>
        <t xml:space="preserve">Includes oil, tire rotation, etc. </t>
      </text>
    </comment>
    <comment authorId="1" xr:uid="{d901acc2-1fa5-490a-90a7-8f3302d2dfdf}" ref="I2">
      <text>
        <t xml:space="preserve">[Threaded comment]
 Your version of Excel allows you to read this threaded comment; however, any edits to it will get removed if the file is opened in a newer version of Excel. Learn more: https://go.microsoft.com/fwlink/?linkid=870924
Comment:
	From 0 to Full Tank/Battery
</t>
      </text>
    </comment>
  </commentList>
</comments>
</file>

<file path=xl/sharedStrings.xml><?xml version="1.0" encoding="utf-8"?>
<sst xmlns="http://schemas.openxmlformats.org/spreadsheetml/2006/main" count="197" uniqueCount="112">
  <si>
    <t>4-Door Sedan</t>
  </si>
  <si>
    <t>Case Study 2: Gasoline versus alternative fuel vehicles (due 4/21, 10 points)</t>
  </si>
  <si>
    <t>Upfront Costs</t>
  </si>
  <si>
    <t>Calculations</t>
  </si>
  <si>
    <t>In the Proceedings of the National Academies of Sciences, Michalek et al. (2011) write: The electrification of passenger vehicles has the potential to address three of the most critical challenges of our time - (i) produce fewer greenhouse gas (GHG) emissions when powered by electricity instead of gasoline, depending on the electricity source; (ii) reduce tailpipe emissions, which impact people and the environment; and (iii) reduce gasoline consumption, helping to diminish dependency on imported oil. Recognizing these benefits, US policymakers have provided federal tax credits of up to $7,500 per vehicle to encourage electrified transportation, with additional supporting policies enacted in many states.</t>
  </si>
  <si>
    <t>Despite the societal benefits conferred by a wider adoption of electrified vehicles, people (like you and me) make decisions based on total ownership costs and pay little attention to environmental and energy security benefits. Therefore, I would like you to estimate total ownership costs for five different vehicle types: (a) conventional gasoline vehicle, (b) alternative fuel (e.g., E85 vehicle) (c) hybrid electric vehicle (HEV), (d) plug-in hybrid electric vehicle (PHEV), and (e) battery electric vehicle (BEV) and explore the uncertainty/variability in the cost estimates using a stochastic model. Total ownership costs should, at a minimum, include costs for the following:</t>
  </si>
  <si>
    <t>Vehicle and other upfront costs (e.g., auto loan)</t>
  </si>
  <si>
    <t>Fuel (note: electricity is a ‘fuel’)</t>
  </si>
  <si>
    <t>Battery (initial and replacement), home charger</t>
  </si>
  <si>
    <t>Scheduled maintenance (e.g., oil, tire rotation, and other consumables)</t>
  </si>
  <si>
    <t>Salvage</t>
  </si>
  <si>
    <t>Local/state/national credit for buying an electric vehicle</t>
  </si>
  <si>
    <t>The following questions (not exhaustive) should help you get started on the problem:</t>
  </si>
  <si>
    <t>What type of vehicle should you consider? 4-door sedan? SUV? 2-door coupe? Truck?</t>
  </si>
  <si>
    <t>Fuel Type</t>
  </si>
  <si>
    <t>Given your choice for a vehicle, what are the costs for a comparable conventional vehicle, alternative fuel vehicle, HEV, PHEV, and BEV? Here, comparable would mean similarity (not equivalence), in say performance, size, functionality, etc.</t>
  </si>
  <si>
    <t>How should you finance the vehicle? Self-finance or car loan? What interest rates would you qualify for? Are interest rates going to differ by vehicle type?</t>
  </si>
  <si>
    <t>How many miles are driven per year and what is the vehicle’s fuel economy?</t>
  </si>
  <si>
    <t>What is the cost of fuel (gasoline, E85, electricity) now and in the future?</t>
  </si>
  <si>
    <t>What are approximate scheduled maintenance costs and how are those expected to change with vehicle life?</t>
  </si>
  <si>
    <t>Specific Vehicle Name/Brand</t>
  </si>
  <si>
    <t>Purchace Price [$]</t>
  </si>
  <si>
    <t>Loan Payment</t>
  </si>
  <si>
    <t>Battery Replacement Cost [$]</t>
  </si>
  <si>
    <t>What is the life of the vehicle and what is its salvage value? Do you want to consider ownership costs over the same time period? How frequently do you change cars?</t>
  </si>
  <si>
    <t>Home Charger Cost [$]</t>
  </si>
  <si>
    <t>Fuel Capacity [gas]</t>
  </si>
  <si>
    <t>What discount rate should you use?</t>
  </si>
  <si>
    <t>Fuel Capacity [kWh]</t>
  </si>
  <si>
    <t>2024 Chevy Malibu (E85)</t>
  </si>
  <si>
    <t>Fuel Cost [$/Gal]</t>
  </si>
  <si>
    <t>Fuel Cost [$/kWh]</t>
  </si>
  <si>
    <t>Est. Range [miles]</t>
  </si>
  <si>
    <t>2024 Toyota Corolla LE (GAS)</t>
  </si>
  <si>
    <t>Begin the case study by building a month-based economic model to calculate total ownership costs (i.e., NPV) for each vehicle type. Next, perform Monte-Carlo simulations using the @Risk model by varying the inputs. The inputs need to be varied using statistical distributions with appropriate parameters to define the distributions (e.g., mean and standard deviation for a normal distribution, lower and upper bound for a uniform distribution). As much as possible, please use real data to inform both the type of distribution as well as its parameters. Analyze the results from the simulations to offer a recommendation on the vehicle one should purchase that minimizes total ownership costs.</t>
  </si>
  <si>
    <t>Calc Ann. Fuel Cost</t>
  </si>
  <si>
    <t>The following questions will help you in analyzing the simulation results:</t>
  </si>
  <si>
    <t>Annual Fuel Cost [$]</t>
  </si>
  <si>
    <t>What is the median value and interquartile (25th to 75th percentile) cost range for the five vehicles?</t>
  </si>
  <si>
    <t>Annual Maintenance [$]</t>
  </si>
  <si>
    <t>Does the interquartile range overlap? Is there a dominant choice?</t>
  </si>
  <si>
    <t>Local/State/National Credit [$]</t>
  </si>
  <si>
    <t>What input or inputs appear to control the decision? Does reducing the uncertainty/variability in the input make the decision-making clearer?</t>
  </si>
  <si>
    <t>Vehicle Life Span [years]</t>
  </si>
  <si>
    <t>What is the probability that the different vehicle choices will be at least as cost-competitive as a conventional gasoline vehicle?</t>
  </si>
  <si>
    <t>Salvage Value [$]</t>
  </si>
  <si>
    <t>How do the vehicles rank in terms of initial cost and lifetime costs?</t>
  </si>
  <si>
    <t>NPV [$]</t>
  </si>
  <si>
    <t>If expressed as a uniform monthly cost, how do your results compare against vehicles studied by the MIT Trancik Lab: https://www.carboncounter.com/#!/explore.?</t>
  </si>
  <si>
    <t>Year</t>
  </si>
  <si>
    <t>Month</t>
  </si>
  <si>
    <t>The report should read as one document that lists the problem, describes the methods (e.g., assumptions, formulae, techniques, etc.), discusses the results and presents a summary/conclusion/recommendation section. Typically, the results should be accompanied with tables and/or figures that highlight the finding. Please DO NOT include a print of the entire Excel spreadsheet model in your report. Use the following guidelines to format the report: Times New Roman, 11 pt, 1” margin, single spaced, maximum of 4 pages for the report.</t>
  </si>
  <si>
    <t>Loan</t>
  </si>
  <si>
    <t>Gasoline</t>
  </si>
  <si>
    <t>References:</t>
  </si>
  <si>
    <t>2024 Toyota Corolla LE</t>
  </si>
  <si>
    <t>Home Charger Install</t>
  </si>
  <si>
    <t>Fuel Cost</t>
  </si>
  <si>
    <t>Michalek et al., PNAS, 2011: http://www.pnas.org/content/108/40/16554.short</t>
  </si>
  <si>
    <t>Registration?</t>
  </si>
  <si>
    <t>Maintenance</t>
  </si>
  <si>
    <t>New Battery</t>
  </si>
  <si>
    <t>Sum</t>
  </si>
  <si>
    <t>PV</t>
  </si>
  <si>
    <t>NPV</t>
  </si>
  <si>
    <t>Discount Rate?</t>
  </si>
  <si>
    <t>E85</t>
  </si>
  <si>
    <t>2024 Chevy Malibu</t>
  </si>
  <si>
    <t>HEV</t>
  </si>
  <si>
    <t>2024 Honda Accord Hybrid Sport</t>
  </si>
  <si>
    <t>PHEV</t>
  </si>
  <si>
    <t>2024 Hyundai Sonata Plug-in Hybrid</t>
  </si>
  <si>
    <t>Registration Fees</t>
  </si>
  <si>
    <t>BEV</t>
  </si>
  <si>
    <t>2024 Tesla Model 3 RWD</t>
  </si>
  <si>
    <t>Auto Loan Interest</t>
  </si>
  <si>
    <t>Monthly Rate</t>
  </si>
  <si>
    <t>SOT Year 1</t>
  </si>
  <si>
    <t>Loan Term [months]</t>
  </si>
  <si>
    <t>Commute [mi/day]</t>
  </si>
  <si>
    <t>Weekdays Commuted/yr</t>
  </si>
  <si>
    <t>Weekend Travel [mi]</t>
  </si>
  <si>
    <t>Weekends Traveled/yr</t>
  </si>
  <si>
    <t>Annual Miles [mi/yr]</t>
  </si>
  <si>
    <t>SOT Year 2</t>
  </si>
  <si>
    <t>DoE EV Tax Credit</t>
  </si>
  <si>
    <t>SOT Year 3</t>
  </si>
  <si>
    <t>Colorado EV Tax Credit</t>
  </si>
  <si>
    <t>SOT Year 4</t>
  </si>
  <si>
    <t>Average MSRPs</t>
  </si>
  <si>
    <t>Std Dev of MSRPs</t>
  </si>
  <si>
    <t>1st Quartile (25%)</t>
  </si>
  <si>
    <t>3rd Quartile (75%)</t>
  </si>
  <si>
    <t>SOT Year 5</t>
  </si>
  <si>
    <t>Colorado Registration Fees</t>
  </si>
  <si>
    <t>See Table for Calc Method _&gt;</t>
  </si>
  <si>
    <t>SOT Year 6</t>
  </si>
  <si>
    <t>Discount Rate</t>
  </si>
  <si>
    <t>2024 Honda Accord Hybrid Sport (HEV)</t>
  </si>
  <si>
    <t>2024 Hyundai Sonata Plug-in Hybrid (PHEV)</t>
  </si>
  <si>
    <t>2024 Tesla Model 3 RWD (BEV)</t>
  </si>
  <si>
    <t>Fit Analysis for Purchase Price Std Dev</t>
  </si>
  <si>
    <t>Final NPV for each vehicle plotted, further right is better</t>
  </si>
  <si>
    <t>Ex. Chart: For each salvage value I put on a normal distribution where the std dev is about 10% of the nominal value, this shows that we may not necessarily get the full value  when selling the car, or maybe we get lucky and find a sucker who will overpay</t>
  </si>
  <si>
    <t>Ex. Chart: I applied the "Pert" distribution to each annual maintenance cost, maybe get unlucky and need some new tires or other high ticket items at a regular service</t>
  </si>
  <si>
    <t>Ex. Chart: I used another Pert distribution to consider that the manufacturer lied to me and we will likely get worse range from each vehicle, i used the same offsets for each vehicle, max is +20 from nominal, and min is -60 from nominal</t>
  </si>
  <si>
    <t>Ex. Chart: Used a typical uniform chart for all fuel/electricity costs, considered prices may dip to 3.10 or jump up to 4 in this example, this is just to conisder that prices can go up or down throughout time but may end up hovering overall</t>
  </si>
  <si>
    <t>Ex. Chart: Used another uniform chart for the vehicle loan interest rate, varying rate between 9.9 and 12.1%</t>
  </si>
  <si>
    <t>Ex. Chart: Another uniform series on the amount of days we commute to work, from 240-260, maybe we take some sick days or go on vacation?</t>
  </si>
  <si>
    <t>Ex. Chart: Applied a normal distribution to the weekend travel range, because not every trip is the same.</t>
  </si>
  <si>
    <t>Ex. Chart: Another Pert series on weekend trips, this could have been a normal distribution, but maybe we err on the side of a few plans getting canceled throughout a year</t>
  </si>
  <si>
    <t>The effects of our travel and gas variables on the annual fuel cost, further left is better!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</si>
</sst>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1">
    <font>
      <sz val="10.0"/>
      <color rgb="FF000000"/>
      <name val="Arial"/>
      <scheme val="minor"/>
    </font>
    <font>
      <color theme="1"/>
      <name val="Arial"/>
    </font>
    <font>
      <b/>
      <color rgb="FFFF0000"/>
      <name val="Arial"/>
      <scheme val="minor"/>
    </font>
    <font>
      <b/>
      <sz val="11.0"/>
      <color rgb="FF000000"/>
      <name val="Arial"/>
    </font>
    <font>
      <b/>
      <color theme="1"/>
      <name val="Arial"/>
      <scheme val="minor"/>
    </font>
    <font>
      <i/>
      <sz val="11.0"/>
      <color rgb="FF000000"/>
      <name val="Arial"/>
    </font>
    <font>
      <sz val="11.0"/>
      <color rgb="FF000000"/>
      <name val="Arial"/>
    </font>
    <font>
      <b/>
      <color theme="1"/>
      <name val="Arial"/>
    </font>
    <font>
      <color theme="1"/>
      <name val="Arial"/>
      <scheme val="minor"/>
    </font>
    <font>
      <b/>
      <i/>
      <sz val="11.0"/>
      <color rgb="FF000000"/>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theme="6"/>
        <bgColor theme="6"/>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top style="thin">
        <color rgb="FF000000"/>
      </top>
      <bottom style="thin">
        <color rgb="FF0000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readingOrder="0"/>
    </xf>
    <xf borderId="0" fillId="0" fontId="3" numFmtId="0" xfId="0" applyAlignment="1" applyFont="1">
      <alignment readingOrder="0" shrinkToFit="0" wrapText="1"/>
    </xf>
    <xf borderId="0" fillId="0" fontId="4" numFmtId="0" xfId="0" applyAlignment="1" applyFont="1">
      <alignment horizontal="center" readingOrder="0"/>
    </xf>
    <xf borderId="0" fillId="0" fontId="3" numFmtId="0" xfId="0" applyAlignment="1" applyFont="1">
      <alignment shrinkToFit="0" wrapText="1"/>
    </xf>
    <xf borderId="1" fillId="0" fontId="1" numFmtId="0" xfId="0" applyAlignment="1" applyBorder="1" applyFont="1">
      <alignment horizontal="center" vertical="bottom"/>
    </xf>
    <xf borderId="2" fillId="0" fontId="1" numFmtId="0" xfId="0" applyAlignment="1" applyBorder="1" applyFont="1">
      <alignment vertical="bottom"/>
    </xf>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4" numFmtId="0" xfId="0" applyAlignment="1" applyFont="1">
      <alignment horizontal="center"/>
    </xf>
    <xf borderId="2" fillId="0" fontId="1" numFmtId="164" xfId="0" applyAlignment="1" applyBorder="1" applyFont="1" applyNumberFormat="1">
      <alignment vertical="bottom"/>
    </xf>
    <xf borderId="0" fillId="0" fontId="6" numFmtId="0" xfId="0" applyAlignment="1" applyFont="1">
      <alignment shrinkToFit="0" wrapText="1"/>
    </xf>
    <xf borderId="3" fillId="0" fontId="1" numFmtId="0" xfId="0" applyAlignment="1" applyBorder="1" applyFont="1">
      <alignment vertical="bottom"/>
    </xf>
    <xf borderId="0" fillId="0" fontId="7" numFmtId="0" xfId="0" applyAlignment="1" applyFont="1">
      <alignment horizontal="center" vertical="bottom"/>
    </xf>
    <xf borderId="4" fillId="0" fontId="7" numFmtId="0" xfId="0" applyAlignment="1" applyBorder="1" applyFont="1">
      <alignment horizontal="center" vertical="bottom"/>
    </xf>
    <xf borderId="0" fillId="2" fontId="8" numFmtId="0" xfId="0" applyAlignment="1" applyFill="1" applyFont="1">
      <alignment horizontal="center" readingOrder="0"/>
    </xf>
    <xf borderId="0" fillId="0" fontId="7" numFmtId="0" xfId="0" applyAlignment="1" applyFont="1">
      <alignment horizontal="center" shrinkToFit="0" vertical="bottom" wrapText="1"/>
    </xf>
    <xf borderId="5" fillId="0" fontId="7" numFmtId="0" xfId="0" applyAlignment="1" applyBorder="1" applyFont="1">
      <alignment horizontal="center" shrinkToFit="0" vertical="bottom" wrapText="1"/>
    </xf>
    <xf borderId="5" fillId="0" fontId="7" numFmtId="0" xfId="0" applyAlignment="1" applyBorder="1" applyFont="1">
      <alignment horizontal="center" readingOrder="0" shrinkToFit="0" vertical="bottom" wrapText="1"/>
    </xf>
    <xf borderId="0" fillId="0" fontId="9" numFmtId="0" xfId="0" applyAlignment="1" applyFont="1">
      <alignment readingOrder="0" shrinkToFit="0" wrapText="1"/>
    </xf>
    <xf borderId="0" fillId="0" fontId="8" numFmtId="0" xfId="0" applyAlignment="1" applyFont="1">
      <alignment readingOrder="0"/>
    </xf>
    <xf borderId="0" fillId="0" fontId="8" numFmtId="0" xfId="0" applyAlignment="1" applyFont="1">
      <alignment shrinkToFit="0" wrapText="1"/>
    </xf>
    <xf borderId="5" fillId="3" fontId="7" numFmtId="164" xfId="0" applyAlignment="1" applyBorder="1" applyFill="1" applyFont="1" applyNumberFormat="1">
      <alignment horizontal="center" readingOrder="0" shrinkToFit="0" vertical="bottom" wrapText="1"/>
    </xf>
    <xf borderId="5" fillId="0" fontId="7" numFmtId="164" xfId="0" applyAlignment="1" applyBorder="1" applyFont="1" applyNumberFormat="1">
      <alignment horizontal="center" readingOrder="0" shrinkToFit="0" vertical="bottom" wrapText="1"/>
    </xf>
    <xf borderId="0" fillId="0" fontId="8" numFmtId="164" xfId="0" applyAlignment="1" applyFont="1" applyNumberFormat="1">
      <alignment readingOrder="0"/>
    </xf>
    <xf borderId="0" fillId="3" fontId="7" numFmtId="0" xfId="0" applyAlignment="1" applyFill="1" applyFont="1">
      <alignment horizontal="center" readingOrder="0"/>
    </xf>
    <xf borderId="0" fillId="0" fontId="7" numFmtId="9" xfId="0" applyAlignment="1" applyFont="1" applyNumberFormat="1">
      <alignment horizontal="center" readingOrder="0"/>
    </xf>
    <xf borderId="4" fillId="0" fontId="7" numFmtId="0" xfId="0" applyAlignment="1" applyBorder="1" applyFont="1">
      <alignment horizontal="center"/>
    </xf>
    <xf borderId="1" fillId="0" fontId="1" numFmtId="164" xfId="0" applyAlignment="1" applyBorder="1" applyFont="1" applyNumberFormat="1">
      <alignment readingOrder="0" vertical="bottom"/>
    </xf>
    <xf borderId="2" fillId="0" fontId="1" numFmtId="164" xfId="0" applyAlignment="1" applyBorder="1" applyFont="1" applyNumberFormat="1">
      <alignment readingOrder="0" vertical="bottom"/>
    </xf>
    <xf borderId="2" fillId="0" fontId="1" numFmtId="164" xfId="0" applyAlignment="1" applyBorder="1" applyFont="1" applyNumberFormat="1">
      <alignment horizontal="right" vertical="bottom"/>
    </xf>
    <xf borderId="0" fillId="0" fontId="8" numFmtId="164" xfId="0" applyFont="1" applyNumberFormat="1"/>
    <xf borderId="3" fillId="0" fontId="1" numFmtId="164" xfId="0" applyAlignment="1" applyBorder="1" applyFont="1" applyNumberFormat="1">
      <alignment horizontal="center" vertical="bottom"/>
    </xf>
    <xf borderId="0" fillId="0" fontId="7" numFmtId="0" xfId="0" applyAlignment="1" applyFont="1">
      <alignment horizontal="center"/>
    </xf>
    <xf borderId="4" fillId="0" fontId="1" numFmtId="164" xfId="0" applyAlignment="1" applyBorder="1" applyFont="1" applyNumberFormat="1">
      <alignment readingOrder="0" vertical="bottom"/>
    </xf>
    <xf borderId="0" fillId="0" fontId="1" numFmtId="164" xfId="0" applyAlignment="1" applyFont="1" applyNumberFormat="1">
      <alignment readingOrder="0" vertical="bottom"/>
    </xf>
    <xf borderId="0" fillId="0" fontId="1" numFmtId="164" xfId="0" applyAlignment="1" applyFont="1" applyNumberFormat="1">
      <alignment horizontal="right" vertical="bottom"/>
    </xf>
    <xf borderId="6" fillId="0" fontId="1" numFmtId="0" xfId="0" applyAlignment="1" applyBorder="1" applyFont="1">
      <alignment vertical="bottom"/>
    </xf>
    <xf borderId="0" fillId="0" fontId="7" numFmtId="0" xfId="0" applyAlignment="1" applyFont="1">
      <alignment horizontal="center" readingOrder="0"/>
    </xf>
    <xf borderId="0" fillId="0" fontId="7" numFmtId="164" xfId="0" applyAlignment="1" applyFont="1" applyNumberFormat="1">
      <alignment horizontal="center"/>
    </xf>
    <xf borderId="0" fillId="0" fontId="8" numFmtId="9" xfId="0" applyAlignment="1" applyFont="1" applyNumberFormat="1">
      <alignment readingOrder="0"/>
    </xf>
    <xf borderId="0" fillId="0" fontId="8" numFmtId="10" xfId="0" applyFont="1" applyNumberFormat="1"/>
    <xf borderId="0" fillId="0" fontId="8" numFmtId="0" xfId="0" applyFont="1"/>
    <xf borderId="0" fillId="0" fontId="10" numFmtId="0" xfId="0" applyAlignment="1" applyFont="1">
      <alignment readingOrder="0"/>
    </xf>
    <xf borderId="7" fillId="0" fontId="7" numFmtId="0" xfId="0" applyAlignment="1" applyBorder="1" applyFont="1">
      <alignment horizontal="center"/>
    </xf>
    <xf borderId="8" fillId="0" fontId="1" numFmtId="0" xfId="0" applyAlignment="1" applyBorder="1" applyFont="1">
      <alignment horizontal="center" vertical="bottom"/>
    </xf>
    <xf borderId="8" fillId="0" fontId="1" numFmtId="164" xfId="0" applyAlignment="1" applyBorder="1" applyFont="1" applyNumberFormat="1">
      <alignment readingOrder="0" vertical="bottom"/>
    </xf>
    <xf borderId="8" fillId="0" fontId="1" numFmtId="164" xfId="0" applyAlignment="1" applyBorder="1" applyFont="1" applyNumberFormat="1">
      <alignment horizontal="right" vertical="bottom"/>
    </xf>
    <xf borderId="9" fillId="0" fontId="1" numFmtId="0" xfId="0" applyAlignment="1" applyBorder="1" applyFont="1">
      <alignment vertical="bottom"/>
    </xf>
    <xf borderId="7" fillId="0" fontId="1" numFmtId="164" xfId="0" applyAlignment="1" applyBorder="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2.png"/><Relationship Id="rId3" Type="http://schemas.openxmlformats.org/officeDocument/2006/relationships/image" Target="../media/image3.png"/><Relationship Id="rId4" Type="http://schemas.openxmlformats.org/officeDocument/2006/relationships/image" Target="../media/image10.png"/><Relationship Id="rId11" Type="http://schemas.openxmlformats.org/officeDocument/2006/relationships/image" Target="../media/image8.png"/><Relationship Id="rId10" Type="http://schemas.openxmlformats.org/officeDocument/2006/relationships/image" Target="../media/image1.png"/><Relationship Id="rId9" Type="http://schemas.openxmlformats.org/officeDocument/2006/relationships/image" Target="../media/image11.png"/><Relationship Id="rId5" Type="http://schemas.openxmlformats.org/officeDocument/2006/relationships/image" Target="../media/image4.png"/><Relationship Id="rId6" Type="http://schemas.openxmlformats.org/officeDocument/2006/relationships/image" Target="../media/image2.png"/><Relationship Id="rId7" Type="http://schemas.openxmlformats.org/officeDocument/2006/relationships/image" Target="../media/image7.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26</xdr:row>
      <xdr:rowOff>123825</xdr:rowOff>
    </xdr:from>
    <xdr:ext cx="8039100" cy="273367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1</xdr:row>
      <xdr:rowOff>85725</xdr:rowOff>
    </xdr:from>
    <xdr:ext cx="6172200" cy="42672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18</xdr:row>
      <xdr:rowOff>171450</xdr:rowOff>
    </xdr:from>
    <xdr:ext cx="15801975" cy="7810500"/>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61</xdr:row>
      <xdr:rowOff>0</xdr:rowOff>
    </xdr:from>
    <xdr:ext cx="7705725" cy="46196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85</xdr:row>
      <xdr:rowOff>200025</xdr:rowOff>
    </xdr:from>
    <xdr:ext cx="7705725" cy="5076825"/>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113</xdr:row>
      <xdr:rowOff>0</xdr:rowOff>
    </xdr:from>
    <xdr:ext cx="7705725" cy="45720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138</xdr:row>
      <xdr:rowOff>0</xdr:rowOff>
    </xdr:from>
    <xdr:ext cx="7677150" cy="455295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163</xdr:row>
      <xdr:rowOff>0</xdr:rowOff>
    </xdr:from>
    <xdr:ext cx="7677150" cy="4552950"/>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188</xdr:row>
      <xdr:rowOff>0</xdr:rowOff>
    </xdr:from>
    <xdr:ext cx="7677150" cy="4514850"/>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212</xdr:row>
      <xdr:rowOff>0</xdr:rowOff>
    </xdr:from>
    <xdr:ext cx="7705725" cy="4543425"/>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237</xdr:row>
      <xdr:rowOff>0</xdr:rowOff>
    </xdr:from>
    <xdr:ext cx="7705725" cy="4552950"/>
    <xdr:pic>
      <xdr:nvPicPr>
        <xdr:cNvPr id="0" name="image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261</xdr:row>
      <xdr:rowOff>200025</xdr:rowOff>
    </xdr:from>
    <xdr:ext cx="11363325" cy="5524500"/>
    <xdr:pic>
      <xdr:nvPicPr>
        <xdr:cNvPr id="0" name="image8.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Arlo Dixon" id="{93e3b913-e400-4a0a-b39f-0f63ac61f2a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4-10T01:59:57.00" personId="{93e3b913-e400-4a0a-b39f-0f63ac61f2a0}" id="{cdff6a3d-cd24-4d91-a9ee-53d5e7e4c7ad}" done="0">
    <x18tc:text xml:space="preserve">I know in the project outline he mentions initial battery, but isnt this rolled up in the MSRP? Anyone have any context on why this is a factor, or maybe we ask him what he meant by it?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 dT="2025-04-10T02:16:58.00" personId="{93e3b913-e400-4a0a-b39f-0f63ac61f2a0}" id="{d901acc2-1fa5-490a-90a7-8f3302d2dfdf}" done="0">
    <x18tc:text xml:space="preserve">From 0 to Full Tank/Battery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afdc.energy.gov/laws/409" TargetMode="External"/><Relationship Id="rId5" Type="http://schemas.openxmlformats.org/officeDocument/2006/relationships/hyperlink" Target="https://afdc.energy.gov/laws/11702" TargetMode="External"/><Relationship Id="rId6" Type="http://schemas.openxmlformats.org/officeDocument/2006/relationships/hyperlink" Target="https://dmv.colorado.gov/taxes-and-fees"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13"/>
  </cols>
  <sheetData>
    <row r="1">
      <c r="A1" s="3" t="s">
        <v>1</v>
      </c>
    </row>
    <row r="2">
      <c r="A2" s="5"/>
    </row>
    <row r="3">
      <c r="A3" s="8" t="s">
        <v>4</v>
      </c>
    </row>
    <row r="4">
      <c r="A4" s="9"/>
    </row>
    <row r="5">
      <c r="A5" s="10" t="s">
        <v>5</v>
      </c>
    </row>
    <row r="6">
      <c r="A6" s="10" t="s">
        <v>6</v>
      </c>
    </row>
    <row r="7">
      <c r="A7" s="10" t="s">
        <v>7</v>
      </c>
    </row>
    <row r="8">
      <c r="A8" s="10" t="s">
        <v>8</v>
      </c>
    </row>
    <row r="9">
      <c r="A9" s="10" t="s">
        <v>9</v>
      </c>
    </row>
    <row r="10">
      <c r="A10" s="10" t="s">
        <v>10</v>
      </c>
    </row>
    <row r="11">
      <c r="A11" s="10" t="s">
        <v>11</v>
      </c>
    </row>
    <row r="12">
      <c r="A12" s="13"/>
    </row>
    <row r="13">
      <c r="A13" s="10" t="s">
        <v>12</v>
      </c>
    </row>
    <row r="14">
      <c r="A14" s="10" t="s">
        <v>13</v>
      </c>
    </row>
    <row r="15">
      <c r="A15" s="10" t="s">
        <v>15</v>
      </c>
    </row>
    <row r="16">
      <c r="A16" s="10" t="s">
        <v>16</v>
      </c>
    </row>
    <row r="17">
      <c r="A17" s="10" t="s">
        <v>17</v>
      </c>
    </row>
    <row r="18">
      <c r="A18" s="10" t="s">
        <v>18</v>
      </c>
    </row>
    <row r="19">
      <c r="A19" s="10" t="s">
        <v>19</v>
      </c>
    </row>
    <row r="20">
      <c r="A20" s="10" t="s">
        <v>24</v>
      </c>
    </row>
    <row r="21">
      <c r="A21" s="10" t="s">
        <v>27</v>
      </c>
    </row>
    <row r="22">
      <c r="A22" s="13"/>
    </row>
    <row r="23">
      <c r="A23" s="10" t="s">
        <v>34</v>
      </c>
    </row>
    <row r="24">
      <c r="A24" s="13"/>
    </row>
    <row r="25">
      <c r="A25" s="10" t="s">
        <v>36</v>
      </c>
    </row>
    <row r="26">
      <c r="A26" s="10" t="s">
        <v>38</v>
      </c>
    </row>
    <row r="27">
      <c r="A27" s="10" t="s">
        <v>40</v>
      </c>
    </row>
    <row r="28">
      <c r="A28" s="10" t="s">
        <v>42</v>
      </c>
    </row>
    <row r="29">
      <c r="A29" s="10" t="s">
        <v>44</v>
      </c>
    </row>
    <row r="30">
      <c r="A30" s="10" t="s">
        <v>46</v>
      </c>
    </row>
    <row r="31">
      <c r="A31" s="10" t="s">
        <v>48</v>
      </c>
    </row>
    <row r="32">
      <c r="A32" s="13"/>
    </row>
    <row r="33">
      <c r="A33" s="8" t="s">
        <v>51</v>
      </c>
    </row>
    <row r="34">
      <c r="A34" s="9"/>
    </row>
    <row r="35">
      <c r="A35" s="21" t="s">
        <v>54</v>
      </c>
    </row>
    <row r="36">
      <c r="A36" s="10" t="s">
        <v>58</v>
      </c>
    </row>
    <row r="37">
      <c r="A37" s="1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row r="1000">
      <c r="A1000" s="2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8.75"/>
    <col customWidth="1" min="2" max="2" width="28.0"/>
    <col customWidth="1" min="3" max="3" width="15.5"/>
    <col customWidth="1" min="4" max="4" width="18.25"/>
    <col customWidth="1" min="5" max="5" width="24.25"/>
    <col customWidth="1" min="6" max="6" width="19.13"/>
    <col customWidth="1" min="7" max="7" width="16.25"/>
    <col customWidth="1" min="8" max="9" width="16.88"/>
    <col customWidth="1" min="10" max="10" width="17.25"/>
    <col customWidth="1" min="11" max="11" width="15.5"/>
    <col customWidth="1" min="12" max="13" width="17.25"/>
    <col customWidth="1" min="14" max="14" width="19.13"/>
    <col customWidth="1" min="15" max="15" width="24.75"/>
    <col customWidth="1" min="16" max="16" width="20.63"/>
    <col customWidth="1" min="17" max="17" width="14.63"/>
  </cols>
  <sheetData>
    <row r="1">
      <c r="A1" s="2" t="s">
        <v>0</v>
      </c>
      <c r="C1" s="4" t="s">
        <v>2</v>
      </c>
      <c r="D1" s="4"/>
      <c r="E1" s="4"/>
      <c r="G1" s="4"/>
      <c r="H1" s="4"/>
      <c r="I1" s="4"/>
      <c r="J1" s="4"/>
      <c r="K1" s="4"/>
      <c r="L1" s="4"/>
      <c r="M1" s="4"/>
      <c r="N1" s="4"/>
      <c r="O1" s="4"/>
      <c r="P1" s="4"/>
      <c r="Q1" s="4"/>
      <c r="R1" s="11"/>
      <c r="S1" s="11"/>
      <c r="T1" s="11"/>
      <c r="U1" s="11"/>
      <c r="V1" s="11"/>
      <c r="W1" s="11"/>
      <c r="X1" s="11"/>
      <c r="Y1" s="11"/>
      <c r="Z1" s="11"/>
      <c r="AA1" s="11"/>
      <c r="AB1" s="11"/>
      <c r="AC1" s="11"/>
      <c r="AD1" s="11"/>
      <c r="AE1" s="11"/>
      <c r="AF1" s="11"/>
    </row>
    <row r="2">
      <c r="A2" s="4" t="s">
        <v>14</v>
      </c>
      <c r="B2" s="4" t="s">
        <v>20</v>
      </c>
      <c r="C2" s="4" t="s">
        <v>21</v>
      </c>
      <c r="D2" s="4" t="s">
        <v>22</v>
      </c>
      <c r="E2" s="4" t="s">
        <v>23</v>
      </c>
      <c r="F2" s="4" t="s">
        <v>25</v>
      </c>
      <c r="G2" s="4" t="s">
        <v>26</v>
      </c>
      <c r="H2" s="4" t="s">
        <v>28</v>
      </c>
      <c r="I2" s="4" t="s">
        <v>30</v>
      </c>
      <c r="J2" s="4" t="s">
        <v>31</v>
      </c>
      <c r="K2" s="4" t="s">
        <v>32</v>
      </c>
      <c r="L2" s="4" t="s">
        <v>35</v>
      </c>
      <c r="M2" s="4" t="s">
        <v>37</v>
      </c>
      <c r="N2" s="4" t="s">
        <v>39</v>
      </c>
      <c r="O2" s="4" t="s">
        <v>41</v>
      </c>
      <c r="P2" s="4" t="s">
        <v>43</v>
      </c>
      <c r="Q2" s="4" t="s">
        <v>45</v>
      </c>
      <c r="R2" s="4" t="s">
        <v>47</v>
      </c>
      <c r="S2" s="11"/>
      <c r="T2" s="11"/>
      <c r="U2" s="11"/>
      <c r="V2" s="11"/>
      <c r="W2" s="11"/>
      <c r="X2" s="11"/>
      <c r="Y2" s="11"/>
      <c r="Z2" s="11"/>
      <c r="AA2" s="11"/>
      <c r="AB2" s="11"/>
      <c r="AC2" s="11"/>
      <c r="AD2" s="11"/>
      <c r="AE2" s="11"/>
      <c r="AF2" s="11"/>
    </row>
    <row r="3">
      <c r="A3" s="4" t="s">
        <v>53</v>
      </c>
      <c r="B3" s="22" t="s">
        <v>55</v>
      </c>
      <c r="C3" s="26">
        <v>22000.0</v>
      </c>
      <c r="D3" s="26">
        <f t="shared" ref="D3:D7" si="1">(C3-O3)*(($B$11)*(1+$B$11)^$B$12)/(((1+$B$11)^$B$12)-1)</f>
        <v>418.749738</v>
      </c>
      <c r="E3" s="26">
        <v>112.0</v>
      </c>
      <c r="F3" s="26">
        <v>0.0</v>
      </c>
      <c r="G3" s="22">
        <v>13.2</v>
      </c>
      <c r="H3" s="22">
        <v>0.0</v>
      </c>
      <c r="I3" s="26">
        <v>3.3</v>
      </c>
      <c r="J3" s="26">
        <v>0.0</v>
      </c>
      <c r="K3" s="22">
        <v>450.0</v>
      </c>
      <c r="L3" s="26">
        <f t="shared" ref="L3:L7" si="2">($B$18/K3)*((G3*I3)+(H3*J3))</f>
        <v>1384.24</v>
      </c>
      <c r="M3" s="26">
        <v>1500.0</v>
      </c>
      <c r="N3" s="26">
        <v>500.0</v>
      </c>
      <c r="O3" s="26">
        <v>0.0</v>
      </c>
      <c r="P3" s="22">
        <v>15.0</v>
      </c>
      <c r="Q3" s="26">
        <v>7700.0</v>
      </c>
      <c r="R3" s="33">
        <f>'NPV-Gas'!N4</f>
        <v>-30770.26543</v>
      </c>
    </row>
    <row r="4">
      <c r="A4" s="4" t="s">
        <v>66</v>
      </c>
      <c r="B4" s="22" t="s">
        <v>67</v>
      </c>
      <c r="C4" s="26">
        <v>28000.0</v>
      </c>
      <c r="D4" s="26">
        <f t="shared" si="1"/>
        <v>532.954212</v>
      </c>
      <c r="E4" s="26">
        <v>112.0</v>
      </c>
      <c r="F4" s="26">
        <v>0.0</v>
      </c>
      <c r="G4" s="22">
        <v>15.8</v>
      </c>
      <c r="H4" s="22">
        <v>0.0</v>
      </c>
      <c r="I4" s="26">
        <v>2.5</v>
      </c>
      <c r="J4" s="26">
        <v>0.0</v>
      </c>
      <c r="K4" s="22">
        <v>550.0</v>
      </c>
      <c r="L4" s="26">
        <f t="shared" si="2"/>
        <v>1027</v>
      </c>
      <c r="M4" s="26">
        <v>1800.0</v>
      </c>
      <c r="N4" s="26">
        <v>550.0</v>
      </c>
      <c r="O4" s="26">
        <v>0.0</v>
      </c>
      <c r="P4" s="22">
        <v>15.0</v>
      </c>
      <c r="Q4" s="26">
        <v>9800.0</v>
      </c>
      <c r="R4" s="33">
        <f>'NPV-E85'!N4</f>
        <v>-34952.21492</v>
      </c>
    </row>
    <row r="5">
      <c r="A5" s="4" t="s">
        <v>68</v>
      </c>
      <c r="B5" s="22" t="s">
        <v>69</v>
      </c>
      <c r="C5" s="26">
        <v>32000.0</v>
      </c>
      <c r="D5" s="26">
        <f t="shared" si="1"/>
        <v>609.090528</v>
      </c>
      <c r="E5" s="26">
        <v>220.71</v>
      </c>
      <c r="F5" s="26">
        <v>1200.0</v>
      </c>
      <c r="G5" s="22">
        <v>12.8</v>
      </c>
      <c r="H5" s="22">
        <v>0.0</v>
      </c>
      <c r="I5" s="26">
        <v>3.3</v>
      </c>
      <c r="J5" s="26">
        <v>0.0</v>
      </c>
      <c r="K5" s="22">
        <v>614.0</v>
      </c>
      <c r="L5" s="26">
        <f t="shared" si="2"/>
        <v>983.7654723</v>
      </c>
      <c r="M5" s="26">
        <v>1200.0</v>
      </c>
      <c r="N5" s="26">
        <v>600.0</v>
      </c>
      <c r="O5" s="26">
        <v>0.0</v>
      </c>
      <c r="P5" s="22">
        <v>15.0</v>
      </c>
      <c r="Q5" s="26">
        <v>11200.0</v>
      </c>
      <c r="R5" s="33">
        <f>'NPV-HEV'!N4</f>
        <v>-40003.08701</v>
      </c>
    </row>
    <row r="6">
      <c r="A6" s="4" t="s">
        <v>70</v>
      </c>
      <c r="B6" s="22" t="s">
        <v>71</v>
      </c>
      <c r="C6" s="26">
        <v>34000.0</v>
      </c>
      <c r="D6" s="26">
        <f t="shared" si="1"/>
        <v>647.158686</v>
      </c>
      <c r="E6" s="26">
        <v>6000.0</v>
      </c>
      <c r="F6" s="26">
        <v>1140.0</v>
      </c>
      <c r="G6" s="22">
        <v>13.2</v>
      </c>
      <c r="H6" s="22">
        <v>9.8</v>
      </c>
      <c r="I6" s="26">
        <v>3.3</v>
      </c>
      <c r="J6" s="26">
        <v>0.15</v>
      </c>
      <c r="K6" s="22">
        <v>430.0</v>
      </c>
      <c r="L6" s="26">
        <f t="shared" si="2"/>
        <v>1497.509302</v>
      </c>
      <c r="M6" s="26">
        <v>1000.0</v>
      </c>
      <c r="N6" s="26">
        <v>600.0</v>
      </c>
      <c r="O6" s="26">
        <v>0.0</v>
      </c>
      <c r="P6" s="22">
        <v>15.0</v>
      </c>
      <c r="Q6" s="26">
        <v>11900.0</v>
      </c>
      <c r="R6" s="33">
        <f>'NPV-PHEV'!N4</f>
        <v>-44436.33029</v>
      </c>
    </row>
    <row r="7">
      <c r="A7" s="4" t="s">
        <v>73</v>
      </c>
      <c r="B7" s="22" t="s">
        <v>74</v>
      </c>
      <c r="C7" s="26">
        <v>39000.0</v>
      </c>
      <c r="D7" s="26">
        <f t="shared" si="1"/>
        <v>532.954212</v>
      </c>
      <c r="E7" s="26">
        <v>15000.0</v>
      </c>
      <c r="F7" s="26">
        <v>3000.0</v>
      </c>
      <c r="G7" s="22">
        <v>0.0</v>
      </c>
      <c r="H7" s="22">
        <v>60.0</v>
      </c>
      <c r="I7" s="26">
        <v>0.0</v>
      </c>
      <c r="J7" s="26">
        <v>0.15</v>
      </c>
      <c r="K7" s="22">
        <v>310.0</v>
      </c>
      <c r="L7" s="26">
        <f t="shared" si="2"/>
        <v>415.1612903</v>
      </c>
      <c r="M7" s="26">
        <v>500.0</v>
      </c>
      <c r="N7" s="26">
        <v>400.0</v>
      </c>
      <c r="O7" s="26">
        <f>B20+B21</f>
        <v>11000</v>
      </c>
      <c r="P7" s="22">
        <v>15.0</v>
      </c>
      <c r="Q7" s="26">
        <v>13650.0</v>
      </c>
      <c r="R7" s="33">
        <f>'NPV-BEV'!N4</f>
        <v>-32002.20088</v>
      </c>
    </row>
    <row r="10">
      <c r="A10" s="22" t="s">
        <v>75</v>
      </c>
      <c r="B10" s="42">
        <v>0.11</v>
      </c>
    </row>
    <row r="11">
      <c r="A11" s="22" t="s">
        <v>76</v>
      </c>
      <c r="B11" s="43">
        <f>B10/12</f>
        <v>0.009166666667</v>
      </c>
    </row>
    <row r="12">
      <c r="A12" s="22" t="s">
        <v>78</v>
      </c>
      <c r="B12" s="22">
        <v>72.0</v>
      </c>
    </row>
    <row r="14">
      <c r="A14" s="22" t="s">
        <v>79</v>
      </c>
      <c r="B14" s="22">
        <v>50.0</v>
      </c>
    </row>
    <row r="15">
      <c r="A15" s="22" t="s">
        <v>80</v>
      </c>
      <c r="B15" s="22">
        <v>250.0</v>
      </c>
    </row>
    <row r="16">
      <c r="A16" s="22" t="s">
        <v>81</v>
      </c>
      <c r="B16" s="22">
        <v>100.0</v>
      </c>
    </row>
    <row r="17">
      <c r="A17" s="22" t="s">
        <v>82</v>
      </c>
      <c r="B17" s="22">
        <v>18.0</v>
      </c>
    </row>
    <row r="18">
      <c r="A18" s="22" t="s">
        <v>83</v>
      </c>
      <c r="B18" s="44">
        <f>(B14)*B15+B16*B17</f>
        <v>14300</v>
      </c>
    </row>
    <row r="20">
      <c r="A20" s="45" t="s">
        <v>85</v>
      </c>
      <c r="B20" s="22">
        <v>7500.0</v>
      </c>
    </row>
    <row r="21">
      <c r="A21" s="45" t="s">
        <v>87</v>
      </c>
      <c r="B21" s="22">
        <v>3500.0</v>
      </c>
    </row>
    <row r="23">
      <c r="A23" s="22" t="s">
        <v>89</v>
      </c>
      <c r="B23" s="33">
        <f>average(C3:C7)</f>
        <v>31000</v>
      </c>
    </row>
    <row r="24">
      <c r="A24" s="22" t="s">
        <v>90</v>
      </c>
      <c r="B24" s="33">
        <f>_xlfn.STDEV.S(C3:C7)</f>
        <v>6403.124237</v>
      </c>
    </row>
    <row r="25">
      <c r="A25" s="22" t="s">
        <v>91</v>
      </c>
      <c r="B25" s="33">
        <f>QUARTILE(C3:C7,1)</f>
        <v>28000</v>
      </c>
    </row>
    <row r="26">
      <c r="A26" s="22" t="s">
        <v>92</v>
      </c>
      <c r="B26" s="33">
        <f>QUARTILE(C3:C7,3)</f>
        <v>34000</v>
      </c>
    </row>
    <row r="28">
      <c r="A28" s="45" t="s">
        <v>94</v>
      </c>
      <c r="B28" s="22" t="s">
        <v>95</v>
      </c>
    </row>
    <row r="30">
      <c r="A30" s="22" t="s">
        <v>97</v>
      </c>
      <c r="B30" s="42">
        <v>0.06</v>
      </c>
    </row>
  </sheetData>
  <mergeCells count="2">
    <mergeCell ref="A1:B1"/>
    <mergeCell ref="E1:F1"/>
  </mergeCells>
  <hyperlinks>
    <hyperlink r:id="rId4" ref="A20"/>
    <hyperlink r:id="rId5" ref="A21"/>
    <hyperlink r:id="rId6" ref="A28"/>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1"/>
      <c r="B1" s="1"/>
      <c r="C1" s="6" t="s">
        <v>3</v>
      </c>
      <c r="D1" s="7"/>
      <c r="E1" s="7"/>
      <c r="F1" s="7"/>
      <c r="G1" s="7"/>
      <c r="H1" s="12"/>
      <c r="I1" s="12"/>
      <c r="J1" s="12"/>
      <c r="K1" s="12"/>
      <c r="L1" s="7"/>
      <c r="M1" s="7"/>
      <c r="N1" s="14"/>
    </row>
    <row r="2">
      <c r="A2" s="15"/>
      <c r="B2" s="15"/>
      <c r="C2" s="16"/>
      <c r="E2" s="17" t="s">
        <v>33</v>
      </c>
    </row>
    <row r="3">
      <c r="A3" s="18"/>
      <c r="B3" s="18"/>
      <c r="C3" s="19" t="s">
        <v>49</v>
      </c>
      <c r="D3" s="19" t="s">
        <v>50</v>
      </c>
      <c r="E3" s="20" t="s">
        <v>52</v>
      </c>
      <c r="F3" s="20" t="s">
        <v>56</v>
      </c>
      <c r="G3" s="20" t="s">
        <v>57</v>
      </c>
      <c r="H3" s="24" t="s">
        <v>59</v>
      </c>
      <c r="I3" s="25" t="s">
        <v>60</v>
      </c>
      <c r="J3" s="25" t="s">
        <v>61</v>
      </c>
      <c r="K3" s="25" t="s">
        <v>10</v>
      </c>
      <c r="L3" s="20" t="s">
        <v>62</v>
      </c>
      <c r="M3" s="19" t="s">
        <v>63</v>
      </c>
      <c r="N3" s="19" t="s">
        <v>64</v>
      </c>
    </row>
    <row r="4">
      <c r="A4" s="27" t="s">
        <v>65</v>
      </c>
      <c r="B4" s="28">
        <f>Calculations!$B$30</f>
        <v>0.06</v>
      </c>
      <c r="C4" s="29">
        <v>0.0</v>
      </c>
      <c r="D4" s="1">
        <v>0.0</v>
      </c>
      <c r="E4" s="30"/>
      <c r="F4" s="31">
        <f>-Calculations!F3</f>
        <v>0</v>
      </c>
      <c r="G4" s="31"/>
      <c r="H4" s="31"/>
      <c r="I4" s="31"/>
      <c r="J4" s="31"/>
      <c r="K4" s="31"/>
      <c r="L4" s="32">
        <f t="shared" ref="L4:L76" si="1">SUM(E4:K4)</f>
        <v>0</v>
      </c>
      <c r="M4" s="32">
        <f t="shared" ref="M4:M76" si="2">L4/(1+$B$4/12)^D4</f>
        <v>0</v>
      </c>
      <c r="N4" s="34">
        <f>sum(M4:M76)</f>
        <v>-30770.26543</v>
      </c>
    </row>
    <row r="5">
      <c r="A5" s="35"/>
      <c r="B5" s="35"/>
      <c r="C5" s="29">
        <v>1.0</v>
      </c>
      <c r="D5" s="1">
        <v>1.0</v>
      </c>
      <c r="E5" s="36">
        <f>-Calculations!$D$3</f>
        <v>-418.749738</v>
      </c>
      <c r="F5" s="37"/>
      <c r="G5" s="37">
        <f>-Calculations!$L$3/12</f>
        <v>-115.3533333</v>
      </c>
      <c r="H5" s="37">
        <f>sum(B6:B7)</f>
        <v>-454.07</v>
      </c>
      <c r="I5" s="37"/>
      <c r="J5" s="37"/>
      <c r="K5" s="37"/>
      <c r="L5" s="38">
        <f t="shared" si="1"/>
        <v>-988.1730713</v>
      </c>
      <c r="M5" s="38">
        <f t="shared" si="2"/>
        <v>-983.2567874</v>
      </c>
      <c r="N5" s="39"/>
    </row>
    <row r="6">
      <c r="A6" s="40" t="s">
        <v>72</v>
      </c>
      <c r="B6" s="41">
        <f>-18-23-9-4-0.94-1.5-0.7-2-0.5-1-0.33-0.3-0.1</f>
        <v>-61.37</v>
      </c>
      <c r="C6" s="29">
        <v>1.0</v>
      </c>
      <c r="D6" s="1">
        <v>2.0</v>
      </c>
      <c r="E6" s="36">
        <f>-Calculations!$D$3</f>
        <v>-418.749738</v>
      </c>
      <c r="F6" s="37"/>
      <c r="G6" s="37">
        <f>-Calculations!$L$3/12</f>
        <v>-115.3533333</v>
      </c>
      <c r="H6" s="37"/>
      <c r="I6" s="37"/>
      <c r="J6" s="37"/>
      <c r="K6" s="37"/>
      <c r="L6" s="38">
        <f t="shared" si="1"/>
        <v>-534.1030713</v>
      </c>
      <c r="M6" s="38">
        <f t="shared" si="2"/>
        <v>-528.801833</v>
      </c>
      <c r="N6" s="39"/>
    </row>
    <row r="7">
      <c r="A7" s="40" t="s">
        <v>77</v>
      </c>
      <c r="B7" s="41">
        <f>-Calculations!$C$3*0.85*0.021</f>
        <v>-392.7</v>
      </c>
      <c r="C7" s="29">
        <v>1.0</v>
      </c>
      <c r="D7" s="1">
        <v>3.0</v>
      </c>
      <c r="E7" s="36">
        <f>-Calculations!$D$3</f>
        <v>-418.749738</v>
      </c>
      <c r="F7" s="37"/>
      <c r="G7" s="37">
        <f>-Calculations!$L$3/12</f>
        <v>-115.3533333</v>
      </c>
      <c r="H7" s="37"/>
      <c r="I7" s="37"/>
      <c r="J7" s="37"/>
      <c r="K7" s="37"/>
      <c r="L7" s="38">
        <f t="shared" si="1"/>
        <v>-534.1030713</v>
      </c>
      <c r="M7" s="38">
        <f t="shared" si="2"/>
        <v>-526.1709781</v>
      </c>
      <c r="N7" s="39"/>
    </row>
    <row r="8">
      <c r="A8" s="40" t="s">
        <v>84</v>
      </c>
      <c r="B8" s="41">
        <f>-Calculations!$C$3*0.85*0.015</f>
        <v>-280.5</v>
      </c>
      <c r="C8" s="29">
        <v>1.0</v>
      </c>
      <c r="D8" s="1">
        <v>4.0</v>
      </c>
      <c r="E8" s="36">
        <f>-Calculations!$D$3</f>
        <v>-418.749738</v>
      </c>
      <c r="F8" s="37"/>
      <c r="G8" s="37">
        <f>-Calculations!$L$3/12</f>
        <v>-115.3533333</v>
      </c>
      <c r="H8" s="37"/>
      <c r="I8" s="37"/>
      <c r="J8" s="37"/>
      <c r="K8" s="37"/>
      <c r="L8" s="38">
        <f t="shared" si="1"/>
        <v>-534.1030713</v>
      </c>
      <c r="M8" s="38">
        <f t="shared" si="2"/>
        <v>-523.553212</v>
      </c>
      <c r="N8" s="39"/>
    </row>
    <row r="9">
      <c r="A9" s="40" t="s">
        <v>86</v>
      </c>
      <c r="B9" s="41">
        <f>-Calculations!$C$3*0.85*0.012</f>
        <v>-224.4</v>
      </c>
      <c r="C9" s="29">
        <v>1.0</v>
      </c>
      <c r="D9" s="1">
        <v>5.0</v>
      </c>
      <c r="E9" s="36">
        <f>-Calculations!$D$3</f>
        <v>-418.749738</v>
      </c>
      <c r="F9" s="37"/>
      <c r="G9" s="37">
        <f>-Calculations!$L$3/12</f>
        <v>-115.3533333</v>
      </c>
      <c r="H9" s="37"/>
      <c r="I9" s="37"/>
      <c r="J9" s="37"/>
      <c r="K9" s="37"/>
      <c r="L9" s="38">
        <f t="shared" si="1"/>
        <v>-534.1030713</v>
      </c>
      <c r="M9" s="38">
        <f t="shared" si="2"/>
        <v>-520.9484697</v>
      </c>
      <c r="N9" s="39"/>
    </row>
    <row r="10">
      <c r="A10" s="40" t="s">
        <v>88</v>
      </c>
      <c r="B10" s="41">
        <f>-Calculations!$C$3*0.85*0.009</f>
        <v>-168.3</v>
      </c>
      <c r="C10" s="29">
        <v>1.0</v>
      </c>
      <c r="D10" s="1">
        <v>6.0</v>
      </c>
      <c r="E10" s="36">
        <f>-Calculations!$D$3</f>
        <v>-418.749738</v>
      </c>
      <c r="F10" s="37"/>
      <c r="G10" s="37">
        <f>-Calculations!$L$3/12</f>
        <v>-115.3533333</v>
      </c>
      <c r="H10" s="37"/>
      <c r="I10" s="37">
        <f>-Calculations!$N$3/2</f>
        <v>-250</v>
      </c>
      <c r="J10" s="37"/>
      <c r="K10" s="37"/>
      <c r="L10" s="38">
        <f t="shared" si="1"/>
        <v>-784.1030713</v>
      </c>
      <c r="M10" s="38">
        <f t="shared" si="2"/>
        <v>-760.9862057</v>
      </c>
      <c r="N10" s="39"/>
    </row>
    <row r="11">
      <c r="A11" s="40" t="s">
        <v>93</v>
      </c>
      <c r="B11" s="41">
        <f>-Calculations!$C$3*0.85*0.0045</f>
        <v>-84.15</v>
      </c>
      <c r="C11" s="29">
        <v>1.0</v>
      </c>
      <c r="D11" s="1">
        <v>7.0</v>
      </c>
      <c r="E11" s="36">
        <f>-Calculations!$D$3</f>
        <v>-418.749738</v>
      </c>
      <c r="F11" s="37"/>
      <c r="G11" s="37">
        <f>-Calculations!$L$3/12</f>
        <v>-115.3533333</v>
      </c>
      <c r="H11" s="37"/>
      <c r="I11" s="37"/>
      <c r="J11" s="37"/>
      <c r="K11" s="37"/>
      <c r="L11" s="38">
        <f t="shared" si="1"/>
        <v>-534.1030713</v>
      </c>
      <c r="M11" s="38">
        <f t="shared" si="2"/>
        <v>-515.7777973</v>
      </c>
      <c r="N11" s="39"/>
    </row>
    <row r="12">
      <c r="A12" s="40" t="s">
        <v>96</v>
      </c>
      <c r="B12" s="41">
        <f>-Calculations!$C$3*0.85*0.0045</f>
        <v>-84.15</v>
      </c>
      <c r="C12" s="29">
        <v>1.0</v>
      </c>
      <c r="D12" s="1">
        <v>8.0</v>
      </c>
      <c r="E12" s="36">
        <f>-Calculations!$D$3</f>
        <v>-418.749738</v>
      </c>
      <c r="F12" s="37"/>
      <c r="G12" s="37">
        <f>-Calculations!$L$3/12</f>
        <v>-115.3533333</v>
      </c>
      <c r="H12" s="37"/>
      <c r="I12" s="37"/>
      <c r="J12" s="37"/>
      <c r="K12" s="37"/>
      <c r="L12" s="38">
        <f t="shared" si="1"/>
        <v>-534.1030713</v>
      </c>
      <c r="M12" s="38">
        <f t="shared" si="2"/>
        <v>-513.2117386</v>
      </c>
      <c r="N12" s="39"/>
    </row>
    <row r="13">
      <c r="A13" s="35"/>
      <c r="B13" s="35"/>
      <c r="C13" s="29">
        <v>1.0</v>
      </c>
      <c r="D13" s="1">
        <v>9.0</v>
      </c>
      <c r="E13" s="36">
        <f>-Calculations!$D$3</f>
        <v>-418.749738</v>
      </c>
      <c r="F13" s="37"/>
      <c r="G13" s="37">
        <f>-Calculations!$L$3/12</f>
        <v>-115.3533333</v>
      </c>
      <c r="H13" s="37"/>
      <c r="I13" s="37"/>
      <c r="J13" s="37"/>
      <c r="K13" s="37"/>
      <c r="L13" s="38">
        <f t="shared" si="1"/>
        <v>-534.1030713</v>
      </c>
      <c r="M13" s="38">
        <f t="shared" si="2"/>
        <v>-510.6584463</v>
      </c>
      <c r="N13" s="39"/>
    </row>
    <row r="14">
      <c r="A14" s="35"/>
      <c r="B14" s="35"/>
      <c r="C14" s="29">
        <v>1.0</v>
      </c>
      <c r="D14" s="1">
        <v>10.0</v>
      </c>
      <c r="E14" s="36">
        <f>-Calculations!$D$3</f>
        <v>-418.749738</v>
      </c>
      <c r="F14" s="37"/>
      <c r="G14" s="37">
        <f>-Calculations!$L$3/12</f>
        <v>-115.3533333</v>
      </c>
      <c r="H14" s="37"/>
      <c r="I14" s="37"/>
      <c r="J14" s="37"/>
      <c r="K14" s="37"/>
      <c r="L14" s="38">
        <f t="shared" si="1"/>
        <v>-534.1030713</v>
      </c>
      <c r="M14" s="38">
        <f t="shared" si="2"/>
        <v>-508.117857</v>
      </c>
      <c r="N14" s="39"/>
    </row>
    <row r="15">
      <c r="A15" s="35"/>
      <c r="B15" s="35"/>
      <c r="C15" s="29">
        <v>1.0</v>
      </c>
      <c r="D15" s="1">
        <v>11.0</v>
      </c>
      <c r="E15" s="36">
        <f>-Calculations!$D$3</f>
        <v>-418.749738</v>
      </c>
      <c r="F15" s="37"/>
      <c r="G15" s="37">
        <f>-Calculations!$L$3/12</f>
        <v>-115.3533333</v>
      </c>
      <c r="H15" s="37"/>
      <c r="I15" s="37"/>
      <c r="J15" s="37"/>
      <c r="K15" s="37"/>
      <c r="L15" s="38">
        <f t="shared" si="1"/>
        <v>-534.1030713</v>
      </c>
      <c r="M15" s="38">
        <f t="shared" si="2"/>
        <v>-505.5899075</v>
      </c>
      <c r="N15" s="39"/>
    </row>
    <row r="16">
      <c r="A16" s="35"/>
      <c r="B16" s="35"/>
      <c r="C16" s="29">
        <v>1.0</v>
      </c>
      <c r="D16" s="1">
        <v>12.0</v>
      </c>
      <c r="E16" s="36">
        <f>-Calculations!$D$3</f>
        <v>-418.749738</v>
      </c>
      <c r="F16" s="37"/>
      <c r="G16" s="37">
        <f>-Calculations!$L$3/12</f>
        <v>-115.3533333</v>
      </c>
      <c r="H16" s="37"/>
      <c r="I16" s="37">
        <f>-Calculations!$N$3/2</f>
        <v>-250</v>
      </c>
      <c r="J16" s="37"/>
      <c r="K16" s="37"/>
      <c r="L16" s="38">
        <f t="shared" si="1"/>
        <v>-784.1030713</v>
      </c>
      <c r="M16" s="38">
        <f t="shared" si="2"/>
        <v>-738.5508698</v>
      </c>
      <c r="N16" s="39"/>
    </row>
    <row r="17">
      <c r="A17" s="35"/>
      <c r="B17" s="35"/>
      <c r="C17" s="29">
        <v>2.0</v>
      </c>
      <c r="D17" s="1">
        <v>13.0</v>
      </c>
      <c r="E17" s="36">
        <f>-Calculations!$D$3</f>
        <v>-418.749738</v>
      </c>
      <c r="F17" s="37"/>
      <c r="G17" s="37">
        <f>-Calculations!$L$3/12</f>
        <v>-115.3533333</v>
      </c>
      <c r="H17" s="37">
        <f>sum(B6,B8)</f>
        <v>-341.87</v>
      </c>
      <c r="I17" s="37"/>
      <c r="J17" s="37"/>
      <c r="K17" s="37"/>
      <c r="L17" s="38">
        <f t="shared" si="1"/>
        <v>-875.9730713</v>
      </c>
      <c r="M17" s="38">
        <f t="shared" si="2"/>
        <v>-820.9788192</v>
      </c>
      <c r="N17" s="39"/>
    </row>
    <row r="18">
      <c r="A18" s="35"/>
      <c r="B18" s="35"/>
      <c r="C18" s="29">
        <v>2.0</v>
      </c>
      <c r="D18" s="1">
        <v>14.0</v>
      </c>
      <c r="E18" s="36">
        <f>-Calculations!$D$3</f>
        <v>-418.749738</v>
      </c>
      <c r="F18" s="37"/>
      <c r="G18" s="37">
        <f>-Calculations!$L$3/12</f>
        <v>-115.3533333</v>
      </c>
      <c r="H18" s="37"/>
      <c r="I18" s="37"/>
      <c r="J18" s="37"/>
      <c r="K18" s="37"/>
      <c r="L18" s="38">
        <f t="shared" si="1"/>
        <v>-534.1030713</v>
      </c>
      <c r="M18" s="38">
        <f t="shared" si="2"/>
        <v>-498.0812701</v>
      </c>
      <c r="N18" s="39"/>
    </row>
    <row r="19">
      <c r="A19" s="35"/>
      <c r="B19" s="35"/>
      <c r="C19" s="29">
        <v>2.0</v>
      </c>
      <c r="D19" s="1">
        <v>15.0</v>
      </c>
      <c r="E19" s="36">
        <f>-Calculations!$D$3</f>
        <v>-418.749738</v>
      </c>
      <c r="F19" s="37"/>
      <c r="G19" s="37">
        <f>-Calculations!$L$3/12</f>
        <v>-115.3533333</v>
      </c>
      <c r="H19" s="37"/>
      <c r="I19" s="37"/>
      <c r="J19" s="37"/>
      <c r="K19" s="37"/>
      <c r="L19" s="38">
        <f t="shared" si="1"/>
        <v>-534.1030713</v>
      </c>
      <c r="M19" s="38">
        <f t="shared" si="2"/>
        <v>-495.6032538</v>
      </c>
      <c r="N19" s="39"/>
    </row>
    <row r="20">
      <c r="A20" s="35"/>
      <c r="B20" s="35"/>
      <c r="C20" s="29">
        <v>2.0</v>
      </c>
      <c r="D20" s="1">
        <v>16.0</v>
      </c>
      <c r="E20" s="36">
        <f>-Calculations!$D$3</f>
        <v>-418.749738</v>
      </c>
      <c r="F20" s="37"/>
      <c r="G20" s="37">
        <f>-Calculations!$L$3/12</f>
        <v>-115.3533333</v>
      </c>
      <c r="H20" s="37"/>
      <c r="I20" s="37"/>
      <c r="J20" s="37"/>
      <c r="K20" s="37"/>
      <c r="L20" s="38">
        <f t="shared" si="1"/>
        <v>-534.1030713</v>
      </c>
      <c r="M20" s="38">
        <f t="shared" si="2"/>
        <v>-493.137566</v>
      </c>
      <c r="N20" s="39"/>
    </row>
    <row r="21">
      <c r="A21" s="35"/>
      <c r="B21" s="35"/>
      <c r="C21" s="29">
        <v>2.0</v>
      </c>
      <c r="D21" s="1">
        <v>17.0</v>
      </c>
      <c r="E21" s="36">
        <f>-Calculations!$D$3</f>
        <v>-418.749738</v>
      </c>
      <c r="F21" s="37"/>
      <c r="G21" s="37">
        <f>-Calculations!$L$3/12</f>
        <v>-115.3533333</v>
      </c>
      <c r="H21" s="37"/>
      <c r="I21" s="37"/>
      <c r="J21" s="37"/>
      <c r="K21" s="37"/>
      <c r="L21" s="38">
        <f t="shared" si="1"/>
        <v>-534.1030713</v>
      </c>
      <c r="M21" s="38">
        <f t="shared" si="2"/>
        <v>-490.6841453</v>
      </c>
      <c r="N21" s="39"/>
    </row>
    <row r="22">
      <c r="A22" s="35"/>
      <c r="B22" s="35"/>
      <c r="C22" s="29">
        <v>2.0</v>
      </c>
      <c r="D22" s="1">
        <v>18.0</v>
      </c>
      <c r="E22" s="36">
        <f>-Calculations!$D$3</f>
        <v>-418.749738</v>
      </c>
      <c r="F22" s="37"/>
      <c r="G22" s="37">
        <f>-Calculations!$L$3/12</f>
        <v>-115.3533333</v>
      </c>
      <c r="H22" s="37"/>
      <c r="I22" s="37">
        <f>-Calculations!$N$3/2</f>
        <v>-250</v>
      </c>
      <c r="J22" s="37"/>
      <c r="K22" s="37"/>
      <c r="L22" s="38">
        <f t="shared" si="1"/>
        <v>-784.1030713</v>
      </c>
      <c r="M22" s="38">
        <f t="shared" si="2"/>
        <v>-716.7769706</v>
      </c>
      <c r="N22" s="39"/>
    </row>
    <row r="23">
      <c r="A23" s="35"/>
      <c r="B23" s="35"/>
      <c r="C23" s="29">
        <v>2.0</v>
      </c>
      <c r="D23" s="1">
        <v>19.0</v>
      </c>
      <c r="E23" s="36">
        <f>-Calculations!$D$3</f>
        <v>-418.749738</v>
      </c>
      <c r="F23" s="37"/>
      <c r="G23" s="37">
        <f>-Calculations!$L$3/12</f>
        <v>-115.3533333</v>
      </c>
      <c r="H23" s="37"/>
      <c r="I23" s="37"/>
      <c r="J23" s="37"/>
      <c r="K23" s="37"/>
      <c r="L23" s="38">
        <f t="shared" si="1"/>
        <v>-534.1030713</v>
      </c>
      <c r="M23" s="38">
        <f t="shared" si="2"/>
        <v>-485.8138613</v>
      </c>
      <c r="N23" s="39"/>
    </row>
    <row r="24">
      <c r="A24" s="35"/>
      <c r="B24" s="35"/>
      <c r="C24" s="29">
        <v>2.0</v>
      </c>
      <c r="D24" s="1">
        <v>20.0</v>
      </c>
      <c r="E24" s="36">
        <f>-Calculations!$D$3</f>
        <v>-418.749738</v>
      </c>
      <c r="F24" s="37"/>
      <c r="G24" s="37">
        <f>-Calculations!$L$3/12</f>
        <v>-115.3533333</v>
      </c>
      <c r="H24" s="37"/>
      <c r="I24" s="37"/>
      <c r="J24" s="37"/>
      <c r="K24" s="37"/>
      <c r="L24" s="38">
        <f t="shared" si="1"/>
        <v>-534.1030713</v>
      </c>
      <c r="M24" s="38">
        <f t="shared" si="2"/>
        <v>-483.3968769</v>
      </c>
      <c r="N24" s="39"/>
    </row>
    <row r="25">
      <c r="A25" s="35"/>
      <c r="B25" s="35"/>
      <c r="C25" s="29">
        <v>2.0</v>
      </c>
      <c r="D25" s="1">
        <v>21.0</v>
      </c>
      <c r="E25" s="36">
        <f>-Calculations!$D$3</f>
        <v>-418.749738</v>
      </c>
      <c r="F25" s="37"/>
      <c r="G25" s="37">
        <f>-Calculations!$L$3/12</f>
        <v>-115.3533333</v>
      </c>
      <c r="H25" s="37"/>
      <c r="I25" s="37"/>
      <c r="J25" s="37"/>
      <c r="K25" s="37"/>
      <c r="L25" s="38">
        <f t="shared" si="1"/>
        <v>-534.1030713</v>
      </c>
      <c r="M25" s="38">
        <f t="shared" si="2"/>
        <v>-480.9919173</v>
      </c>
      <c r="N25" s="39"/>
    </row>
    <row r="26">
      <c r="A26" s="35"/>
      <c r="B26" s="35"/>
      <c r="C26" s="29">
        <v>2.0</v>
      </c>
      <c r="D26" s="1">
        <v>22.0</v>
      </c>
      <c r="E26" s="36">
        <f>-Calculations!$D$3</f>
        <v>-418.749738</v>
      </c>
      <c r="F26" s="37"/>
      <c r="G26" s="37">
        <f>-Calculations!$L$3/12</f>
        <v>-115.3533333</v>
      </c>
      <c r="H26" s="37"/>
      <c r="I26" s="37"/>
      <c r="J26" s="37"/>
      <c r="K26" s="37"/>
      <c r="L26" s="38">
        <f t="shared" si="1"/>
        <v>-534.1030713</v>
      </c>
      <c r="M26" s="38">
        <f t="shared" si="2"/>
        <v>-478.5989227</v>
      </c>
      <c r="N26" s="39"/>
    </row>
    <row r="27">
      <c r="A27" s="35"/>
      <c r="B27" s="35"/>
      <c r="C27" s="29">
        <v>2.0</v>
      </c>
      <c r="D27" s="1">
        <v>23.0</v>
      </c>
      <c r="E27" s="36">
        <f>-Calculations!$D$3</f>
        <v>-418.749738</v>
      </c>
      <c r="F27" s="37"/>
      <c r="G27" s="37">
        <f>-Calculations!$L$3/12</f>
        <v>-115.3533333</v>
      </c>
      <c r="H27" s="37"/>
      <c r="I27" s="37"/>
      <c r="J27" s="37"/>
      <c r="K27" s="37"/>
      <c r="L27" s="38">
        <f t="shared" si="1"/>
        <v>-534.1030713</v>
      </c>
      <c r="M27" s="38">
        <f t="shared" si="2"/>
        <v>-476.2178336</v>
      </c>
      <c r="N27" s="39"/>
    </row>
    <row r="28">
      <c r="A28" s="35"/>
      <c r="B28" s="35"/>
      <c r="C28" s="29">
        <v>2.0</v>
      </c>
      <c r="D28" s="1">
        <v>24.0</v>
      </c>
      <c r="E28" s="36">
        <f>-Calculations!$D$3</f>
        <v>-418.749738</v>
      </c>
      <c r="F28" s="37"/>
      <c r="G28" s="37">
        <f>-Calculations!$L$3/12</f>
        <v>-115.3533333</v>
      </c>
      <c r="H28" s="37"/>
      <c r="I28" s="37">
        <f>-Calculations!$N$3/2</f>
        <v>-250</v>
      </c>
      <c r="J28" s="37"/>
      <c r="K28" s="37"/>
      <c r="L28" s="38">
        <f t="shared" si="1"/>
        <v>-784.1030713</v>
      </c>
      <c r="M28" s="38">
        <f t="shared" si="2"/>
        <v>-695.6450078</v>
      </c>
      <c r="N28" s="39"/>
    </row>
    <row r="29">
      <c r="A29" s="35"/>
      <c r="B29" s="35"/>
      <c r="C29" s="29">
        <v>3.0</v>
      </c>
      <c r="D29" s="1">
        <v>25.0</v>
      </c>
      <c r="E29" s="36">
        <f>-Calculations!$D$3</f>
        <v>-418.749738</v>
      </c>
      <c r="F29" s="37"/>
      <c r="G29" s="37">
        <f>-Calculations!$L$3/12</f>
        <v>-115.3533333</v>
      </c>
      <c r="H29" s="37">
        <f>sum(B9,B6)</f>
        <v>-285.77</v>
      </c>
      <c r="I29" s="37"/>
      <c r="J29" s="37"/>
      <c r="K29" s="37"/>
      <c r="L29" s="38">
        <f t="shared" si="1"/>
        <v>-819.8730713</v>
      </c>
      <c r="M29" s="38">
        <f t="shared" si="2"/>
        <v>-723.760835</v>
      </c>
      <c r="N29" s="39"/>
    </row>
    <row r="30">
      <c r="A30" s="35"/>
      <c r="B30" s="35"/>
      <c r="C30" s="29">
        <v>3.0</v>
      </c>
      <c r="D30" s="1">
        <v>26.0</v>
      </c>
      <c r="E30" s="36">
        <f>-Calculations!$D$3</f>
        <v>-418.749738</v>
      </c>
      <c r="F30" s="37"/>
      <c r="G30" s="37">
        <f>-Calculations!$L$3/12</f>
        <v>-115.3533333</v>
      </c>
      <c r="H30" s="37"/>
      <c r="I30" s="37"/>
      <c r="J30" s="37"/>
      <c r="K30" s="37"/>
      <c r="L30" s="38">
        <f t="shared" si="1"/>
        <v>-534.1030713</v>
      </c>
      <c r="M30" s="38">
        <f t="shared" si="2"/>
        <v>-469.1454079</v>
      </c>
      <c r="N30" s="39"/>
    </row>
    <row r="31">
      <c r="A31" s="35"/>
      <c r="B31" s="35"/>
      <c r="C31" s="29">
        <v>3.0</v>
      </c>
      <c r="D31" s="1">
        <v>27.0</v>
      </c>
      <c r="E31" s="36">
        <f>-Calculations!$D$3</f>
        <v>-418.749738</v>
      </c>
      <c r="F31" s="37"/>
      <c r="G31" s="37">
        <f>-Calculations!$L$3/12</f>
        <v>-115.3533333</v>
      </c>
      <c r="H31" s="37"/>
      <c r="I31" s="37"/>
      <c r="J31" s="37"/>
      <c r="K31" s="37"/>
      <c r="L31" s="38">
        <f t="shared" si="1"/>
        <v>-534.1030713</v>
      </c>
      <c r="M31" s="38">
        <f t="shared" si="2"/>
        <v>-466.8113511</v>
      </c>
      <c r="N31" s="39"/>
    </row>
    <row r="32">
      <c r="A32" s="35"/>
      <c r="B32" s="35"/>
      <c r="C32" s="29">
        <v>3.0</v>
      </c>
      <c r="D32" s="1">
        <v>28.0</v>
      </c>
      <c r="E32" s="36">
        <f>-Calculations!$D$3</f>
        <v>-418.749738</v>
      </c>
      <c r="F32" s="37"/>
      <c r="G32" s="37">
        <f>-Calculations!$L$3/12</f>
        <v>-115.3533333</v>
      </c>
      <c r="H32" s="37"/>
      <c r="I32" s="37"/>
      <c r="J32" s="37"/>
      <c r="K32" s="37"/>
      <c r="L32" s="38">
        <f t="shared" si="1"/>
        <v>-534.1030713</v>
      </c>
      <c r="M32" s="38">
        <f t="shared" si="2"/>
        <v>-464.4889066</v>
      </c>
      <c r="N32" s="39"/>
    </row>
    <row r="33">
      <c r="A33" s="35"/>
      <c r="B33" s="35"/>
      <c r="C33" s="29">
        <v>3.0</v>
      </c>
      <c r="D33" s="1">
        <v>29.0</v>
      </c>
      <c r="E33" s="36">
        <f>-Calculations!$D$3</f>
        <v>-418.749738</v>
      </c>
      <c r="F33" s="37"/>
      <c r="G33" s="37">
        <f>-Calculations!$L$3/12</f>
        <v>-115.3533333</v>
      </c>
      <c r="H33" s="37"/>
      <c r="I33" s="37"/>
      <c r="J33" s="37"/>
      <c r="K33" s="37"/>
      <c r="L33" s="38">
        <f t="shared" si="1"/>
        <v>-534.1030713</v>
      </c>
      <c r="M33" s="38">
        <f t="shared" si="2"/>
        <v>-462.1780165</v>
      </c>
      <c r="N33" s="39"/>
    </row>
    <row r="34">
      <c r="A34" s="35"/>
      <c r="B34" s="35"/>
      <c r="C34" s="29">
        <v>3.0</v>
      </c>
      <c r="D34" s="1">
        <v>30.0</v>
      </c>
      <c r="E34" s="36">
        <f>-Calculations!$D$3</f>
        <v>-418.749738</v>
      </c>
      <c r="F34" s="37"/>
      <c r="G34" s="37">
        <f>-Calculations!$L$3/12</f>
        <v>-115.3533333</v>
      </c>
      <c r="H34" s="37"/>
      <c r="I34" s="37">
        <f>-Calculations!$N$3/2</f>
        <v>-250</v>
      </c>
      <c r="J34" s="37"/>
      <c r="K34" s="37"/>
      <c r="L34" s="38">
        <f t="shared" si="1"/>
        <v>-784.1030713</v>
      </c>
      <c r="M34" s="38">
        <f t="shared" si="2"/>
        <v>-675.136056</v>
      </c>
      <c r="N34" s="39"/>
    </row>
    <row r="35">
      <c r="A35" s="35"/>
      <c r="B35" s="35"/>
      <c r="C35" s="29">
        <v>3.0</v>
      </c>
      <c r="D35" s="1">
        <v>31.0</v>
      </c>
      <c r="E35" s="36">
        <f>-Calculations!$D$3</f>
        <v>-418.749738</v>
      </c>
      <c r="F35" s="37"/>
      <c r="G35" s="37">
        <f>-Calculations!$L$3/12</f>
        <v>-115.3533333</v>
      </c>
      <c r="H35" s="37"/>
      <c r="I35" s="37"/>
      <c r="J35" s="37"/>
      <c r="K35" s="37"/>
      <c r="L35" s="38">
        <f t="shared" si="1"/>
        <v>-534.1030713</v>
      </c>
      <c r="M35" s="38">
        <f t="shared" si="2"/>
        <v>-457.5906701</v>
      </c>
      <c r="N35" s="39"/>
    </row>
    <row r="36">
      <c r="A36" s="35"/>
      <c r="B36" s="35"/>
      <c r="C36" s="29">
        <v>3.0</v>
      </c>
      <c r="D36" s="1">
        <v>32.0</v>
      </c>
      <c r="E36" s="36">
        <f>-Calculations!$D$3</f>
        <v>-418.749738</v>
      </c>
      <c r="F36" s="37"/>
      <c r="G36" s="37">
        <f>-Calculations!$L$3/12</f>
        <v>-115.3533333</v>
      </c>
      <c r="H36" s="37"/>
      <c r="I36" s="37"/>
      <c r="J36" s="37"/>
      <c r="K36" s="37"/>
      <c r="L36" s="38">
        <f t="shared" si="1"/>
        <v>-534.1030713</v>
      </c>
      <c r="M36" s="38">
        <f t="shared" si="2"/>
        <v>-455.3140996</v>
      </c>
      <c r="N36" s="39"/>
    </row>
    <row r="37">
      <c r="A37" s="35"/>
      <c r="B37" s="35"/>
      <c r="C37" s="29">
        <v>3.0</v>
      </c>
      <c r="D37" s="1">
        <v>33.0</v>
      </c>
      <c r="E37" s="36">
        <f>-Calculations!$D$3</f>
        <v>-418.749738</v>
      </c>
      <c r="F37" s="37"/>
      <c r="G37" s="37">
        <f>-Calculations!$L$3/12</f>
        <v>-115.3533333</v>
      </c>
      <c r="H37" s="37"/>
      <c r="I37" s="37"/>
      <c r="J37" s="37"/>
      <c r="K37" s="37"/>
      <c r="L37" s="38">
        <f t="shared" si="1"/>
        <v>-534.1030713</v>
      </c>
      <c r="M37" s="38">
        <f t="shared" si="2"/>
        <v>-453.0488553</v>
      </c>
      <c r="N37" s="39"/>
    </row>
    <row r="38">
      <c r="A38" s="35"/>
      <c r="B38" s="35"/>
      <c r="C38" s="29">
        <v>3.0</v>
      </c>
      <c r="D38" s="1">
        <v>34.0</v>
      </c>
      <c r="E38" s="36">
        <f>-Calculations!$D$3</f>
        <v>-418.749738</v>
      </c>
      <c r="F38" s="37"/>
      <c r="G38" s="37">
        <f>-Calculations!$L$3/12</f>
        <v>-115.3533333</v>
      </c>
      <c r="H38" s="37"/>
      <c r="I38" s="37"/>
      <c r="J38" s="37"/>
      <c r="K38" s="37"/>
      <c r="L38" s="38">
        <f t="shared" si="1"/>
        <v>-534.1030713</v>
      </c>
      <c r="M38" s="38">
        <f t="shared" si="2"/>
        <v>-450.7948809</v>
      </c>
      <c r="N38" s="39"/>
    </row>
    <row r="39">
      <c r="A39" s="35"/>
      <c r="B39" s="35"/>
      <c r="C39" s="29">
        <v>3.0</v>
      </c>
      <c r="D39" s="1">
        <v>35.0</v>
      </c>
      <c r="E39" s="36">
        <f>-Calculations!$D$3</f>
        <v>-418.749738</v>
      </c>
      <c r="F39" s="37"/>
      <c r="G39" s="37">
        <f>-Calculations!$L$3/12</f>
        <v>-115.3533333</v>
      </c>
      <c r="H39" s="37"/>
      <c r="I39" s="37"/>
      <c r="J39" s="37"/>
      <c r="K39" s="37"/>
      <c r="L39" s="38">
        <f t="shared" si="1"/>
        <v>-534.1030713</v>
      </c>
      <c r="M39" s="38">
        <f t="shared" si="2"/>
        <v>-448.5521203</v>
      </c>
      <c r="N39" s="39"/>
    </row>
    <row r="40">
      <c r="A40" s="35"/>
      <c r="B40" s="35"/>
      <c r="C40" s="29">
        <v>3.0</v>
      </c>
      <c r="D40" s="1">
        <v>36.0</v>
      </c>
      <c r="E40" s="36">
        <f>-Calculations!$D$3</f>
        <v>-418.749738</v>
      </c>
      <c r="F40" s="37"/>
      <c r="G40" s="37">
        <f>-Calculations!$L$3/12</f>
        <v>-115.3533333</v>
      </c>
      <c r="H40" s="37"/>
      <c r="I40" s="37">
        <f>-Calculations!$N$3/2</f>
        <v>-250</v>
      </c>
      <c r="J40" s="37"/>
      <c r="K40" s="37"/>
      <c r="L40" s="38">
        <f t="shared" si="1"/>
        <v>-784.1030713</v>
      </c>
      <c r="M40" s="38">
        <f t="shared" si="2"/>
        <v>-655.2317474</v>
      </c>
      <c r="N40" s="39"/>
    </row>
    <row r="41">
      <c r="A41" s="35"/>
      <c r="B41" s="35"/>
      <c r="C41" s="29">
        <v>4.0</v>
      </c>
      <c r="D41" s="1">
        <v>37.0</v>
      </c>
      <c r="E41" s="36">
        <f>-Calculations!$D$3</f>
        <v>-418.749738</v>
      </c>
      <c r="F41" s="37"/>
      <c r="G41" s="37">
        <f>-Calculations!$L$3/12</f>
        <v>-115.3533333</v>
      </c>
      <c r="H41" s="37">
        <f>sum(B10,B6)</f>
        <v>-229.67</v>
      </c>
      <c r="I41" s="37"/>
      <c r="J41" s="37"/>
      <c r="K41" s="37"/>
      <c r="L41" s="38">
        <f t="shared" si="1"/>
        <v>-763.7730713</v>
      </c>
      <c r="M41" s="38">
        <f t="shared" si="2"/>
        <v>-635.0677475</v>
      </c>
      <c r="N41" s="39"/>
    </row>
    <row r="42">
      <c r="A42" s="35"/>
      <c r="B42" s="35"/>
      <c r="C42" s="29">
        <v>4.0</v>
      </c>
      <c r="D42" s="1">
        <v>38.0</v>
      </c>
      <c r="E42" s="36">
        <f>-Calculations!$D$3</f>
        <v>-418.749738</v>
      </c>
      <c r="F42" s="37"/>
      <c r="G42" s="37">
        <f>-Calculations!$L$3/12</f>
        <v>-115.3533333</v>
      </c>
      <c r="H42" s="37"/>
      <c r="I42" s="37"/>
      <c r="J42" s="37"/>
      <c r="K42" s="37"/>
      <c r="L42" s="38">
        <f t="shared" si="1"/>
        <v>-534.1030713</v>
      </c>
      <c r="M42" s="38">
        <f t="shared" si="2"/>
        <v>-441.8905648</v>
      </c>
      <c r="N42" s="39"/>
    </row>
    <row r="43">
      <c r="A43" s="35"/>
      <c r="B43" s="35"/>
      <c r="C43" s="29">
        <v>4.0</v>
      </c>
      <c r="D43" s="1">
        <v>39.0</v>
      </c>
      <c r="E43" s="36">
        <f>-Calculations!$D$3</f>
        <v>-418.749738</v>
      </c>
      <c r="F43" s="37"/>
      <c r="G43" s="37">
        <f>-Calculations!$L$3/12</f>
        <v>-115.3533333</v>
      </c>
      <c r="H43" s="37"/>
      <c r="I43" s="37"/>
      <c r="J43" s="37"/>
      <c r="K43" s="37"/>
      <c r="L43" s="38">
        <f t="shared" si="1"/>
        <v>-534.1030713</v>
      </c>
      <c r="M43" s="38">
        <f t="shared" si="2"/>
        <v>-439.6921043</v>
      </c>
      <c r="N43" s="39"/>
    </row>
    <row r="44">
      <c r="A44" s="35"/>
      <c r="B44" s="35"/>
      <c r="C44" s="29">
        <v>4.0</v>
      </c>
      <c r="D44" s="1">
        <v>40.0</v>
      </c>
      <c r="E44" s="36">
        <f>-Calculations!$D$3</f>
        <v>-418.749738</v>
      </c>
      <c r="F44" s="37"/>
      <c r="G44" s="37">
        <f>-Calculations!$L$3/12</f>
        <v>-115.3533333</v>
      </c>
      <c r="H44" s="37"/>
      <c r="I44" s="37"/>
      <c r="J44" s="37"/>
      <c r="K44" s="37"/>
      <c r="L44" s="38">
        <f t="shared" si="1"/>
        <v>-534.1030713</v>
      </c>
      <c r="M44" s="38">
        <f t="shared" si="2"/>
        <v>-437.5045814</v>
      </c>
      <c r="N44" s="39"/>
    </row>
    <row r="45">
      <c r="A45" s="35"/>
      <c r="B45" s="35"/>
      <c r="C45" s="29">
        <v>4.0</v>
      </c>
      <c r="D45" s="1">
        <v>41.0</v>
      </c>
      <c r="E45" s="36">
        <f>-Calculations!$D$3</f>
        <v>-418.749738</v>
      </c>
      <c r="F45" s="37"/>
      <c r="G45" s="37">
        <f>-Calculations!$L$3/12</f>
        <v>-115.3533333</v>
      </c>
      <c r="H45" s="37"/>
      <c r="I45" s="37"/>
      <c r="J45" s="37"/>
      <c r="K45" s="37"/>
      <c r="L45" s="38">
        <f t="shared" si="1"/>
        <v>-534.1030713</v>
      </c>
      <c r="M45" s="38">
        <f t="shared" si="2"/>
        <v>-435.3279416</v>
      </c>
      <c r="N45" s="39"/>
    </row>
    <row r="46">
      <c r="A46" s="35"/>
      <c r="B46" s="35"/>
      <c r="C46" s="29">
        <v>4.0</v>
      </c>
      <c r="D46" s="1">
        <v>42.0</v>
      </c>
      <c r="E46" s="36">
        <f>-Calculations!$D$3</f>
        <v>-418.749738</v>
      </c>
      <c r="F46" s="37"/>
      <c r="G46" s="37">
        <f>-Calculations!$L$3/12</f>
        <v>-115.3533333</v>
      </c>
      <c r="H46" s="37"/>
      <c r="I46" s="37">
        <f>-Calculations!$N$3/2</f>
        <v>-250</v>
      </c>
      <c r="J46" s="37"/>
      <c r="K46" s="37"/>
      <c r="L46" s="38">
        <f t="shared" si="1"/>
        <v>-784.1030713</v>
      </c>
      <c r="M46" s="38">
        <f t="shared" si="2"/>
        <v>-635.9142561</v>
      </c>
      <c r="N46" s="39"/>
    </row>
    <row r="47">
      <c r="A47" s="35"/>
      <c r="B47" s="35"/>
      <c r="C47" s="29">
        <v>4.0</v>
      </c>
      <c r="D47" s="1">
        <v>43.0</v>
      </c>
      <c r="E47" s="36">
        <f>-Calculations!$D$3</f>
        <v>-418.749738</v>
      </c>
      <c r="F47" s="37"/>
      <c r="G47" s="37">
        <f>-Calculations!$L$3/12</f>
        <v>-115.3533333</v>
      </c>
      <c r="H47" s="37"/>
      <c r="I47" s="37"/>
      <c r="J47" s="37"/>
      <c r="K47" s="37"/>
      <c r="L47" s="38">
        <f t="shared" si="1"/>
        <v>-534.1030713</v>
      </c>
      <c r="M47" s="38">
        <f t="shared" si="2"/>
        <v>-431.0070955</v>
      </c>
      <c r="N47" s="39"/>
    </row>
    <row r="48">
      <c r="A48" s="35"/>
      <c r="B48" s="35"/>
      <c r="C48" s="29">
        <v>4.0</v>
      </c>
      <c r="D48" s="1">
        <v>44.0</v>
      </c>
      <c r="E48" s="36">
        <f>-Calculations!$D$3</f>
        <v>-418.749738</v>
      </c>
      <c r="F48" s="37"/>
      <c r="G48" s="37">
        <f>-Calculations!$L$3/12</f>
        <v>-115.3533333</v>
      </c>
      <c r="H48" s="37"/>
      <c r="I48" s="37"/>
      <c r="J48" s="37"/>
      <c r="K48" s="37"/>
      <c r="L48" s="38">
        <f t="shared" si="1"/>
        <v>-534.1030713</v>
      </c>
      <c r="M48" s="38">
        <f t="shared" si="2"/>
        <v>-428.8627816</v>
      </c>
      <c r="N48" s="39"/>
    </row>
    <row r="49">
      <c r="A49" s="35"/>
      <c r="B49" s="35"/>
      <c r="C49" s="29">
        <v>4.0</v>
      </c>
      <c r="D49" s="1">
        <v>45.0</v>
      </c>
      <c r="E49" s="36">
        <f>-Calculations!$D$3</f>
        <v>-418.749738</v>
      </c>
      <c r="F49" s="37"/>
      <c r="G49" s="37">
        <f>-Calculations!$L$3/12</f>
        <v>-115.3533333</v>
      </c>
      <c r="H49" s="37"/>
      <c r="I49" s="37"/>
      <c r="J49" s="37"/>
      <c r="K49" s="37"/>
      <c r="L49" s="38">
        <f t="shared" si="1"/>
        <v>-534.1030713</v>
      </c>
      <c r="M49" s="38">
        <f t="shared" si="2"/>
        <v>-426.7291359</v>
      </c>
      <c r="N49" s="39"/>
    </row>
    <row r="50">
      <c r="A50" s="35"/>
      <c r="B50" s="35"/>
      <c r="C50" s="29">
        <v>4.0</v>
      </c>
      <c r="D50" s="1">
        <v>46.0</v>
      </c>
      <c r="E50" s="36">
        <f>-Calculations!$D$3</f>
        <v>-418.749738</v>
      </c>
      <c r="F50" s="37"/>
      <c r="G50" s="37">
        <f>-Calculations!$L$3/12</f>
        <v>-115.3533333</v>
      </c>
      <c r="H50" s="37"/>
      <c r="I50" s="37"/>
      <c r="J50" s="37"/>
      <c r="K50" s="37"/>
      <c r="L50" s="38">
        <f t="shared" si="1"/>
        <v>-534.1030713</v>
      </c>
      <c r="M50" s="38">
        <f t="shared" si="2"/>
        <v>-424.6061054</v>
      </c>
      <c r="N50" s="39"/>
    </row>
    <row r="51">
      <c r="A51" s="35"/>
      <c r="B51" s="35"/>
      <c r="C51" s="29">
        <v>4.0</v>
      </c>
      <c r="D51" s="1">
        <v>47.0</v>
      </c>
      <c r="E51" s="36">
        <f>-Calculations!$D$3</f>
        <v>-418.749738</v>
      </c>
      <c r="F51" s="37"/>
      <c r="G51" s="37">
        <f>-Calculations!$L$3/12</f>
        <v>-115.3533333</v>
      </c>
      <c r="H51" s="37"/>
      <c r="I51" s="37"/>
      <c r="J51" s="37"/>
      <c r="K51" s="37"/>
      <c r="L51" s="38">
        <f t="shared" si="1"/>
        <v>-534.1030713</v>
      </c>
      <c r="M51" s="38">
        <f t="shared" si="2"/>
        <v>-422.4936372</v>
      </c>
      <c r="N51" s="39"/>
    </row>
    <row r="52">
      <c r="A52" s="35"/>
      <c r="B52" s="35"/>
      <c r="C52" s="29">
        <v>4.0</v>
      </c>
      <c r="D52" s="1">
        <v>48.0</v>
      </c>
      <c r="E52" s="36">
        <f>-Calculations!$D$3</f>
        <v>-418.749738</v>
      </c>
      <c r="F52" s="37"/>
      <c r="G52" s="37">
        <f>-Calculations!$L$3/12</f>
        <v>-115.3533333</v>
      </c>
      <c r="H52" s="37"/>
      <c r="I52" s="37">
        <f>-Calculations!$N$3/2</f>
        <v>-250</v>
      </c>
      <c r="J52" s="37"/>
      <c r="K52" s="37"/>
      <c r="L52" s="38">
        <f t="shared" si="1"/>
        <v>-784.1030713</v>
      </c>
      <c r="M52" s="38">
        <f t="shared" si="2"/>
        <v>-617.1662816</v>
      </c>
      <c r="N52" s="39"/>
    </row>
    <row r="53">
      <c r="A53" s="35"/>
      <c r="B53" s="35"/>
      <c r="C53" s="29">
        <v>5.0</v>
      </c>
      <c r="D53" s="1">
        <v>49.0</v>
      </c>
      <c r="E53" s="36">
        <f>-Calculations!$D$3</f>
        <v>-418.749738</v>
      </c>
      <c r="F53" s="37"/>
      <c r="G53" s="37">
        <f>-Calculations!$L$3/12</f>
        <v>-115.3533333</v>
      </c>
      <c r="H53" s="37">
        <f>sum(B11,B6)</f>
        <v>-145.52</v>
      </c>
      <c r="I53" s="37"/>
      <c r="J53" s="37"/>
      <c r="K53" s="37"/>
      <c r="L53" s="38">
        <f t="shared" si="1"/>
        <v>-679.6230713</v>
      </c>
      <c r="M53" s="38">
        <f t="shared" si="2"/>
        <v>-532.2688951</v>
      </c>
      <c r="N53" s="39"/>
    </row>
    <row r="54">
      <c r="A54" s="35"/>
      <c r="B54" s="35"/>
      <c r="C54" s="29">
        <v>5.0</v>
      </c>
      <c r="D54" s="1">
        <v>50.0</v>
      </c>
      <c r="E54" s="36">
        <f>-Calculations!$D$3</f>
        <v>-418.749738</v>
      </c>
      <c r="F54" s="37"/>
      <c r="G54" s="37">
        <f>-Calculations!$L$3/12</f>
        <v>-115.3533333</v>
      </c>
      <c r="H54" s="37"/>
      <c r="I54" s="37"/>
      <c r="J54" s="37"/>
      <c r="K54" s="37"/>
      <c r="L54" s="38">
        <f t="shared" si="1"/>
        <v>-534.1030713</v>
      </c>
      <c r="M54" s="38">
        <f t="shared" si="2"/>
        <v>-416.2190825</v>
      </c>
      <c r="N54" s="39"/>
    </row>
    <row r="55">
      <c r="A55" s="35"/>
      <c r="B55" s="35"/>
      <c r="C55" s="29">
        <v>5.0</v>
      </c>
      <c r="D55" s="1">
        <v>51.0</v>
      </c>
      <c r="E55" s="36">
        <f>-Calculations!$D$3</f>
        <v>-418.749738</v>
      </c>
      <c r="F55" s="37"/>
      <c r="G55" s="37">
        <f>-Calculations!$L$3/12</f>
        <v>-115.3533333</v>
      </c>
      <c r="H55" s="37"/>
      <c r="I55" s="37"/>
      <c r="J55" s="37"/>
      <c r="K55" s="37"/>
      <c r="L55" s="38">
        <f t="shared" si="1"/>
        <v>-534.1030713</v>
      </c>
      <c r="M55" s="38">
        <f t="shared" si="2"/>
        <v>-414.1483408</v>
      </c>
      <c r="N55" s="39"/>
    </row>
    <row r="56">
      <c r="A56" s="35"/>
      <c r="B56" s="35"/>
      <c r="C56" s="29">
        <v>5.0</v>
      </c>
      <c r="D56" s="1">
        <v>52.0</v>
      </c>
      <c r="E56" s="36">
        <f>-Calculations!$D$3</f>
        <v>-418.749738</v>
      </c>
      <c r="F56" s="37"/>
      <c r="G56" s="37">
        <f>-Calculations!$L$3/12</f>
        <v>-115.3533333</v>
      </c>
      <c r="H56" s="37"/>
      <c r="I56" s="37"/>
      <c r="J56" s="37"/>
      <c r="K56" s="37"/>
      <c r="L56" s="38">
        <f t="shared" si="1"/>
        <v>-534.1030713</v>
      </c>
      <c r="M56" s="38">
        <f t="shared" si="2"/>
        <v>-412.0879013</v>
      </c>
      <c r="N56" s="39"/>
    </row>
    <row r="57">
      <c r="A57" s="35"/>
      <c r="B57" s="35"/>
      <c r="C57" s="29">
        <v>5.0</v>
      </c>
      <c r="D57" s="1">
        <v>53.0</v>
      </c>
      <c r="E57" s="36">
        <f>-Calculations!$D$3</f>
        <v>-418.749738</v>
      </c>
      <c r="F57" s="37"/>
      <c r="G57" s="37">
        <f>-Calculations!$L$3/12</f>
        <v>-115.3533333</v>
      </c>
      <c r="H57" s="37"/>
      <c r="I57" s="37"/>
      <c r="J57" s="37"/>
      <c r="K57" s="37"/>
      <c r="L57" s="38">
        <f t="shared" si="1"/>
        <v>-534.1030713</v>
      </c>
      <c r="M57" s="38">
        <f t="shared" si="2"/>
        <v>-410.0377127</v>
      </c>
      <c r="N57" s="39"/>
    </row>
    <row r="58">
      <c r="A58" s="35"/>
      <c r="B58" s="35"/>
      <c r="C58" s="29">
        <v>5.0</v>
      </c>
      <c r="D58" s="1">
        <v>54.0</v>
      </c>
      <c r="E58" s="36">
        <f>-Calculations!$D$3</f>
        <v>-418.749738</v>
      </c>
      <c r="F58" s="37"/>
      <c r="G58" s="37">
        <f>-Calculations!$L$3/12</f>
        <v>-115.3533333</v>
      </c>
      <c r="H58" s="37"/>
      <c r="I58" s="37">
        <f>-Calculations!$N$3/2</f>
        <v>-250</v>
      </c>
      <c r="J58" s="37"/>
      <c r="K58" s="37"/>
      <c r="L58" s="38">
        <f t="shared" si="1"/>
        <v>-784.1030713</v>
      </c>
      <c r="M58" s="38">
        <f t="shared" si="2"/>
        <v>-598.9710334</v>
      </c>
      <c r="N58" s="39"/>
    </row>
    <row r="59">
      <c r="A59" s="35"/>
      <c r="B59" s="35"/>
      <c r="C59" s="29">
        <v>5.0</v>
      </c>
      <c r="D59" s="1">
        <v>55.0</v>
      </c>
      <c r="E59" s="36">
        <f>-Calculations!$D$3</f>
        <v>-418.749738</v>
      </c>
      <c r="F59" s="37"/>
      <c r="G59" s="37">
        <f>-Calculations!$L$3/12</f>
        <v>-115.3533333</v>
      </c>
      <c r="H59" s="37"/>
      <c r="I59" s="37"/>
      <c r="J59" s="37"/>
      <c r="K59" s="37"/>
      <c r="L59" s="38">
        <f t="shared" si="1"/>
        <v>-534.1030713</v>
      </c>
      <c r="M59" s="38">
        <f t="shared" si="2"/>
        <v>-405.9678847</v>
      </c>
      <c r="N59" s="39"/>
    </row>
    <row r="60">
      <c r="A60" s="35"/>
      <c r="B60" s="35"/>
      <c r="C60" s="29">
        <v>5.0</v>
      </c>
      <c r="D60" s="1">
        <v>56.0</v>
      </c>
      <c r="E60" s="36">
        <f>-Calculations!$D$3</f>
        <v>-418.749738</v>
      </c>
      <c r="F60" s="37"/>
      <c r="G60" s="37">
        <f>-Calculations!$L$3/12</f>
        <v>-115.3533333</v>
      </c>
      <c r="H60" s="37"/>
      <c r="I60" s="37"/>
      <c r="J60" s="37"/>
      <c r="K60" s="37"/>
      <c r="L60" s="38">
        <f t="shared" si="1"/>
        <v>-534.1030713</v>
      </c>
      <c r="M60" s="38">
        <f t="shared" si="2"/>
        <v>-403.948144</v>
      </c>
      <c r="N60" s="39"/>
    </row>
    <row r="61">
      <c r="A61" s="35"/>
      <c r="B61" s="35"/>
      <c r="C61" s="29">
        <v>5.0</v>
      </c>
      <c r="D61" s="1">
        <v>57.0</v>
      </c>
      <c r="E61" s="36">
        <f>-Calculations!$D$3</f>
        <v>-418.749738</v>
      </c>
      <c r="F61" s="37"/>
      <c r="G61" s="37">
        <f>-Calculations!$L$3/12</f>
        <v>-115.3533333</v>
      </c>
      <c r="H61" s="37"/>
      <c r="I61" s="37"/>
      <c r="J61" s="37"/>
      <c r="K61" s="37"/>
      <c r="L61" s="38">
        <f t="shared" si="1"/>
        <v>-534.1030713</v>
      </c>
      <c r="M61" s="38">
        <f t="shared" si="2"/>
        <v>-401.9384517</v>
      </c>
      <c r="N61" s="39"/>
    </row>
    <row r="62">
      <c r="A62" s="35"/>
      <c r="B62" s="35"/>
      <c r="C62" s="29">
        <v>5.0</v>
      </c>
      <c r="D62" s="1">
        <v>58.0</v>
      </c>
      <c r="E62" s="36">
        <f>-Calculations!$D$3</f>
        <v>-418.749738</v>
      </c>
      <c r="F62" s="37"/>
      <c r="G62" s="37">
        <f>-Calculations!$L$3/12</f>
        <v>-115.3533333</v>
      </c>
      <c r="H62" s="37"/>
      <c r="I62" s="37"/>
      <c r="J62" s="37"/>
      <c r="K62" s="37"/>
      <c r="L62" s="38">
        <f t="shared" si="1"/>
        <v>-534.1030713</v>
      </c>
      <c r="M62" s="38">
        <f t="shared" si="2"/>
        <v>-399.9387579</v>
      </c>
      <c r="N62" s="39"/>
    </row>
    <row r="63">
      <c r="A63" s="35"/>
      <c r="B63" s="35"/>
      <c r="C63" s="29">
        <v>5.0</v>
      </c>
      <c r="D63" s="1">
        <v>59.0</v>
      </c>
      <c r="E63" s="36">
        <f>-Calculations!$D$3</f>
        <v>-418.749738</v>
      </c>
      <c r="F63" s="37"/>
      <c r="G63" s="37">
        <f>-Calculations!$L$3/12</f>
        <v>-115.3533333</v>
      </c>
      <c r="H63" s="37"/>
      <c r="I63" s="37"/>
      <c r="J63" s="37"/>
      <c r="K63" s="37"/>
      <c r="L63" s="38">
        <f t="shared" si="1"/>
        <v>-534.1030713</v>
      </c>
      <c r="M63" s="38">
        <f t="shared" si="2"/>
        <v>-397.9490129</v>
      </c>
      <c r="N63" s="39"/>
    </row>
    <row r="64">
      <c r="A64" s="35"/>
      <c r="B64" s="35"/>
      <c r="C64" s="29">
        <v>5.0</v>
      </c>
      <c r="D64" s="1">
        <v>60.0</v>
      </c>
      <c r="E64" s="36">
        <f>-Calculations!$D$3</f>
        <v>-418.749738</v>
      </c>
      <c r="F64" s="37"/>
      <c r="G64" s="37">
        <f>-Calculations!$L$3/12</f>
        <v>-115.3533333</v>
      </c>
      <c r="H64" s="37"/>
      <c r="I64" s="37">
        <f>-Calculations!$N$3/2</f>
        <v>-250</v>
      </c>
      <c r="J64" s="37"/>
      <c r="K64" s="37"/>
      <c r="L64" s="38">
        <f t="shared" si="1"/>
        <v>-784.1030713</v>
      </c>
      <c r="M64" s="38">
        <f t="shared" si="2"/>
        <v>-581.3122161</v>
      </c>
      <c r="N64" s="39"/>
    </row>
    <row r="65">
      <c r="A65" s="35"/>
      <c r="B65" s="35"/>
      <c r="C65" s="29">
        <v>6.0</v>
      </c>
      <c r="D65" s="1">
        <v>61.0</v>
      </c>
      <c r="E65" s="36">
        <f>-Calculations!$D$3</f>
        <v>-418.749738</v>
      </c>
      <c r="F65" s="37"/>
      <c r="G65" s="37">
        <f>-Calculations!$L$3/12</f>
        <v>-115.3533333</v>
      </c>
      <c r="H65" s="37">
        <f>sum(B12,B6)</f>
        <v>-145.52</v>
      </c>
      <c r="I65" s="37"/>
      <c r="J65" s="37"/>
      <c r="K65" s="37"/>
      <c r="L65" s="38">
        <f t="shared" si="1"/>
        <v>-679.6230713</v>
      </c>
      <c r="M65" s="38">
        <f t="shared" si="2"/>
        <v>-501.3469145</v>
      </c>
      <c r="N65" s="39"/>
    </row>
    <row r="66">
      <c r="A66" s="35"/>
      <c r="B66" s="35"/>
      <c r="C66" s="29">
        <v>6.0</v>
      </c>
      <c r="D66" s="1">
        <v>62.0</v>
      </c>
      <c r="E66" s="36">
        <f>-Calculations!$D$3</f>
        <v>-418.749738</v>
      </c>
      <c r="F66" s="37"/>
      <c r="G66" s="37">
        <f>-Calculations!$L$3/12</f>
        <v>-115.3533333</v>
      </c>
      <c r="H66" s="37"/>
      <c r="I66" s="37"/>
      <c r="J66" s="37"/>
      <c r="K66" s="37"/>
      <c r="L66" s="38">
        <f t="shared" si="1"/>
        <v>-534.1030713</v>
      </c>
      <c r="M66" s="38">
        <f t="shared" si="2"/>
        <v>-392.0389763</v>
      </c>
      <c r="N66" s="39"/>
    </row>
    <row r="67">
      <c r="A67" s="35"/>
      <c r="B67" s="35"/>
      <c r="C67" s="29">
        <v>6.0</v>
      </c>
      <c r="D67" s="1">
        <v>63.0</v>
      </c>
      <c r="E67" s="36">
        <f>-Calculations!$D$3</f>
        <v>-418.749738</v>
      </c>
      <c r="F67" s="37"/>
      <c r="G67" s="37">
        <f>-Calculations!$L$3/12</f>
        <v>-115.3533333</v>
      </c>
      <c r="H67" s="37"/>
      <c r="I67" s="37"/>
      <c r="J67" s="37"/>
      <c r="K67" s="37"/>
      <c r="L67" s="38">
        <f t="shared" si="1"/>
        <v>-534.1030713</v>
      </c>
      <c r="M67" s="38">
        <f t="shared" si="2"/>
        <v>-390.0885336</v>
      </c>
      <c r="N67" s="39"/>
    </row>
    <row r="68">
      <c r="A68" s="35"/>
      <c r="B68" s="35"/>
      <c r="C68" s="29">
        <v>6.0</v>
      </c>
      <c r="D68" s="1">
        <v>64.0</v>
      </c>
      <c r="E68" s="36">
        <f>-Calculations!$D$3</f>
        <v>-418.749738</v>
      </c>
      <c r="F68" s="37"/>
      <c r="G68" s="37">
        <f>-Calculations!$L$3/12</f>
        <v>-115.3533333</v>
      </c>
      <c r="H68" s="37"/>
      <c r="I68" s="37"/>
      <c r="J68" s="37"/>
      <c r="K68" s="37"/>
      <c r="L68" s="38">
        <f t="shared" si="1"/>
        <v>-534.1030713</v>
      </c>
      <c r="M68" s="38">
        <f t="shared" si="2"/>
        <v>-388.1477946</v>
      </c>
      <c r="N68" s="39"/>
    </row>
    <row r="69">
      <c r="A69" s="35"/>
      <c r="B69" s="35"/>
      <c r="C69" s="29">
        <v>6.0</v>
      </c>
      <c r="D69" s="1">
        <v>65.0</v>
      </c>
      <c r="E69" s="36">
        <f>-Calculations!$D$3</f>
        <v>-418.749738</v>
      </c>
      <c r="F69" s="37"/>
      <c r="G69" s="37">
        <f>-Calculations!$L$3/12</f>
        <v>-115.3533333</v>
      </c>
      <c r="H69" s="37"/>
      <c r="I69" s="37"/>
      <c r="J69" s="37"/>
      <c r="K69" s="37"/>
      <c r="L69" s="38">
        <f t="shared" si="1"/>
        <v>-534.1030713</v>
      </c>
      <c r="M69" s="38">
        <f t="shared" si="2"/>
        <v>-386.2167111</v>
      </c>
      <c r="N69" s="39"/>
    </row>
    <row r="70">
      <c r="A70" s="35"/>
      <c r="B70" s="35"/>
      <c r="C70" s="29">
        <v>6.0</v>
      </c>
      <c r="D70" s="1">
        <v>66.0</v>
      </c>
      <c r="E70" s="36">
        <f>-Calculations!$D$3</f>
        <v>-418.749738</v>
      </c>
      <c r="F70" s="37"/>
      <c r="G70" s="37">
        <f>-Calculations!$L$3/12</f>
        <v>-115.3533333</v>
      </c>
      <c r="H70" s="37"/>
      <c r="I70" s="37">
        <f>-Calculations!$N$3/2</f>
        <v>-250</v>
      </c>
      <c r="J70" s="37"/>
      <c r="K70" s="37"/>
      <c r="L70" s="38">
        <f t="shared" si="1"/>
        <v>-784.1030713</v>
      </c>
      <c r="M70" s="38">
        <f t="shared" si="2"/>
        <v>-564.1740147</v>
      </c>
      <c r="N70" s="39"/>
    </row>
    <row r="71">
      <c r="A71" s="35"/>
      <c r="B71" s="35"/>
      <c r="C71" s="29">
        <v>6.0</v>
      </c>
      <c r="D71" s="1">
        <v>67.0</v>
      </c>
      <c r="E71" s="36">
        <f>-Calculations!$D$3</f>
        <v>-418.749738</v>
      </c>
      <c r="F71" s="37"/>
      <c r="G71" s="37">
        <f>-Calculations!$L$3/12</f>
        <v>-115.3533333</v>
      </c>
      <c r="H71" s="37"/>
      <c r="I71" s="37"/>
      <c r="J71" s="37"/>
      <c r="K71" s="37"/>
      <c r="L71" s="38">
        <f t="shared" si="1"/>
        <v>-534.1030713</v>
      </c>
      <c r="M71" s="38">
        <f t="shared" si="2"/>
        <v>-382.3833183</v>
      </c>
      <c r="N71" s="39"/>
    </row>
    <row r="72">
      <c r="A72" s="35"/>
      <c r="B72" s="35"/>
      <c r="C72" s="29">
        <v>6.0</v>
      </c>
      <c r="D72" s="1">
        <v>68.0</v>
      </c>
      <c r="E72" s="36">
        <f>-Calculations!$D$3</f>
        <v>-418.749738</v>
      </c>
      <c r="F72" s="37"/>
      <c r="G72" s="37">
        <f>-Calculations!$L$3/12</f>
        <v>-115.3533333</v>
      </c>
      <c r="H72" s="37"/>
      <c r="I72" s="37"/>
      <c r="J72" s="37"/>
      <c r="K72" s="37"/>
      <c r="L72" s="38">
        <f t="shared" si="1"/>
        <v>-534.1030713</v>
      </c>
      <c r="M72" s="38">
        <f t="shared" si="2"/>
        <v>-380.4809138</v>
      </c>
      <c r="N72" s="39"/>
    </row>
    <row r="73">
      <c r="A73" s="35"/>
      <c r="B73" s="35"/>
      <c r="C73" s="29">
        <v>6.0</v>
      </c>
      <c r="D73" s="1">
        <v>69.0</v>
      </c>
      <c r="E73" s="36">
        <f>-Calculations!$D$3</f>
        <v>-418.749738</v>
      </c>
      <c r="F73" s="37"/>
      <c r="G73" s="37">
        <f>-Calculations!$L$3/12</f>
        <v>-115.3533333</v>
      </c>
      <c r="H73" s="37"/>
      <c r="I73" s="37"/>
      <c r="J73" s="37"/>
      <c r="K73" s="37"/>
      <c r="L73" s="38">
        <f t="shared" si="1"/>
        <v>-534.1030713</v>
      </c>
      <c r="M73" s="38">
        <f t="shared" si="2"/>
        <v>-378.5879739</v>
      </c>
      <c r="N73" s="39"/>
    </row>
    <row r="74">
      <c r="A74" s="35"/>
      <c r="B74" s="35"/>
      <c r="C74" s="29">
        <v>6.0</v>
      </c>
      <c r="D74" s="1">
        <v>70.0</v>
      </c>
      <c r="E74" s="36">
        <f>-Calculations!$D$3</f>
        <v>-418.749738</v>
      </c>
      <c r="F74" s="37"/>
      <c r="G74" s="37">
        <f>-Calculations!$L$3/12</f>
        <v>-115.3533333</v>
      </c>
      <c r="H74" s="37"/>
      <c r="I74" s="37"/>
      <c r="J74" s="37"/>
      <c r="K74" s="37"/>
      <c r="L74" s="38">
        <f t="shared" si="1"/>
        <v>-534.1030713</v>
      </c>
      <c r="M74" s="38">
        <f t="shared" si="2"/>
        <v>-376.7044516</v>
      </c>
      <c r="N74" s="39"/>
    </row>
    <row r="75">
      <c r="A75" s="35"/>
      <c r="B75" s="35"/>
      <c r="C75" s="29">
        <v>6.0</v>
      </c>
      <c r="D75" s="1">
        <v>71.0</v>
      </c>
      <c r="E75" s="36">
        <f>-Calculations!$D$3</f>
        <v>-418.749738</v>
      </c>
      <c r="F75" s="37"/>
      <c r="G75" s="37">
        <f>-Calculations!$L$3/12</f>
        <v>-115.3533333</v>
      </c>
      <c r="H75" s="37"/>
      <c r="I75" s="37"/>
      <c r="J75" s="37"/>
      <c r="K75" s="37"/>
      <c r="L75" s="38">
        <f t="shared" si="1"/>
        <v>-534.1030713</v>
      </c>
      <c r="M75" s="38">
        <f t="shared" si="2"/>
        <v>-374.8303001</v>
      </c>
      <c r="N75" s="39"/>
    </row>
    <row r="76">
      <c r="A76" s="35"/>
      <c r="B76" s="35"/>
      <c r="C76" s="46">
        <v>6.0</v>
      </c>
      <c r="D76" s="47">
        <v>72.0</v>
      </c>
      <c r="E76" s="51">
        <f>-Calculations!$D$3</f>
        <v>-418.749738</v>
      </c>
      <c r="F76" s="48"/>
      <c r="G76" s="48">
        <f>-Calculations!$L$3/12</f>
        <v>-115.3533333</v>
      </c>
      <c r="H76" s="48"/>
      <c r="I76" s="48">
        <f>-Calculations!$N$3/2</f>
        <v>-250</v>
      </c>
      <c r="J76" s="48"/>
      <c r="K76" s="48">
        <f>Calculations!Q3</f>
        <v>7700</v>
      </c>
      <c r="L76" s="49">
        <f t="shared" si="1"/>
        <v>6915.896929</v>
      </c>
      <c r="M76" s="49">
        <f t="shared" si="2"/>
        <v>4829.387633</v>
      </c>
      <c r="N76" s="50"/>
    </row>
  </sheetData>
  <mergeCells count="2">
    <mergeCell ref="C2:D2"/>
    <mergeCell ref="E2:N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1"/>
      <c r="B1" s="1"/>
      <c r="C1" s="6" t="s">
        <v>3</v>
      </c>
      <c r="D1" s="7"/>
      <c r="E1" s="7"/>
      <c r="F1" s="7"/>
      <c r="G1" s="7"/>
      <c r="H1" s="12"/>
      <c r="I1" s="12"/>
      <c r="J1" s="12"/>
      <c r="K1" s="12"/>
      <c r="L1" s="7"/>
      <c r="M1" s="7"/>
      <c r="N1" s="14"/>
    </row>
    <row r="2">
      <c r="A2" s="15"/>
      <c r="B2" s="15"/>
      <c r="C2" s="16"/>
      <c r="E2" s="17" t="s">
        <v>29</v>
      </c>
    </row>
    <row r="3">
      <c r="A3" s="18"/>
      <c r="B3" s="18"/>
      <c r="C3" s="19" t="s">
        <v>49</v>
      </c>
      <c r="D3" s="19" t="s">
        <v>50</v>
      </c>
      <c r="E3" s="20" t="s">
        <v>52</v>
      </c>
      <c r="F3" s="20" t="s">
        <v>56</v>
      </c>
      <c r="G3" s="20" t="s">
        <v>57</v>
      </c>
      <c r="H3" s="24" t="s">
        <v>59</v>
      </c>
      <c r="I3" s="25" t="s">
        <v>60</v>
      </c>
      <c r="J3" s="25" t="s">
        <v>61</v>
      </c>
      <c r="K3" s="25" t="s">
        <v>10</v>
      </c>
      <c r="L3" s="20" t="s">
        <v>62</v>
      </c>
      <c r="M3" s="19" t="s">
        <v>63</v>
      </c>
      <c r="N3" s="19" t="s">
        <v>64</v>
      </c>
    </row>
    <row r="4">
      <c r="A4" s="27" t="s">
        <v>65</v>
      </c>
      <c r="B4" s="28">
        <f>Calculations!$B$30</f>
        <v>0.06</v>
      </c>
      <c r="C4" s="29">
        <v>0.0</v>
      </c>
      <c r="D4" s="1">
        <v>0.0</v>
      </c>
      <c r="E4" s="30"/>
      <c r="F4" s="31">
        <f>-Calculations!F4</f>
        <v>0</v>
      </c>
      <c r="G4" s="31"/>
      <c r="H4" s="31"/>
      <c r="I4" s="31"/>
      <c r="J4" s="31"/>
      <c r="K4" s="31"/>
      <c r="L4" s="32">
        <f t="shared" ref="L4:L76" si="1">SUM(E4:K4)</f>
        <v>0</v>
      </c>
      <c r="M4" s="32">
        <f t="shared" ref="M4:M76" si="2">L4/(1+$B$4/12)^D4</f>
        <v>0</v>
      </c>
      <c r="N4" s="34">
        <f>sum(M4:M76)</f>
        <v>-34952.21492</v>
      </c>
    </row>
    <row r="5">
      <c r="A5" s="35"/>
      <c r="B5" s="35"/>
      <c r="C5" s="29">
        <v>1.0</v>
      </c>
      <c r="D5" s="1">
        <v>1.0</v>
      </c>
      <c r="E5" s="36">
        <f>-Calculations!$D$4</f>
        <v>-532.954212</v>
      </c>
      <c r="F5" s="37"/>
      <c r="G5" s="37">
        <f>-Calculations!$L$4/12</f>
        <v>-85.58333333</v>
      </c>
      <c r="H5" s="37">
        <f>sum(B6:B7)</f>
        <v>-561.17</v>
      </c>
      <c r="I5" s="37"/>
      <c r="J5" s="37"/>
      <c r="K5" s="37"/>
      <c r="L5" s="38">
        <f t="shared" si="1"/>
        <v>-1179.707545</v>
      </c>
      <c r="M5" s="38">
        <f t="shared" si="2"/>
        <v>-1173.838354</v>
      </c>
      <c r="N5" s="39"/>
    </row>
    <row r="6">
      <c r="A6" s="40" t="s">
        <v>72</v>
      </c>
      <c r="B6" s="41">
        <f>-18-23-9-4-0.94-1.5-0.7-2-0.5-1-0.33-0.3-0.1</f>
        <v>-61.37</v>
      </c>
      <c r="C6" s="29">
        <v>1.0</v>
      </c>
      <c r="D6" s="1">
        <v>2.0</v>
      </c>
      <c r="E6" s="36">
        <f>-Calculations!$D$4</f>
        <v>-532.954212</v>
      </c>
      <c r="F6" s="37"/>
      <c r="G6" s="37">
        <f>-Calculations!$L$4/12</f>
        <v>-85.58333333</v>
      </c>
      <c r="H6" s="37"/>
      <c r="I6" s="37"/>
      <c r="J6" s="37"/>
      <c r="K6" s="37"/>
      <c r="L6" s="38">
        <f t="shared" si="1"/>
        <v>-618.5375454</v>
      </c>
      <c r="M6" s="38">
        <f t="shared" si="2"/>
        <v>-612.3982529</v>
      </c>
      <c r="N6" s="39"/>
    </row>
    <row r="7">
      <c r="A7" s="40" t="s">
        <v>77</v>
      </c>
      <c r="B7" s="41">
        <f>-Calculations!$C$4*0.85*0.021</f>
        <v>-499.8</v>
      </c>
      <c r="C7" s="29">
        <v>1.0</v>
      </c>
      <c r="D7" s="1">
        <v>3.0</v>
      </c>
      <c r="E7" s="36">
        <f>-Calculations!$D$4</f>
        <v>-532.954212</v>
      </c>
      <c r="F7" s="37"/>
      <c r="G7" s="37">
        <f>-Calculations!$L$4/12</f>
        <v>-85.58333333</v>
      </c>
      <c r="H7" s="37"/>
      <c r="I7" s="37"/>
      <c r="J7" s="37"/>
      <c r="K7" s="37"/>
      <c r="L7" s="38">
        <f t="shared" si="1"/>
        <v>-618.5375454</v>
      </c>
      <c r="M7" s="38">
        <f t="shared" si="2"/>
        <v>-609.3514954</v>
      </c>
      <c r="N7" s="39"/>
    </row>
    <row r="8">
      <c r="A8" s="40" t="s">
        <v>84</v>
      </c>
      <c r="B8" s="41">
        <f>-Calculations!$C$4*0.85*0.015</f>
        <v>-357</v>
      </c>
      <c r="C8" s="29">
        <v>1.0</v>
      </c>
      <c r="D8" s="1">
        <v>4.0</v>
      </c>
      <c r="E8" s="36">
        <f>-Calculations!$D$4</f>
        <v>-532.954212</v>
      </c>
      <c r="F8" s="37"/>
      <c r="G8" s="37">
        <f>-Calculations!$L$4/12</f>
        <v>-85.58333333</v>
      </c>
      <c r="H8" s="37"/>
      <c r="I8" s="37"/>
      <c r="J8" s="37"/>
      <c r="K8" s="37"/>
      <c r="L8" s="38">
        <f t="shared" si="1"/>
        <v>-618.5375454</v>
      </c>
      <c r="M8" s="38">
        <f t="shared" si="2"/>
        <v>-606.3198959</v>
      </c>
      <c r="N8" s="39"/>
    </row>
    <row r="9">
      <c r="A9" s="40" t="s">
        <v>86</v>
      </c>
      <c r="B9" s="41">
        <f>-Calculations!$C$4*0.85*0.012</f>
        <v>-285.6</v>
      </c>
      <c r="C9" s="29">
        <v>1.0</v>
      </c>
      <c r="D9" s="1">
        <v>5.0</v>
      </c>
      <c r="E9" s="36">
        <f>-Calculations!$D$4</f>
        <v>-532.954212</v>
      </c>
      <c r="F9" s="37"/>
      <c r="G9" s="37">
        <f>-Calculations!$L$4/12</f>
        <v>-85.58333333</v>
      </c>
      <c r="H9" s="37"/>
      <c r="I9" s="37"/>
      <c r="J9" s="37"/>
      <c r="K9" s="37"/>
      <c r="L9" s="38">
        <f t="shared" si="1"/>
        <v>-618.5375454</v>
      </c>
      <c r="M9" s="38">
        <f t="shared" si="2"/>
        <v>-603.303379</v>
      </c>
      <c r="N9" s="39"/>
    </row>
    <row r="10">
      <c r="A10" s="40" t="s">
        <v>88</v>
      </c>
      <c r="B10" s="41">
        <f>-Calculations!$C$4*0.85*0.009</f>
        <v>-214.2</v>
      </c>
      <c r="C10" s="29">
        <v>1.0</v>
      </c>
      <c r="D10" s="1">
        <v>6.0</v>
      </c>
      <c r="E10" s="36">
        <f>-Calculations!$D$4</f>
        <v>-532.954212</v>
      </c>
      <c r="F10" s="37"/>
      <c r="G10" s="37">
        <f>-Calculations!$L$4/12</f>
        <v>-85.58333333</v>
      </c>
      <c r="H10" s="37"/>
      <c r="I10" s="37">
        <f>-Calculations!$N$4/2</f>
        <v>-275</v>
      </c>
      <c r="J10" s="37"/>
      <c r="K10" s="37"/>
      <c r="L10" s="38">
        <f t="shared" si="1"/>
        <v>-893.5375454</v>
      </c>
      <c r="M10" s="38">
        <f t="shared" si="2"/>
        <v>-867.1943411</v>
      </c>
      <c r="N10" s="39"/>
    </row>
    <row r="11">
      <c r="A11" s="40" t="s">
        <v>93</v>
      </c>
      <c r="B11" s="41">
        <f>-Calculations!$C$4*0.85*0.0045</f>
        <v>-107.1</v>
      </c>
      <c r="C11" s="29">
        <v>1.0</v>
      </c>
      <c r="D11" s="1">
        <v>7.0</v>
      </c>
      <c r="E11" s="36">
        <f>-Calculations!$D$4</f>
        <v>-532.954212</v>
      </c>
      <c r="F11" s="37"/>
      <c r="G11" s="37">
        <f>-Calculations!$L$4/12</f>
        <v>-85.58333333</v>
      </c>
      <c r="H11" s="37"/>
      <c r="I11" s="37"/>
      <c r="J11" s="37"/>
      <c r="K11" s="37"/>
      <c r="L11" s="38">
        <f t="shared" si="1"/>
        <v>-618.5375454</v>
      </c>
      <c r="M11" s="38">
        <f t="shared" si="2"/>
        <v>-597.3152932</v>
      </c>
      <c r="N11" s="39"/>
    </row>
    <row r="12">
      <c r="A12" s="40" t="s">
        <v>96</v>
      </c>
      <c r="B12" s="41">
        <f>-Calculations!$C$4*0.85*0.0045</f>
        <v>-107.1</v>
      </c>
      <c r="C12" s="29">
        <v>1.0</v>
      </c>
      <c r="D12" s="1">
        <v>8.0</v>
      </c>
      <c r="E12" s="36">
        <f>-Calculations!$D$4</f>
        <v>-532.954212</v>
      </c>
      <c r="F12" s="37"/>
      <c r="G12" s="37">
        <f>-Calculations!$L$4/12</f>
        <v>-85.58333333</v>
      </c>
      <c r="H12" s="37"/>
      <c r="I12" s="37"/>
      <c r="J12" s="37"/>
      <c r="K12" s="37"/>
      <c r="L12" s="38">
        <f t="shared" si="1"/>
        <v>-618.5375454</v>
      </c>
      <c r="M12" s="38">
        <f t="shared" si="2"/>
        <v>-594.3435753</v>
      </c>
      <c r="N12" s="39"/>
    </row>
    <row r="13">
      <c r="A13" s="35"/>
      <c r="B13" s="35"/>
      <c r="C13" s="29">
        <v>1.0</v>
      </c>
      <c r="D13" s="1">
        <v>9.0</v>
      </c>
      <c r="E13" s="36">
        <f>-Calculations!$D$4</f>
        <v>-532.954212</v>
      </c>
      <c r="F13" s="37"/>
      <c r="G13" s="37">
        <f>-Calculations!$L$4/12</f>
        <v>-85.58333333</v>
      </c>
      <c r="H13" s="37"/>
      <c r="I13" s="37"/>
      <c r="J13" s="37"/>
      <c r="K13" s="37"/>
      <c r="L13" s="38">
        <f t="shared" si="1"/>
        <v>-618.5375454</v>
      </c>
      <c r="M13" s="38">
        <f t="shared" si="2"/>
        <v>-591.3866421</v>
      </c>
      <c r="N13" s="39"/>
    </row>
    <row r="14">
      <c r="A14" s="35"/>
      <c r="B14" s="35"/>
      <c r="C14" s="29">
        <v>1.0</v>
      </c>
      <c r="D14" s="1">
        <v>10.0</v>
      </c>
      <c r="E14" s="36">
        <f>-Calculations!$D$4</f>
        <v>-532.954212</v>
      </c>
      <c r="F14" s="37"/>
      <c r="G14" s="37">
        <f>-Calculations!$L$4/12</f>
        <v>-85.58333333</v>
      </c>
      <c r="H14" s="37"/>
      <c r="I14" s="37"/>
      <c r="J14" s="37"/>
      <c r="K14" s="37"/>
      <c r="L14" s="38">
        <f t="shared" si="1"/>
        <v>-618.5375454</v>
      </c>
      <c r="M14" s="38">
        <f t="shared" si="2"/>
        <v>-588.44442</v>
      </c>
      <c r="N14" s="39"/>
    </row>
    <row r="15">
      <c r="A15" s="35"/>
      <c r="B15" s="35"/>
      <c r="C15" s="29">
        <v>1.0</v>
      </c>
      <c r="D15" s="1">
        <v>11.0</v>
      </c>
      <c r="E15" s="36">
        <f>-Calculations!$D$4</f>
        <v>-532.954212</v>
      </c>
      <c r="F15" s="37"/>
      <c r="G15" s="37">
        <f>-Calculations!$L$4/12</f>
        <v>-85.58333333</v>
      </c>
      <c r="H15" s="37"/>
      <c r="I15" s="37"/>
      <c r="J15" s="37"/>
      <c r="K15" s="37"/>
      <c r="L15" s="38">
        <f t="shared" si="1"/>
        <v>-618.5375454</v>
      </c>
      <c r="M15" s="38">
        <f t="shared" si="2"/>
        <v>-585.5168358</v>
      </c>
      <c r="N15" s="39"/>
    </row>
    <row r="16">
      <c r="A16" s="35"/>
      <c r="B16" s="35"/>
      <c r="C16" s="29">
        <v>1.0</v>
      </c>
      <c r="D16" s="1">
        <v>12.0</v>
      </c>
      <c r="E16" s="36">
        <f>-Calculations!$D$4</f>
        <v>-532.954212</v>
      </c>
      <c r="F16" s="37"/>
      <c r="G16" s="37">
        <f>-Calculations!$L$4/12</f>
        <v>-85.58333333</v>
      </c>
      <c r="H16" s="37"/>
      <c r="I16" s="37">
        <f>-Calculations!$N$4/2</f>
        <v>-275</v>
      </c>
      <c r="J16" s="37"/>
      <c r="K16" s="37"/>
      <c r="L16" s="38">
        <f t="shared" si="1"/>
        <v>-893.5375454</v>
      </c>
      <c r="M16" s="38">
        <f t="shared" si="2"/>
        <v>-841.6277852</v>
      </c>
      <c r="N16" s="39"/>
    </row>
    <row r="17">
      <c r="A17" s="35"/>
      <c r="B17" s="35"/>
      <c r="C17" s="29">
        <v>2.0</v>
      </c>
      <c r="D17" s="1">
        <v>13.0</v>
      </c>
      <c r="E17" s="36">
        <f>-Calculations!$D$4</f>
        <v>-532.954212</v>
      </c>
      <c r="F17" s="37"/>
      <c r="G17" s="37">
        <f>-Calculations!$L$4/12</f>
        <v>-85.58333333</v>
      </c>
      <c r="H17" s="37">
        <f>sum(B6,B8)</f>
        <v>-418.37</v>
      </c>
      <c r="I17" s="37"/>
      <c r="J17" s="37"/>
      <c r="K17" s="37"/>
      <c r="L17" s="38">
        <f t="shared" si="1"/>
        <v>-1036.907545</v>
      </c>
      <c r="M17" s="38">
        <f t="shared" si="2"/>
        <v>-971.8097052</v>
      </c>
      <c r="N17" s="39"/>
    </row>
    <row r="18">
      <c r="A18" s="35"/>
      <c r="B18" s="35"/>
      <c r="C18" s="29">
        <v>2.0</v>
      </c>
      <c r="D18" s="1">
        <v>14.0</v>
      </c>
      <c r="E18" s="36">
        <f>-Calculations!$D$4</f>
        <v>-532.954212</v>
      </c>
      <c r="F18" s="37"/>
      <c r="G18" s="37">
        <f>-Calculations!$L$4/12</f>
        <v>-85.58333333</v>
      </c>
      <c r="H18" s="37"/>
      <c r="I18" s="37"/>
      <c r="J18" s="37"/>
      <c r="K18" s="37"/>
      <c r="L18" s="38">
        <f t="shared" si="1"/>
        <v>-618.5375454</v>
      </c>
      <c r="M18" s="38">
        <f t="shared" si="2"/>
        <v>-576.8211844</v>
      </c>
      <c r="N18" s="39"/>
    </row>
    <row r="19">
      <c r="A19" s="35"/>
      <c r="B19" s="35"/>
      <c r="C19" s="29">
        <v>2.0</v>
      </c>
      <c r="D19" s="1">
        <v>15.0</v>
      </c>
      <c r="E19" s="36">
        <f>-Calculations!$D$4</f>
        <v>-532.954212</v>
      </c>
      <c r="F19" s="37"/>
      <c r="G19" s="37">
        <f>-Calculations!$L$4/12</f>
        <v>-85.58333333</v>
      </c>
      <c r="H19" s="37"/>
      <c r="I19" s="37"/>
      <c r="J19" s="37"/>
      <c r="K19" s="37"/>
      <c r="L19" s="38">
        <f t="shared" si="1"/>
        <v>-618.5375454</v>
      </c>
      <c r="M19" s="38">
        <f t="shared" si="2"/>
        <v>-573.9514272</v>
      </c>
      <c r="N19" s="39"/>
    </row>
    <row r="20">
      <c r="A20" s="35"/>
      <c r="B20" s="35"/>
      <c r="C20" s="29">
        <v>2.0</v>
      </c>
      <c r="D20" s="1">
        <v>16.0</v>
      </c>
      <c r="E20" s="36">
        <f>-Calculations!$D$4</f>
        <v>-532.954212</v>
      </c>
      <c r="F20" s="37"/>
      <c r="G20" s="37">
        <f>-Calculations!$L$4/12</f>
        <v>-85.58333333</v>
      </c>
      <c r="H20" s="37"/>
      <c r="I20" s="37"/>
      <c r="J20" s="37"/>
      <c r="K20" s="37"/>
      <c r="L20" s="38">
        <f t="shared" si="1"/>
        <v>-618.5375454</v>
      </c>
      <c r="M20" s="38">
        <f t="shared" si="2"/>
        <v>-571.0959475</v>
      </c>
      <c r="N20" s="39"/>
    </row>
    <row r="21">
      <c r="A21" s="35"/>
      <c r="B21" s="35"/>
      <c r="C21" s="29">
        <v>2.0</v>
      </c>
      <c r="D21" s="1">
        <v>17.0</v>
      </c>
      <c r="E21" s="36">
        <f>-Calculations!$D$4</f>
        <v>-532.954212</v>
      </c>
      <c r="F21" s="37"/>
      <c r="G21" s="37">
        <f>-Calculations!$L$4/12</f>
        <v>-85.58333333</v>
      </c>
      <c r="H21" s="37"/>
      <c r="I21" s="37"/>
      <c r="J21" s="37"/>
      <c r="K21" s="37"/>
      <c r="L21" s="38">
        <f t="shared" si="1"/>
        <v>-618.5375454</v>
      </c>
      <c r="M21" s="38">
        <f t="shared" si="2"/>
        <v>-568.2546741</v>
      </c>
      <c r="N21" s="39"/>
    </row>
    <row r="22">
      <c r="A22" s="35"/>
      <c r="B22" s="35"/>
      <c r="C22" s="29">
        <v>2.0</v>
      </c>
      <c r="D22" s="1">
        <v>18.0</v>
      </c>
      <c r="E22" s="36">
        <f>-Calculations!$D$4</f>
        <v>-532.954212</v>
      </c>
      <c r="F22" s="37"/>
      <c r="G22" s="37">
        <f>-Calculations!$L$4/12</f>
        <v>-85.58333333</v>
      </c>
      <c r="H22" s="37"/>
      <c r="I22" s="37">
        <f>-Calculations!$N$4/2</f>
        <v>-275</v>
      </c>
      <c r="J22" s="37"/>
      <c r="K22" s="37"/>
      <c r="L22" s="38">
        <f t="shared" si="1"/>
        <v>-893.5375454</v>
      </c>
      <c r="M22" s="38">
        <f t="shared" si="2"/>
        <v>-816.8149804</v>
      </c>
      <c r="N22" s="39"/>
    </row>
    <row r="23">
      <c r="A23" s="35"/>
      <c r="B23" s="35"/>
      <c r="C23" s="29">
        <v>2.0</v>
      </c>
      <c r="D23" s="1">
        <v>19.0</v>
      </c>
      <c r="E23" s="36">
        <f>-Calculations!$D$4</f>
        <v>-532.954212</v>
      </c>
      <c r="F23" s="37"/>
      <c r="G23" s="37">
        <f>-Calculations!$L$4/12</f>
        <v>-85.58333333</v>
      </c>
      <c r="H23" s="37"/>
      <c r="I23" s="37"/>
      <c r="J23" s="37"/>
      <c r="K23" s="37"/>
      <c r="L23" s="38">
        <f t="shared" si="1"/>
        <v>-618.5375454</v>
      </c>
      <c r="M23" s="38">
        <f t="shared" si="2"/>
        <v>-562.6144641</v>
      </c>
      <c r="N23" s="39"/>
    </row>
    <row r="24">
      <c r="A24" s="35"/>
      <c r="B24" s="35"/>
      <c r="C24" s="29">
        <v>2.0</v>
      </c>
      <c r="D24" s="1">
        <v>20.0</v>
      </c>
      <c r="E24" s="36">
        <f>-Calculations!$D$4</f>
        <v>-532.954212</v>
      </c>
      <c r="F24" s="37"/>
      <c r="G24" s="37">
        <f>-Calculations!$L$4/12</f>
        <v>-85.58333333</v>
      </c>
      <c r="H24" s="37"/>
      <c r="I24" s="37"/>
      <c r="J24" s="37"/>
      <c r="K24" s="37"/>
      <c r="L24" s="38">
        <f t="shared" si="1"/>
        <v>-618.5375454</v>
      </c>
      <c r="M24" s="38">
        <f t="shared" si="2"/>
        <v>-559.8153872</v>
      </c>
      <c r="N24" s="39"/>
    </row>
    <row r="25">
      <c r="A25" s="35"/>
      <c r="B25" s="35"/>
      <c r="C25" s="29">
        <v>2.0</v>
      </c>
      <c r="D25" s="1">
        <v>21.0</v>
      </c>
      <c r="E25" s="36">
        <f>-Calculations!$D$4</f>
        <v>-532.954212</v>
      </c>
      <c r="F25" s="37"/>
      <c r="G25" s="37">
        <f>-Calculations!$L$4/12</f>
        <v>-85.58333333</v>
      </c>
      <c r="H25" s="37"/>
      <c r="I25" s="37"/>
      <c r="J25" s="37"/>
      <c r="K25" s="37"/>
      <c r="L25" s="38">
        <f t="shared" si="1"/>
        <v>-618.5375454</v>
      </c>
      <c r="M25" s="38">
        <f t="shared" si="2"/>
        <v>-557.030236</v>
      </c>
      <c r="N25" s="39"/>
    </row>
    <row r="26">
      <c r="A26" s="35"/>
      <c r="B26" s="35"/>
      <c r="C26" s="29">
        <v>2.0</v>
      </c>
      <c r="D26" s="1">
        <v>22.0</v>
      </c>
      <c r="E26" s="36">
        <f>-Calculations!$D$4</f>
        <v>-532.954212</v>
      </c>
      <c r="F26" s="37"/>
      <c r="G26" s="37">
        <f>-Calculations!$L$4/12</f>
        <v>-85.58333333</v>
      </c>
      <c r="H26" s="37"/>
      <c r="I26" s="37"/>
      <c r="J26" s="37"/>
      <c r="K26" s="37"/>
      <c r="L26" s="38">
        <f t="shared" si="1"/>
        <v>-618.5375454</v>
      </c>
      <c r="M26" s="38">
        <f t="shared" si="2"/>
        <v>-554.2589413</v>
      </c>
      <c r="N26" s="39"/>
    </row>
    <row r="27">
      <c r="A27" s="35"/>
      <c r="B27" s="35"/>
      <c r="C27" s="29">
        <v>2.0</v>
      </c>
      <c r="D27" s="1">
        <v>23.0</v>
      </c>
      <c r="E27" s="36">
        <f>-Calculations!$D$4</f>
        <v>-532.954212</v>
      </c>
      <c r="F27" s="37"/>
      <c r="G27" s="37">
        <f>-Calculations!$L$4/12</f>
        <v>-85.58333333</v>
      </c>
      <c r="H27" s="37"/>
      <c r="I27" s="37"/>
      <c r="J27" s="37"/>
      <c r="K27" s="37"/>
      <c r="L27" s="38">
        <f t="shared" si="1"/>
        <v>-618.5375454</v>
      </c>
      <c r="M27" s="38">
        <f t="shared" si="2"/>
        <v>-551.5014341</v>
      </c>
      <c r="N27" s="39"/>
    </row>
    <row r="28">
      <c r="A28" s="35"/>
      <c r="B28" s="35"/>
      <c r="C28" s="29">
        <v>2.0</v>
      </c>
      <c r="D28" s="1">
        <v>24.0</v>
      </c>
      <c r="E28" s="36">
        <f>-Calculations!$D$4</f>
        <v>-532.954212</v>
      </c>
      <c r="F28" s="37"/>
      <c r="G28" s="37">
        <f>-Calculations!$L$4/12</f>
        <v>-85.58333333</v>
      </c>
      <c r="H28" s="37"/>
      <c r="I28" s="37">
        <f>-Calculations!$N$4/2</f>
        <v>-275</v>
      </c>
      <c r="J28" s="37"/>
      <c r="K28" s="37"/>
      <c r="L28" s="38">
        <f t="shared" si="1"/>
        <v>-893.5375454</v>
      </c>
      <c r="M28" s="38">
        <f t="shared" si="2"/>
        <v>-792.7337049</v>
      </c>
      <c r="N28" s="39"/>
    </row>
    <row r="29">
      <c r="A29" s="35"/>
      <c r="B29" s="35"/>
      <c r="C29" s="29">
        <v>3.0</v>
      </c>
      <c r="D29" s="1">
        <v>25.0</v>
      </c>
      <c r="E29" s="36">
        <f>-Calculations!$D$4</f>
        <v>-532.954212</v>
      </c>
      <c r="F29" s="37"/>
      <c r="G29" s="37">
        <f>-Calculations!$L$4/12</f>
        <v>-85.58333333</v>
      </c>
      <c r="H29" s="37">
        <f>sum(B9,B6)</f>
        <v>-346.97</v>
      </c>
      <c r="I29" s="37"/>
      <c r="J29" s="37"/>
      <c r="K29" s="37"/>
      <c r="L29" s="38">
        <f t="shared" si="1"/>
        <v>-965.5075454</v>
      </c>
      <c r="M29" s="38">
        <f t="shared" si="2"/>
        <v>-852.3228432</v>
      </c>
      <c r="N29" s="39"/>
    </row>
    <row r="30">
      <c r="A30" s="35"/>
      <c r="B30" s="35"/>
      <c r="C30" s="29">
        <v>3.0</v>
      </c>
      <c r="D30" s="1">
        <v>26.0</v>
      </c>
      <c r="E30" s="36">
        <f>-Calculations!$D$4</f>
        <v>-532.954212</v>
      </c>
      <c r="F30" s="37"/>
      <c r="G30" s="37">
        <f>-Calculations!$L$4/12</f>
        <v>-85.58333333</v>
      </c>
      <c r="H30" s="37"/>
      <c r="I30" s="37"/>
      <c r="J30" s="37"/>
      <c r="K30" s="37"/>
      <c r="L30" s="38">
        <f t="shared" si="1"/>
        <v>-618.5375454</v>
      </c>
      <c r="M30" s="38">
        <f t="shared" si="2"/>
        <v>-543.3109536</v>
      </c>
      <c r="N30" s="39"/>
    </row>
    <row r="31">
      <c r="A31" s="35"/>
      <c r="B31" s="35"/>
      <c r="C31" s="29">
        <v>3.0</v>
      </c>
      <c r="D31" s="1">
        <v>27.0</v>
      </c>
      <c r="E31" s="36">
        <f>-Calculations!$D$4</f>
        <v>-532.954212</v>
      </c>
      <c r="F31" s="37"/>
      <c r="G31" s="37">
        <f>-Calculations!$L$4/12</f>
        <v>-85.58333333</v>
      </c>
      <c r="H31" s="37"/>
      <c r="I31" s="37"/>
      <c r="J31" s="37"/>
      <c r="K31" s="37"/>
      <c r="L31" s="38">
        <f t="shared" si="1"/>
        <v>-618.5375454</v>
      </c>
      <c r="M31" s="38">
        <f t="shared" si="2"/>
        <v>-540.607914</v>
      </c>
      <c r="N31" s="39"/>
    </row>
    <row r="32">
      <c r="A32" s="35"/>
      <c r="B32" s="35"/>
      <c r="C32" s="29">
        <v>3.0</v>
      </c>
      <c r="D32" s="1">
        <v>28.0</v>
      </c>
      <c r="E32" s="36">
        <f>-Calculations!$D$4</f>
        <v>-532.954212</v>
      </c>
      <c r="F32" s="37"/>
      <c r="G32" s="37">
        <f>-Calculations!$L$4/12</f>
        <v>-85.58333333</v>
      </c>
      <c r="H32" s="37"/>
      <c r="I32" s="37"/>
      <c r="J32" s="37"/>
      <c r="K32" s="37"/>
      <c r="L32" s="38">
        <f t="shared" si="1"/>
        <v>-618.5375454</v>
      </c>
      <c r="M32" s="38">
        <f t="shared" si="2"/>
        <v>-537.9183224</v>
      </c>
      <c r="N32" s="39"/>
    </row>
    <row r="33">
      <c r="A33" s="35"/>
      <c r="B33" s="35"/>
      <c r="C33" s="29">
        <v>3.0</v>
      </c>
      <c r="D33" s="1">
        <v>29.0</v>
      </c>
      <c r="E33" s="36">
        <f>-Calculations!$D$4</f>
        <v>-532.954212</v>
      </c>
      <c r="F33" s="37"/>
      <c r="G33" s="37">
        <f>-Calculations!$L$4/12</f>
        <v>-85.58333333</v>
      </c>
      <c r="H33" s="37"/>
      <c r="I33" s="37"/>
      <c r="J33" s="37"/>
      <c r="K33" s="37"/>
      <c r="L33" s="38">
        <f t="shared" si="1"/>
        <v>-618.5375454</v>
      </c>
      <c r="M33" s="38">
        <f t="shared" si="2"/>
        <v>-535.2421119</v>
      </c>
      <c r="N33" s="39"/>
    </row>
    <row r="34">
      <c r="A34" s="35"/>
      <c r="B34" s="35"/>
      <c r="C34" s="29">
        <v>3.0</v>
      </c>
      <c r="D34" s="1">
        <v>30.0</v>
      </c>
      <c r="E34" s="36">
        <f>-Calculations!$D$4</f>
        <v>-532.954212</v>
      </c>
      <c r="F34" s="37"/>
      <c r="G34" s="37">
        <f>-Calculations!$L$4/12</f>
        <v>-85.58333333</v>
      </c>
      <c r="H34" s="37"/>
      <c r="I34" s="37">
        <f>-Calculations!$N$4/2</f>
        <v>-275</v>
      </c>
      <c r="J34" s="37"/>
      <c r="K34" s="37"/>
      <c r="L34" s="38">
        <f t="shared" si="1"/>
        <v>-893.5375454</v>
      </c>
      <c r="M34" s="38">
        <f t="shared" si="2"/>
        <v>-769.3623916</v>
      </c>
      <c r="N34" s="39"/>
    </row>
    <row r="35">
      <c r="A35" s="35"/>
      <c r="B35" s="35"/>
      <c r="C35" s="29">
        <v>3.0</v>
      </c>
      <c r="D35" s="1">
        <v>31.0</v>
      </c>
      <c r="E35" s="36">
        <f>-Calculations!$D$4</f>
        <v>-532.954212</v>
      </c>
      <c r="F35" s="37"/>
      <c r="G35" s="37">
        <f>-Calculations!$L$4/12</f>
        <v>-85.58333333</v>
      </c>
      <c r="H35" s="37"/>
      <c r="I35" s="37"/>
      <c r="J35" s="37"/>
      <c r="K35" s="37"/>
      <c r="L35" s="38">
        <f t="shared" si="1"/>
        <v>-618.5375454</v>
      </c>
      <c r="M35" s="38">
        <f t="shared" si="2"/>
        <v>-529.9295679</v>
      </c>
      <c r="N35" s="39"/>
    </row>
    <row r="36">
      <c r="A36" s="35"/>
      <c r="B36" s="35"/>
      <c r="C36" s="29">
        <v>3.0</v>
      </c>
      <c r="D36" s="1">
        <v>32.0</v>
      </c>
      <c r="E36" s="36">
        <f>-Calculations!$D$4</f>
        <v>-532.954212</v>
      </c>
      <c r="F36" s="37"/>
      <c r="G36" s="37">
        <f>-Calculations!$L$4/12</f>
        <v>-85.58333333</v>
      </c>
      <c r="H36" s="37"/>
      <c r="I36" s="37"/>
      <c r="J36" s="37"/>
      <c r="K36" s="37"/>
      <c r="L36" s="38">
        <f t="shared" si="1"/>
        <v>-618.5375454</v>
      </c>
      <c r="M36" s="38">
        <f t="shared" si="2"/>
        <v>-527.2931024</v>
      </c>
      <c r="N36" s="39"/>
    </row>
    <row r="37">
      <c r="A37" s="35"/>
      <c r="B37" s="35"/>
      <c r="C37" s="29">
        <v>3.0</v>
      </c>
      <c r="D37" s="1">
        <v>33.0</v>
      </c>
      <c r="E37" s="36">
        <f>-Calculations!$D$4</f>
        <v>-532.954212</v>
      </c>
      <c r="F37" s="37"/>
      <c r="G37" s="37">
        <f>-Calculations!$L$4/12</f>
        <v>-85.58333333</v>
      </c>
      <c r="H37" s="37"/>
      <c r="I37" s="37"/>
      <c r="J37" s="37"/>
      <c r="K37" s="37"/>
      <c r="L37" s="38">
        <f t="shared" si="1"/>
        <v>-618.5375454</v>
      </c>
      <c r="M37" s="38">
        <f t="shared" si="2"/>
        <v>-524.6697537</v>
      </c>
      <c r="N37" s="39"/>
    </row>
    <row r="38">
      <c r="A38" s="35"/>
      <c r="B38" s="35"/>
      <c r="C38" s="29">
        <v>3.0</v>
      </c>
      <c r="D38" s="1">
        <v>34.0</v>
      </c>
      <c r="E38" s="36">
        <f>-Calculations!$D$4</f>
        <v>-532.954212</v>
      </c>
      <c r="F38" s="37"/>
      <c r="G38" s="37">
        <f>-Calculations!$L$4/12</f>
        <v>-85.58333333</v>
      </c>
      <c r="H38" s="37"/>
      <c r="I38" s="37"/>
      <c r="J38" s="37"/>
      <c r="K38" s="37"/>
      <c r="L38" s="38">
        <f t="shared" si="1"/>
        <v>-618.5375454</v>
      </c>
      <c r="M38" s="38">
        <f t="shared" si="2"/>
        <v>-522.0594564</v>
      </c>
      <c r="N38" s="39"/>
    </row>
    <row r="39">
      <c r="A39" s="35"/>
      <c r="B39" s="35"/>
      <c r="C39" s="29">
        <v>3.0</v>
      </c>
      <c r="D39" s="1">
        <v>35.0</v>
      </c>
      <c r="E39" s="36">
        <f>-Calculations!$D$4</f>
        <v>-532.954212</v>
      </c>
      <c r="F39" s="37"/>
      <c r="G39" s="37">
        <f>-Calculations!$L$4/12</f>
        <v>-85.58333333</v>
      </c>
      <c r="H39" s="37"/>
      <c r="I39" s="37"/>
      <c r="J39" s="37"/>
      <c r="K39" s="37"/>
      <c r="L39" s="38">
        <f t="shared" si="1"/>
        <v>-618.5375454</v>
      </c>
      <c r="M39" s="38">
        <f t="shared" si="2"/>
        <v>-519.4621456</v>
      </c>
      <c r="N39" s="39"/>
    </row>
    <row r="40">
      <c r="A40" s="35"/>
      <c r="B40" s="35"/>
      <c r="C40" s="29">
        <v>3.0</v>
      </c>
      <c r="D40" s="1">
        <v>36.0</v>
      </c>
      <c r="E40" s="36">
        <f>-Calculations!$D$4</f>
        <v>-532.954212</v>
      </c>
      <c r="F40" s="37"/>
      <c r="G40" s="37">
        <f>-Calculations!$L$4/12</f>
        <v>-85.58333333</v>
      </c>
      <c r="H40" s="37"/>
      <c r="I40" s="37">
        <f>-Calculations!$N$4/2</f>
        <v>-275</v>
      </c>
      <c r="J40" s="37"/>
      <c r="K40" s="37"/>
      <c r="L40" s="38">
        <f t="shared" si="1"/>
        <v>-893.5375454</v>
      </c>
      <c r="M40" s="38">
        <f t="shared" si="2"/>
        <v>-746.6801095</v>
      </c>
      <c r="N40" s="39"/>
    </row>
    <row r="41">
      <c r="A41" s="35"/>
      <c r="B41" s="35"/>
      <c r="C41" s="29">
        <v>4.0</v>
      </c>
      <c r="D41" s="1">
        <v>37.0</v>
      </c>
      <c r="E41" s="36">
        <f>-Calculations!$D$4</f>
        <v>-532.954212</v>
      </c>
      <c r="F41" s="37"/>
      <c r="G41" s="37">
        <f>-Calculations!$L$4/12</f>
        <v>-85.58333333</v>
      </c>
      <c r="H41" s="37">
        <f>sum(B10,B6)</f>
        <v>-275.57</v>
      </c>
      <c r="I41" s="37"/>
      <c r="J41" s="37"/>
      <c r="K41" s="37"/>
      <c r="L41" s="38">
        <f t="shared" si="1"/>
        <v>-894.1075454</v>
      </c>
      <c r="M41" s="38">
        <f t="shared" si="2"/>
        <v>-743.439231</v>
      </c>
      <c r="N41" s="39"/>
    </row>
    <row r="42">
      <c r="A42" s="35"/>
      <c r="B42" s="35"/>
      <c r="C42" s="29">
        <v>4.0</v>
      </c>
      <c r="D42" s="1">
        <v>38.0</v>
      </c>
      <c r="E42" s="36">
        <f>-Calculations!$D$4</f>
        <v>-532.954212</v>
      </c>
      <c r="F42" s="37"/>
      <c r="G42" s="37">
        <f>-Calculations!$L$4/12</f>
        <v>-85.58333333</v>
      </c>
      <c r="H42" s="37"/>
      <c r="I42" s="37"/>
      <c r="J42" s="37"/>
      <c r="K42" s="37"/>
      <c r="L42" s="38">
        <f t="shared" si="1"/>
        <v>-618.5375454</v>
      </c>
      <c r="M42" s="38">
        <f t="shared" si="2"/>
        <v>-511.7474883</v>
      </c>
      <c r="N42" s="39"/>
    </row>
    <row r="43">
      <c r="A43" s="35"/>
      <c r="B43" s="35"/>
      <c r="C43" s="29">
        <v>4.0</v>
      </c>
      <c r="D43" s="1">
        <v>39.0</v>
      </c>
      <c r="E43" s="36">
        <f>-Calculations!$D$4</f>
        <v>-532.954212</v>
      </c>
      <c r="F43" s="37"/>
      <c r="G43" s="37">
        <f>-Calculations!$L$4/12</f>
        <v>-85.58333333</v>
      </c>
      <c r="H43" s="37"/>
      <c r="I43" s="37"/>
      <c r="J43" s="37"/>
      <c r="K43" s="37"/>
      <c r="L43" s="38">
        <f t="shared" si="1"/>
        <v>-618.5375454</v>
      </c>
      <c r="M43" s="38">
        <f t="shared" si="2"/>
        <v>-509.2014809</v>
      </c>
      <c r="N43" s="39"/>
    </row>
    <row r="44">
      <c r="A44" s="35"/>
      <c r="B44" s="35"/>
      <c r="C44" s="29">
        <v>4.0</v>
      </c>
      <c r="D44" s="1">
        <v>40.0</v>
      </c>
      <c r="E44" s="36">
        <f>-Calculations!$D$4</f>
        <v>-532.954212</v>
      </c>
      <c r="F44" s="37"/>
      <c r="G44" s="37">
        <f>-Calculations!$L$4/12</f>
        <v>-85.58333333</v>
      </c>
      <c r="H44" s="37"/>
      <c r="I44" s="37"/>
      <c r="J44" s="37"/>
      <c r="K44" s="37"/>
      <c r="L44" s="38">
        <f t="shared" si="1"/>
        <v>-618.5375454</v>
      </c>
      <c r="M44" s="38">
        <f t="shared" si="2"/>
        <v>-506.6681402</v>
      </c>
      <c r="N44" s="39"/>
    </row>
    <row r="45">
      <c r="A45" s="35"/>
      <c r="B45" s="35"/>
      <c r="C45" s="29">
        <v>4.0</v>
      </c>
      <c r="D45" s="1">
        <v>41.0</v>
      </c>
      <c r="E45" s="36">
        <f>-Calculations!$D$4</f>
        <v>-532.954212</v>
      </c>
      <c r="F45" s="37"/>
      <c r="G45" s="37">
        <f>-Calculations!$L$4/12</f>
        <v>-85.58333333</v>
      </c>
      <c r="H45" s="37"/>
      <c r="I45" s="37"/>
      <c r="J45" s="37"/>
      <c r="K45" s="37"/>
      <c r="L45" s="38">
        <f t="shared" si="1"/>
        <v>-618.5375454</v>
      </c>
      <c r="M45" s="38">
        <f t="shared" si="2"/>
        <v>-504.1474032</v>
      </c>
      <c r="N45" s="39"/>
    </row>
    <row r="46">
      <c r="A46" s="35"/>
      <c r="B46" s="35"/>
      <c r="C46" s="29">
        <v>4.0</v>
      </c>
      <c r="D46" s="1">
        <v>42.0</v>
      </c>
      <c r="E46" s="36">
        <f>-Calculations!$D$4</f>
        <v>-532.954212</v>
      </c>
      <c r="F46" s="37"/>
      <c r="G46" s="37">
        <f>-Calculations!$L$4/12</f>
        <v>-85.58333333</v>
      </c>
      <c r="H46" s="37"/>
      <c r="I46" s="37">
        <f>-Calculations!$N$4/2</f>
        <v>-275</v>
      </c>
      <c r="J46" s="37"/>
      <c r="K46" s="37"/>
      <c r="L46" s="38">
        <f t="shared" si="1"/>
        <v>-893.5375454</v>
      </c>
      <c r="M46" s="38">
        <f t="shared" si="2"/>
        <v>-724.6665448</v>
      </c>
      <c r="N46" s="39"/>
    </row>
    <row r="47">
      <c r="A47" s="35"/>
      <c r="B47" s="35"/>
      <c r="C47" s="29">
        <v>4.0</v>
      </c>
      <c r="D47" s="1">
        <v>43.0</v>
      </c>
      <c r="E47" s="36">
        <f>-Calculations!$D$4</f>
        <v>-532.954212</v>
      </c>
      <c r="F47" s="37"/>
      <c r="G47" s="37">
        <f>-Calculations!$L$4/12</f>
        <v>-85.58333333</v>
      </c>
      <c r="H47" s="37"/>
      <c r="I47" s="37"/>
      <c r="J47" s="37"/>
      <c r="K47" s="37"/>
      <c r="L47" s="38">
        <f t="shared" si="1"/>
        <v>-618.5375454</v>
      </c>
      <c r="M47" s="38">
        <f t="shared" si="2"/>
        <v>-499.1434897</v>
      </c>
      <c r="N47" s="39"/>
    </row>
    <row r="48">
      <c r="A48" s="35"/>
      <c r="B48" s="35"/>
      <c r="C48" s="29">
        <v>4.0</v>
      </c>
      <c r="D48" s="1">
        <v>44.0</v>
      </c>
      <c r="E48" s="36">
        <f>-Calculations!$D$4</f>
        <v>-532.954212</v>
      </c>
      <c r="F48" s="37"/>
      <c r="G48" s="37">
        <f>-Calculations!$L$4/12</f>
        <v>-85.58333333</v>
      </c>
      <c r="H48" s="37"/>
      <c r="I48" s="37"/>
      <c r="J48" s="37"/>
      <c r="K48" s="37"/>
      <c r="L48" s="38">
        <f t="shared" si="1"/>
        <v>-618.5375454</v>
      </c>
      <c r="M48" s="38">
        <f t="shared" si="2"/>
        <v>-496.6601887</v>
      </c>
      <c r="N48" s="39"/>
    </row>
    <row r="49">
      <c r="A49" s="35"/>
      <c r="B49" s="35"/>
      <c r="C49" s="29">
        <v>4.0</v>
      </c>
      <c r="D49" s="1">
        <v>45.0</v>
      </c>
      <c r="E49" s="36">
        <f>-Calculations!$D$4</f>
        <v>-532.954212</v>
      </c>
      <c r="F49" s="37"/>
      <c r="G49" s="37">
        <f>-Calculations!$L$4/12</f>
        <v>-85.58333333</v>
      </c>
      <c r="H49" s="37"/>
      <c r="I49" s="37"/>
      <c r="J49" s="37"/>
      <c r="K49" s="37"/>
      <c r="L49" s="38">
        <f t="shared" si="1"/>
        <v>-618.5375454</v>
      </c>
      <c r="M49" s="38">
        <f t="shared" si="2"/>
        <v>-494.1892425</v>
      </c>
      <c r="N49" s="39"/>
    </row>
    <row r="50">
      <c r="A50" s="35"/>
      <c r="B50" s="35"/>
      <c r="C50" s="29">
        <v>4.0</v>
      </c>
      <c r="D50" s="1">
        <v>46.0</v>
      </c>
      <c r="E50" s="36">
        <f>-Calculations!$D$4</f>
        <v>-532.954212</v>
      </c>
      <c r="F50" s="37"/>
      <c r="G50" s="37">
        <f>-Calculations!$L$4/12</f>
        <v>-85.58333333</v>
      </c>
      <c r="H50" s="37"/>
      <c r="I50" s="37"/>
      <c r="J50" s="37"/>
      <c r="K50" s="37"/>
      <c r="L50" s="38">
        <f t="shared" si="1"/>
        <v>-618.5375454</v>
      </c>
      <c r="M50" s="38">
        <f t="shared" si="2"/>
        <v>-491.7305896</v>
      </c>
      <c r="N50" s="39"/>
    </row>
    <row r="51">
      <c r="A51" s="35"/>
      <c r="B51" s="35"/>
      <c r="C51" s="29">
        <v>4.0</v>
      </c>
      <c r="D51" s="1">
        <v>47.0</v>
      </c>
      <c r="E51" s="36">
        <f>-Calculations!$D$4</f>
        <v>-532.954212</v>
      </c>
      <c r="F51" s="37"/>
      <c r="G51" s="37">
        <f>-Calculations!$L$4/12</f>
        <v>-85.58333333</v>
      </c>
      <c r="H51" s="37"/>
      <c r="I51" s="37"/>
      <c r="J51" s="37"/>
      <c r="K51" s="37"/>
      <c r="L51" s="38">
        <f t="shared" si="1"/>
        <v>-618.5375454</v>
      </c>
      <c r="M51" s="38">
        <f t="shared" si="2"/>
        <v>-489.2841687</v>
      </c>
      <c r="N51" s="39"/>
    </row>
    <row r="52">
      <c r="A52" s="35"/>
      <c r="B52" s="35"/>
      <c r="C52" s="29">
        <v>4.0</v>
      </c>
      <c r="D52" s="1">
        <v>48.0</v>
      </c>
      <c r="E52" s="36">
        <f>-Calculations!$D$4</f>
        <v>-532.954212</v>
      </c>
      <c r="F52" s="37"/>
      <c r="G52" s="37">
        <f>-Calculations!$L$4/12</f>
        <v>-85.58333333</v>
      </c>
      <c r="H52" s="37"/>
      <c r="I52" s="37">
        <f>-Calculations!$N$4/2</f>
        <v>-275</v>
      </c>
      <c r="J52" s="37"/>
      <c r="K52" s="37"/>
      <c r="L52" s="38">
        <f t="shared" si="1"/>
        <v>-893.5375454</v>
      </c>
      <c r="M52" s="38">
        <f t="shared" si="2"/>
        <v>-703.3019822</v>
      </c>
      <c r="N52" s="39"/>
    </row>
    <row r="53">
      <c r="A53" s="35"/>
      <c r="B53" s="35"/>
      <c r="C53" s="29">
        <v>5.0</v>
      </c>
      <c r="D53" s="1">
        <v>49.0</v>
      </c>
      <c r="E53" s="36">
        <f>-Calculations!$D$4</f>
        <v>-532.954212</v>
      </c>
      <c r="F53" s="37"/>
      <c r="G53" s="37">
        <f>-Calculations!$L$4/12</f>
        <v>-85.58333333</v>
      </c>
      <c r="H53" s="37">
        <f>sum(B11,B6)</f>
        <v>-168.47</v>
      </c>
      <c r="I53" s="37"/>
      <c r="J53" s="37"/>
      <c r="K53" s="37"/>
      <c r="L53" s="38">
        <f t="shared" si="1"/>
        <v>-787.0075454</v>
      </c>
      <c r="M53" s="38">
        <f t="shared" si="2"/>
        <v>-616.3705358</v>
      </c>
      <c r="N53" s="39"/>
    </row>
    <row r="54">
      <c r="A54" s="35"/>
      <c r="B54" s="35"/>
      <c r="C54" s="29">
        <v>5.0</v>
      </c>
      <c r="D54" s="1">
        <v>50.0</v>
      </c>
      <c r="E54" s="36">
        <f>-Calculations!$D$4</f>
        <v>-532.954212</v>
      </c>
      <c r="F54" s="37"/>
      <c r="G54" s="37">
        <f>-Calculations!$L$4/12</f>
        <v>-85.58333333</v>
      </c>
      <c r="H54" s="37"/>
      <c r="I54" s="37"/>
      <c r="J54" s="37"/>
      <c r="K54" s="37"/>
      <c r="L54" s="38">
        <f t="shared" si="1"/>
        <v>-618.5375454</v>
      </c>
      <c r="M54" s="38">
        <f t="shared" si="2"/>
        <v>-482.0176918</v>
      </c>
      <c r="N54" s="39"/>
    </row>
    <row r="55">
      <c r="A55" s="35"/>
      <c r="B55" s="35"/>
      <c r="C55" s="29">
        <v>5.0</v>
      </c>
      <c r="D55" s="1">
        <v>51.0</v>
      </c>
      <c r="E55" s="36">
        <f>-Calculations!$D$4</f>
        <v>-532.954212</v>
      </c>
      <c r="F55" s="37"/>
      <c r="G55" s="37">
        <f>-Calculations!$L$4/12</f>
        <v>-85.58333333</v>
      </c>
      <c r="H55" s="37"/>
      <c r="I55" s="37"/>
      <c r="J55" s="37"/>
      <c r="K55" s="37"/>
      <c r="L55" s="38">
        <f t="shared" si="1"/>
        <v>-618.5375454</v>
      </c>
      <c r="M55" s="38">
        <f t="shared" si="2"/>
        <v>-479.6195938</v>
      </c>
      <c r="N55" s="39"/>
    </row>
    <row r="56">
      <c r="A56" s="35"/>
      <c r="B56" s="35"/>
      <c r="C56" s="29">
        <v>5.0</v>
      </c>
      <c r="D56" s="1">
        <v>52.0</v>
      </c>
      <c r="E56" s="36">
        <f>-Calculations!$D$4</f>
        <v>-532.954212</v>
      </c>
      <c r="F56" s="37"/>
      <c r="G56" s="37">
        <f>-Calculations!$L$4/12</f>
        <v>-85.58333333</v>
      </c>
      <c r="H56" s="37"/>
      <c r="I56" s="37"/>
      <c r="J56" s="37"/>
      <c r="K56" s="37"/>
      <c r="L56" s="38">
        <f t="shared" si="1"/>
        <v>-618.5375454</v>
      </c>
      <c r="M56" s="38">
        <f t="shared" si="2"/>
        <v>-477.2334267</v>
      </c>
      <c r="N56" s="39"/>
    </row>
    <row r="57">
      <c r="A57" s="35"/>
      <c r="B57" s="35"/>
      <c r="C57" s="29">
        <v>5.0</v>
      </c>
      <c r="D57" s="1">
        <v>53.0</v>
      </c>
      <c r="E57" s="36">
        <f>-Calculations!$D$4</f>
        <v>-532.954212</v>
      </c>
      <c r="F57" s="37"/>
      <c r="G57" s="37">
        <f>-Calculations!$L$4/12</f>
        <v>-85.58333333</v>
      </c>
      <c r="H57" s="37"/>
      <c r="I57" s="37"/>
      <c r="J57" s="37"/>
      <c r="K57" s="37"/>
      <c r="L57" s="38">
        <f t="shared" si="1"/>
        <v>-618.5375454</v>
      </c>
      <c r="M57" s="38">
        <f t="shared" si="2"/>
        <v>-474.859131</v>
      </c>
      <c r="N57" s="39"/>
    </row>
    <row r="58">
      <c r="A58" s="35"/>
      <c r="B58" s="35"/>
      <c r="C58" s="29">
        <v>5.0</v>
      </c>
      <c r="D58" s="1">
        <v>54.0</v>
      </c>
      <c r="E58" s="36">
        <f>-Calculations!$D$4</f>
        <v>-532.954212</v>
      </c>
      <c r="F58" s="37"/>
      <c r="G58" s="37">
        <f>-Calculations!$L$4/12</f>
        <v>-85.58333333</v>
      </c>
      <c r="H58" s="37"/>
      <c r="I58" s="37">
        <f>-Calculations!$N$4/2</f>
        <v>-275</v>
      </c>
      <c r="J58" s="37"/>
      <c r="K58" s="37"/>
      <c r="L58" s="38">
        <f t="shared" si="1"/>
        <v>-893.5375454</v>
      </c>
      <c r="M58" s="38">
        <f t="shared" si="2"/>
        <v>-682.567288</v>
      </c>
      <c r="N58" s="39"/>
    </row>
    <row r="59">
      <c r="A59" s="35"/>
      <c r="B59" s="35"/>
      <c r="C59" s="29">
        <v>5.0</v>
      </c>
      <c r="D59" s="1">
        <v>55.0</v>
      </c>
      <c r="E59" s="36">
        <f>-Calculations!$D$4</f>
        <v>-532.954212</v>
      </c>
      <c r="F59" s="37"/>
      <c r="G59" s="37">
        <f>-Calculations!$L$4/12</f>
        <v>-85.58333333</v>
      </c>
      <c r="H59" s="37"/>
      <c r="I59" s="37"/>
      <c r="J59" s="37"/>
      <c r="K59" s="37"/>
      <c r="L59" s="38">
        <f t="shared" si="1"/>
        <v>-618.5375454</v>
      </c>
      <c r="M59" s="38">
        <f t="shared" si="2"/>
        <v>-470.1459182</v>
      </c>
      <c r="N59" s="39"/>
    </row>
    <row r="60">
      <c r="A60" s="35"/>
      <c r="B60" s="35"/>
      <c r="C60" s="29">
        <v>5.0</v>
      </c>
      <c r="D60" s="1">
        <v>56.0</v>
      </c>
      <c r="E60" s="36">
        <f>-Calculations!$D$4</f>
        <v>-532.954212</v>
      </c>
      <c r="F60" s="37"/>
      <c r="G60" s="37">
        <f>-Calculations!$L$4/12</f>
        <v>-85.58333333</v>
      </c>
      <c r="H60" s="37"/>
      <c r="I60" s="37"/>
      <c r="J60" s="37"/>
      <c r="K60" s="37"/>
      <c r="L60" s="38">
        <f t="shared" si="1"/>
        <v>-618.5375454</v>
      </c>
      <c r="M60" s="38">
        <f t="shared" si="2"/>
        <v>-467.8068838</v>
      </c>
      <c r="N60" s="39"/>
    </row>
    <row r="61">
      <c r="A61" s="35"/>
      <c r="B61" s="35"/>
      <c r="C61" s="29">
        <v>5.0</v>
      </c>
      <c r="D61" s="1">
        <v>57.0</v>
      </c>
      <c r="E61" s="36">
        <f>-Calculations!$D$4</f>
        <v>-532.954212</v>
      </c>
      <c r="F61" s="37"/>
      <c r="G61" s="37">
        <f>-Calculations!$L$4/12</f>
        <v>-85.58333333</v>
      </c>
      <c r="H61" s="37"/>
      <c r="I61" s="37"/>
      <c r="J61" s="37"/>
      <c r="K61" s="37"/>
      <c r="L61" s="38">
        <f t="shared" si="1"/>
        <v>-618.5375454</v>
      </c>
      <c r="M61" s="38">
        <f t="shared" si="2"/>
        <v>-465.4794863</v>
      </c>
      <c r="N61" s="39"/>
    </row>
    <row r="62">
      <c r="A62" s="35"/>
      <c r="B62" s="35"/>
      <c r="C62" s="29">
        <v>5.0</v>
      </c>
      <c r="D62" s="1">
        <v>58.0</v>
      </c>
      <c r="E62" s="36">
        <f>-Calculations!$D$4</f>
        <v>-532.954212</v>
      </c>
      <c r="F62" s="37"/>
      <c r="G62" s="37">
        <f>-Calculations!$L$4/12</f>
        <v>-85.58333333</v>
      </c>
      <c r="H62" s="37"/>
      <c r="I62" s="37"/>
      <c r="J62" s="37"/>
      <c r="K62" s="37"/>
      <c r="L62" s="38">
        <f t="shared" si="1"/>
        <v>-618.5375454</v>
      </c>
      <c r="M62" s="38">
        <f t="shared" si="2"/>
        <v>-463.163668</v>
      </c>
      <c r="N62" s="39"/>
    </row>
    <row r="63">
      <c r="A63" s="35"/>
      <c r="B63" s="35"/>
      <c r="C63" s="29">
        <v>5.0</v>
      </c>
      <c r="D63" s="1">
        <v>59.0</v>
      </c>
      <c r="E63" s="36">
        <f>-Calculations!$D$4</f>
        <v>-532.954212</v>
      </c>
      <c r="F63" s="37"/>
      <c r="G63" s="37">
        <f>-Calculations!$L$4/12</f>
        <v>-85.58333333</v>
      </c>
      <c r="H63" s="37"/>
      <c r="I63" s="37"/>
      <c r="J63" s="37"/>
      <c r="K63" s="37"/>
      <c r="L63" s="38">
        <f t="shared" si="1"/>
        <v>-618.5375454</v>
      </c>
      <c r="M63" s="38">
        <f t="shared" si="2"/>
        <v>-460.8593712</v>
      </c>
      <c r="N63" s="39"/>
    </row>
    <row r="64">
      <c r="A64" s="35"/>
      <c r="B64" s="35"/>
      <c r="C64" s="29">
        <v>5.0</v>
      </c>
      <c r="D64" s="1">
        <v>60.0</v>
      </c>
      <c r="E64" s="36">
        <f>-Calculations!$D$4</f>
        <v>-532.954212</v>
      </c>
      <c r="F64" s="37"/>
      <c r="G64" s="37">
        <f>-Calculations!$L$4/12</f>
        <v>-85.58333333</v>
      </c>
      <c r="H64" s="37"/>
      <c r="I64" s="37">
        <f>-Calculations!$N$4/2</f>
        <v>-275</v>
      </c>
      <c r="J64" s="37"/>
      <c r="K64" s="37"/>
      <c r="L64" s="38">
        <f t="shared" si="1"/>
        <v>-893.5375454</v>
      </c>
      <c r="M64" s="38">
        <f t="shared" si="2"/>
        <v>-662.4438924</v>
      </c>
      <c r="N64" s="39"/>
    </row>
    <row r="65">
      <c r="A65" s="35"/>
      <c r="B65" s="35"/>
      <c r="C65" s="29">
        <v>6.0</v>
      </c>
      <c r="D65" s="1">
        <v>61.0</v>
      </c>
      <c r="E65" s="36">
        <f>-Calculations!$D$4</f>
        <v>-532.954212</v>
      </c>
      <c r="F65" s="37"/>
      <c r="G65" s="37">
        <f>-Calculations!$L$4/12</f>
        <v>-85.58333333</v>
      </c>
      <c r="H65" s="37">
        <f>sum(B12,B6)</f>
        <v>-168.47</v>
      </c>
      <c r="I65" s="37"/>
      <c r="J65" s="37"/>
      <c r="K65" s="37"/>
      <c r="L65" s="38">
        <f t="shared" si="1"/>
        <v>-787.0075454</v>
      </c>
      <c r="M65" s="38">
        <f t="shared" si="2"/>
        <v>-580.5626989</v>
      </c>
      <c r="N65" s="39"/>
    </row>
    <row r="66">
      <c r="A66" s="35"/>
      <c r="B66" s="35"/>
      <c r="C66" s="29">
        <v>6.0</v>
      </c>
      <c r="D66" s="1">
        <v>62.0</v>
      </c>
      <c r="E66" s="36">
        <f>-Calculations!$D$4</f>
        <v>-532.954212</v>
      </c>
      <c r="F66" s="37"/>
      <c r="G66" s="37">
        <f>-Calculations!$L$4/12</f>
        <v>-85.58333333</v>
      </c>
      <c r="H66" s="37"/>
      <c r="I66" s="37"/>
      <c r="J66" s="37"/>
      <c r="K66" s="37"/>
      <c r="L66" s="38">
        <f t="shared" si="1"/>
        <v>-618.5375454</v>
      </c>
      <c r="M66" s="38">
        <f t="shared" si="2"/>
        <v>-454.0150377</v>
      </c>
      <c r="N66" s="39"/>
    </row>
    <row r="67">
      <c r="A67" s="35"/>
      <c r="B67" s="35"/>
      <c r="C67" s="29">
        <v>6.0</v>
      </c>
      <c r="D67" s="1">
        <v>63.0</v>
      </c>
      <c r="E67" s="36">
        <f>-Calculations!$D$4</f>
        <v>-532.954212</v>
      </c>
      <c r="F67" s="37"/>
      <c r="G67" s="37">
        <f>-Calculations!$L$4/12</f>
        <v>-85.58333333</v>
      </c>
      <c r="H67" s="37"/>
      <c r="I67" s="37"/>
      <c r="J67" s="37"/>
      <c r="K67" s="37"/>
      <c r="L67" s="38">
        <f t="shared" si="1"/>
        <v>-618.5375454</v>
      </c>
      <c r="M67" s="38">
        <f t="shared" si="2"/>
        <v>-451.7562564</v>
      </c>
      <c r="N67" s="39"/>
    </row>
    <row r="68">
      <c r="A68" s="35"/>
      <c r="B68" s="35"/>
      <c r="C68" s="29">
        <v>6.0</v>
      </c>
      <c r="D68" s="1">
        <v>64.0</v>
      </c>
      <c r="E68" s="36">
        <f>-Calculations!$D$4</f>
        <v>-532.954212</v>
      </c>
      <c r="F68" s="37"/>
      <c r="G68" s="37">
        <f>-Calculations!$L$4/12</f>
        <v>-85.58333333</v>
      </c>
      <c r="H68" s="37"/>
      <c r="I68" s="37"/>
      <c r="J68" s="37"/>
      <c r="K68" s="37"/>
      <c r="L68" s="38">
        <f t="shared" si="1"/>
        <v>-618.5375454</v>
      </c>
      <c r="M68" s="38">
        <f t="shared" si="2"/>
        <v>-449.5087129</v>
      </c>
      <c r="N68" s="39"/>
    </row>
    <row r="69">
      <c r="A69" s="35"/>
      <c r="B69" s="35"/>
      <c r="C69" s="29">
        <v>6.0</v>
      </c>
      <c r="D69" s="1">
        <v>65.0</v>
      </c>
      <c r="E69" s="36">
        <f>-Calculations!$D$4</f>
        <v>-532.954212</v>
      </c>
      <c r="F69" s="37"/>
      <c r="G69" s="37">
        <f>-Calculations!$L$4/12</f>
        <v>-85.58333333</v>
      </c>
      <c r="H69" s="37"/>
      <c r="I69" s="37"/>
      <c r="J69" s="37"/>
      <c r="K69" s="37"/>
      <c r="L69" s="38">
        <f t="shared" si="1"/>
        <v>-618.5375454</v>
      </c>
      <c r="M69" s="38">
        <f t="shared" si="2"/>
        <v>-447.2723511</v>
      </c>
      <c r="N69" s="39"/>
    </row>
    <row r="70">
      <c r="A70" s="35"/>
      <c r="B70" s="35"/>
      <c r="C70" s="29">
        <v>6.0</v>
      </c>
      <c r="D70" s="1">
        <v>66.0</v>
      </c>
      <c r="E70" s="36">
        <f>-Calculations!$D$4</f>
        <v>-532.954212</v>
      </c>
      <c r="F70" s="37"/>
      <c r="G70" s="37">
        <f>-Calculations!$L$4/12</f>
        <v>-85.58333333</v>
      </c>
      <c r="H70" s="37"/>
      <c r="I70" s="37">
        <f>-Calculations!$N$4/2</f>
        <v>-275</v>
      </c>
      <c r="J70" s="37"/>
      <c r="K70" s="37"/>
      <c r="L70" s="38">
        <f t="shared" si="1"/>
        <v>-893.5375454</v>
      </c>
      <c r="M70" s="38">
        <f t="shared" si="2"/>
        <v>-642.9137732</v>
      </c>
      <c r="N70" s="39"/>
    </row>
    <row r="71">
      <c r="A71" s="35"/>
      <c r="B71" s="35"/>
      <c r="C71" s="29">
        <v>6.0</v>
      </c>
      <c r="D71" s="1">
        <v>67.0</v>
      </c>
      <c r="E71" s="36">
        <f>-Calculations!$D$4</f>
        <v>-532.954212</v>
      </c>
      <c r="F71" s="37"/>
      <c r="G71" s="37">
        <f>-Calculations!$L$4/12</f>
        <v>-85.58333333</v>
      </c>
      <c r="H71" s="37"/>
      <c r="I71" s="37"/>
      <c r="J71" s="37"/>
      <c r="K71" s="37"/>
      <c r="L71" s="38">
        <f t="shared" si="1"/>
        <v>-618.5375454</v>
      </c>
      <c r="M71" s="38">
        <f t="shared" si="2"/>
        <v>-442.8329508</v>
      </c>
      <c r="N71" s="39"/>
    </row>
    <row r="72">
      <c r="A72" s="35"/>
      <c r="B72" s="35"/>
      <c r="C72" s="29">
        <v>6.0</v>
      </c>
      <c r="D72" s="1">
        <v>68.0</v>
      </c>
      <c r="E72" s="36">
        <f>-Calculations!$D$4</f>
        <v>-532.954212</v>
      </c>
      <c r="F72" s="37"/>
      <c r="G72" s="37">
        <f>-Calculations!$L$4/12</f>
        <v>-85.58333333</v>
      </c>
      <c r="H72" s="37"/>
      <c r="I72" s="37"/>
      <c r="J72" s="37"/>
      <c r="K72" s="37"/>
      <c r="L72" s="38">
        <f t="shared" si="1"/>
        <v>-618.5375454</v>
      </c>
      <c r="M72" s="38">
        <f t="shared" si="2"/>
        <v>-440.6298018</v>
      </c>
      <c r="N72" s="39"/>
    </row>
    <row r="73">
      <c r="A73" s="35"/>
      <c r="B73" s="35"/>
      <c r="C73" s="29">
        <v>6.0</v>
      </c>
      <c r="D73" s="1">
        <v>69.0</v>
      </c>
      <c r="E73" s="36">
        <f>-Calculations!$D$4</f>
        <v>-532.954212</v>
      </c>
      <c r="F73" s="37"/>
      <c r="G73" s="37">
        <f>-Calculations!$L$4/12</f>
        <v>-85.58333333</v>
      </c>
      <c r="H73" s="37"/>
      <c r="I73" s="37"/>
      <c r="J73" s="37"/>
      <c r="K73" s="37"/>
      <c r="L73" s="38">
        <f t="shared" si="1"/>
        <v>-618.5375454</v>
      </c>
      <c r="M73" s="38">
        <f t="shared" si="2"/>
        <v>-438.4376137</v>
      </c>
      <c r="N73" s="39"/>
    </row>
    <row r="74">
      <c r="A74" s="35"/>
      <c r="B74" s="35"/>
      <c r="C74" s="29">
        <v>6.0</v>
      </c>
      <c r="D74" s="1">
        <v>70.0</v>
      </c>
      <c r="E74" s="36">
        <f>-Calculations!$D$4</f>
        <v>-532.954212</v>
      </c>
      <c r="F74" s="37"/>
      <c r="G74" s="37">
        <f>-Calculations!$L$4/12</f>
        <v>-85.58333333</v>
      </c>
      <c r="H74" s="37"/>
      <c r="I74" s="37"/>
      <c r="J74" s="37"/>
      <c r="K74" s="37"/>
      <c r="L74" s="38">
        <f t="shared" si="1"/>
        <v>-618.5375454</v>
      </c>
      <c r="M74" s="38">
        <f t="shared" si="2"/>
        <v>-436.256332</v>
      </c>
      <c r="N74" s="39"/>
    </row>
    <row r="75">
      <c r="A75" s="35"/>
      <c r="B75" s="35"/>
      <c r="C75" s="29">
        <v>6.0</v>
      </c>
      <c r="D75" s="1">
        <v>71.0</v>
      </c>
      <c r="E75" s="36">
        <f>-Calculations!$D$4</f>
        <v>-532.954212</v>
      </c>
      <c r="F75" s="37"/>
      <c r="G75" s="37">
        <f>-Calculations!$L$4/12</f>
        <v>-85.58333333</v>
      </c>
      <c r="H75" s="37"/>
      <c r="I75" s="37"/>
      <c r="J75" s="37"/>
      <c r="K75" s="37"/>
      <c r="L75" s="38">
        <f t="shared" si="1"/>
        <v>-618.5375454</v>
      </c>
      <c r="M75" s="38">
        <f t="shared" si="2"/>
        <v>-434.0859025</v>
      </c>
      <c r="N75" s="39"/>
    </row>
    <row r="76">
      <c r="A76" s="35"/>
      <c r="B76" s="35"/>
      <c r="C76" s="46">
        <v>6.0</v>
      </c>
      <c r="D76" s="47">
        <v>72.0</v>
      </c>
      <c r="E76" s="36">
        <f>-Calculations!$D$4</f>
        <v>-532.954212</v>
      </c>
      <c r="F76" s="48"/>
      <c r="G76" s="37">
        <f>-Calculations!$L$4/12</f>
        <v>-85.58333333</v>
      </c>
      <c r="H76" s="48"/>
      <c r="I76" s="48">
        <f>-Calculations!$N$4/2</f>
        <v>-275</v>
      </c>
      <c r="J76" s="48"/>
      <c r="K76" s="48">
        <f>Calculations!Q4</f>
        <v>9800</v>
      </c>
      <c r="L76" s="49">
        <f t="shared" si="1"/>
        <v>8906.462455</v>
      </c>
      <c r="M76" s="49">
        <f t="shared" si="2"/>
        <v>6219.404378</v>
      </c>
      <c r="N76" s="50"/>
    </row>
  </sheetData>
  <mergeCells count="2">
    <mergeCell ref="C2:D2"/>
    <mergeCell ref="E2:N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1"/>
      <c r="B1" s="1"/>
      <c r="C1" s="6" t="s">
        <v>3</v>
      </c>
      <c r="D1" s="7"/>
      <c r="E1" s="7"/>
      <c r="F1" s="7"/>
      <c r="G1" s="7"/>
      <c r="H1" s="12"/>
      <c r="I1" s="12"/>
      <c r="J1" s="12"/>
      <c r="K1" s="12"/>
      <c r="L1" s="7"/>
      <c r="M1" s="7"/>
      <c r="N1" s="14"/>
    </row>
    <row r="2">
      <c r="A2" s="15"/>
      <c r="B2" s="15"/>
      <c r="C2" s="16"/>
      <c r="E2" s="17" t="s">
        <v>98</v>
      </c>
    </row>
    <row r="3">
      <c r="A3" s="18"/>
      <c r="B3" s="18"/>
      <c r="C3" s="19" t="s">
        <v>49</v>
      </c>
      <c r="D3" s="19" t="s">
        <v>50</v>
      </c>
      <c r="E3" s="20" t="s">
        <v>52</v>
      </c>
      <c r="F3" s="20" t="s">
        <v>56</v>
      </c>
      <c r="G3" s="20" t="s">
        <v>57</v>
      </c>
      <c r="H3" s="24" t="s">
        <v>59</v>
      </c>
      <c r="I3" s="25" t="s">
        <v>60</v>
      </c>
      <c r="J3" s="25" t="s">
        <v>61</v>
      </c>
      <c r="K3" s="25" t="s">
        <v>10</v>
      </c>
      <c r="L3" s="20" t="s">
        <v>62</v>
      </c>
      <c r="M3" s="19" t="s">
        <v>63</v>
      </c>
      <c r="N3" s="19" t="s">
        <v>64</v>
      </c>
    </row>
    <row r="4">
      <c r="A4" s="27" t="s">
        <v>65</v>
      </c>
      <c r="B4" s="28">
        <f>Calculations!$B$30</f>
        <v>0.06</v>
      </c>
      <c r="C4" s="29">
        <v>0.0</v>
      </c>
      <c r="D4" s="1">
        <v>0.0</v>
      </c>
      <c r="E4" s="30"/>
      <c r="F4" s="31">
        <f>-Calculations!F5</f>
        <v>-1200</v>
      </c>
      <c r="G4" s="31"/>
      <c r="H4" s="31"/>
      <c r="I4" s="31"/>
      <c r="J4" s="31"/>
      <c r="K4" s="31"/>
      <c r="L4" s="32">
        <f t="shared" ref="L4:L76" si="1">SUM(E4:K4)</f>
        <v>-1200</v>
      </c>
      <c r="M4" s="32">
        <f t="shared" ref="M4:M76" si="2">L4/(1+$B$4/12)^D4</f>
        <v>-1200</v>
      </c>
      <c r="N4" s="34">
        <f>sum(M4:M76)</f>
        <v>-40003.08701</v>
      </c>
    </row>
    <row r="5">
      <c r="A5" s="35"/>
      <c r="B5" s="35"/>
      <c r="C5" s="29">
        <v>1.0</v>
      </c>
      <c r="D5" s="1">
        <v>1.0</v>
      </c>
      <c r="E5" s="36">
        <f>-Calculations!$D$5</f>
        <v>-609.090528</v>
      </c>
      <c r="F5" s="37"/>
      <c r="G5" s="37">
        <f>-Calculations!$L$5/12</f>
        <v>-81.98045603</v>
      </c>
      <c r="H5" s="37">
        <f>sum(B6:B7)</f>
        <v>-632.57</v>
      </c>
      <c r="I5" s="37"/>
      <c r="J5" s="37"/>
      <c r="K5" s="37"/>
      <c r="L5" s="38">
        <f t="shared" si="1"/>
        <v>-1323.640984</v>
      </c>
      <c r="M5" s="38">
        <f t="shared" si="2"/>
        <v>-1317.055706</v>
      </c>
      <c r="N5" s="39"/>
    </row>
    <row r="6">
      <c r="A6" s="40" t="s">
        <v>72</v>
      </c>
      <c r="B6" s="41">
        <f>-18-23-9-4-0.94-1.5-0.7-2-0.5-1-0.33-0.3-0.1</f>
        <v>-61.37</v>
      </c>
      <c r="C6" s="29">
        <v>1.0</v>
      </c>
      <c r="D6" s="1">
        <v>2.0</v>
      </c>
      <c r="E6" s="36">
        <f>-Calculations!$D$5</f>
        <v>-609.090528</v>
      </c>
      <c r="F6" s="37"/>
      <c r="G6" s="37">
        <f>-Calculations!$L$5/12</f>
        <v>-81.98045603</v>
      </c>
      <c r="H6" s="37"/>
      <c r="I6" s="37"/>
      <c r="J6" s="37"/>
      <c r="K6" s="37"/>
      <c r="L6" s="38">
        <f t="shared" si="1"/>
        <v>-691.070984</v>
      </c>
      <c r="M6" s="38">
        <f t="shared" si="2"/>
        <v>-684.2117611</v>
      </c>
      <c r="N6" s="39"/>
    </row>
    <row r="7">
      <c r="A7" s="40" t="s">
        <v>77</v>
      </c>
      <c r="B7" s="41">
        <f>-Calculations!$C$5*0.85*0.021</f>
        <v>-571.2</v>
      </c>
      <c r="C7" s="29">
        <v>1.0</v>
      </c>
      <c r="D7" s="1">
        <v>3.0</v>
      </c>
      <c r="E7" s="36">
        <f>-Calculations!$D$5</f>
        <v>-609.090528</v>
      </c>
      <c r="F7" s="37"/>
      <c r="G7" s="37">
        <f>-Calculations!$L$5/12</f>
        <v>-81.98045603</v>
      </c>
      <c r="H7" s="37"/>
      <c r="I7" s="37"/>
      <c r="J7" s="37"/>
      <c r="K7" s="37"/>
      <c r="L7" s="38">
        <f t="shared" si="1"/>
        <v>-691.070984</v>
      </c>
      <c r="M7" s="38">
        <f t="shared" si="2"/>
        <v>-680.8077225</v>
      </c>
      <c r="N7" s="39"/>
    </row>
    <row r="8">
      <c r="A8" s="40" t="s">
        <v>84</v>
      </c>
      <c r="B8" s="41">
        <f>-Calculations!$C$5*0.85*0.015</f>
        <v>-408</v>
      </c>
      <c r="C8" s="29">
        <v>1.0</v>
      </c>
      <c r="D8" s="1">
        <v>4.0</v>
      </c>
      <c r="E8" s="36">
        <f>-Calculations!$D$5</f>
        <v>-609.090528</v>
      </c>
      <c r="F8" s="37"/>
      <c r="G8" s="37">
        <f>-Calculations!$L$5/12</f>
        <v>-81.98045603</v>
      </c>
      <c r="H8" s="37"/>
      <c r="I8" s="37"/>
      <c r="J8" s="37"/>
      <c r="K8" s="37"/>
      <c r="L8" s="38">
        <f t="shared" si="1"/>
        <v>-691.070984</v>
      </c>
      <c r="M8" s="38">
        <f t="shared" si="2"/>
        <v>-677.4206194</v>
      </c>
      <c r="N8" s="39"/>
    </row>
    <row r="9">
      <c r="A9" s="40" t="s">
        <v>86</v>
      </c>
      <c r="B9" s="41">
        <f>-Calculations!$C$5*0.85*0.012</f>
        <v>-326.4</v>
      </c>
      <c r="C9" s="29">
        <v>1.0</v>
      </c>
      <c r="D9" s="1">
        <v>5.0</v>
      </c>
      <c r="E9" s="36">
        <f>-Calculations!$D$5</f>
        <v>-609.090528</v>
      </c>
      <c r="F9" s="37"/>
      <c r="G9" s="37">
        <f>-Calculations!$L$5/12</f>
        <v>-81.98045603</v>
      </c>
      <c r="H9" s="37"/>
      <c r="I9" s="37"/>
      <c r="J9" s="37"/>
      <c r="K9" s="37"/>
      <c r="L9" s="38">
        <f t="shared" si="1"/>
        <v>-691.070984</v>
      </c>
      <c r="M9" s="38">
        <f t="shared" si="2"/>
        <v>-674.0503676</v>
      </c>
      <c r="N9" s="39"/>
    </row>
    <row r="10">
      <c r="A10" s="40" t="s">
        <v>88</v>
      </c>
      <c r="B10" s="41">
        <f>-Calculations!$C$5*0.85*0.009</f>
        <v>-244.8</v>
      </c>
      <c r="C10" s="29">
        <v>1.0</v>
      </c>
      <c r="D10" s="1">
        <v>6.0</v>
      </c>
      <c r="E10" s="36">
        <f>-Calculations!$D$5</f>
        <v>-609.090528</v>
      </c>
      <c r="F10" s="37"/>
      <c r="G10" s="37">
        <f>-Calculations!$L$5/12</f>
        <v>-81.98045603</v>
      </c>
      <c r="H10" s="37"/>
      <c r="I10" s="37">
        <f>-Calculations!$N$5/2</f>
        <v>-300</v>
      </c>
      <c r="J10" s="37"/>
      <c r="K10" s="37"/>
      <c r="L10" s="38">
        <f t="shared" si="1"/>
        <v>-991.070984</v>
      </c>
      <c r="M10" s="38">
        <f t="shared" si="2"/>
        <v>-961.8523066</v>
      </c>
      <c r="N10" s="39"/>
    </row>
    <row r="11">
      <c r="A11" s="40" t="s">
        <v>93</v>
      </c>
      <c r="B11" s="41">
        <f>-Calculations!$C$5*0.85*0.0045</f>
        <v>-122.4</v>
      </c>
      <c r="C11" s="29">
        <v>1.0</v>
      </c>
      <c r="D11" s="1">
        <v>7.0</v>
      </c>
      <c r="E11" s="36">
        <f>-Calculations!$D$5</f>
        <v>-609.090528</v>
      </c>
      <c r="F11" s="37"/>
      <c r="G11" s="37">
        <f>-Calculations!$L$5/12</f>
        <v>-81.98045603</v>
      </c>
      <c r="H11" s="37"/>
      <c r="I11" s="37"/>
      <c r="J11" s="37"/>
      <c r="K11" s="37"/>
      <c r="L11" s="38">
        <f t="shared" si="1"/>
        <v>-691.070984</v>
      </c>
      <c r="M11" s="38">
        <f t="shared" si="2"/>
        <v>-667.3600828</v>
      </c>
      <c r="N11" s="39"/>
    </row>
    <row r="12">
      <c r="A12" s="40" t="s">
        <v>96</v>
      </c>
      <c r="B12" s="41">
        <f>-Calculations!$C$5*0.85*0.0045</f>
        <v>-122.4</v>
      </c>
      <c r="C12" s="29">
        <v>1.0</v>
      </c>
      <c r="D12" s="1">
        <v>8.0</v>
      </c>
      <c r="E12" s="36">
        <f>-Calculations!$D$5</f>
        <v>-609.090528</v>
      </c>
      <c r="F12" s="37"/>
      <c r="G12" s="37">
        <f>-Calculations!$L$5/12</f>
        <v>-81.98045603</v>
      </c>
      <c r="H12" s="37"/>
      <c r="I12" s="37"/>
      <c r="J12" s="37"/>
      <c r="K12" s="37"/>
      <c r="L12" s="38">
        <f t="shared" si="1"/>
        <v>-691.070984</v>
      </c>
      <c r="M12" s="38">
        <f t="shared" si="2"/>
        <v>-664.0398833</v>
      </c>
      <c r="N12" s="39"/>
    </row>
    <row r="13">
      <c r="A13" s="35"/>
      <c r="B13" s="35"/>
      <c r="C13" s="29">
        <v>1.0</v>
      </c>
      <c r="D13" s="1">
        <v>9.0</v>
      </c>
      <c r="E13" s="36">
        <f>-Calculations!$D$5</f>
        <v>-609.090528</v>
      </c>
      <c r="F13" s="37"/>
      <c r="G13" s="37">
        <f>-Calculations!$L$5/12</f>
        <v>-81.98045603</v>
      </c>
      <c r="H13" s="37"/>
      <c r="I13" s="37"/>
      <c r="J13" s="37"/>
      <c r="K13" s="37"/>
      <c r="L13" s="38">
        <f t="shared" si="1"/>
        <v>-691.070984</v>
      </c>
      <c r="M13" s="38">
        <f t="shared" si="2"/>
        <v>-660.7362023</v>
      </c>
      <c r="N13" s="39"/>
    </row>
    <row r="14">
      <c r="A14" s="35"/>
      <c r="B14" s="35"/>
      <c r="C14" s="29">
        <v>1.0</v>
      </c>
      <c r="D14" s="1">
        <v>10.0</v>
      </c>
      <c r="E14" s="36">
        <f>-Calculations!$D$5</f>
        <v>-609.090528</v>
      </c>
      <c r="F14" s="37"/>
      <c r="G14" s="37">
        <f>-Calculations!$L$5/12</f>
        <v>-81.98045603</v>
      </c>
      <c r="H14" s="37"/>
      <c r="I14" s="37"/>
      <c r="J14" s="37"/>
      <c r="K14" s="37"/>
      <c r="L14" s="38">
        <f t="shared" si="1"/>
        <v>-691.070984</v>
      </c>
      <c r="M14" s="38">
        <f t="shared" si="2"/>
        <v>-657.4489575</v>
      </c>
      <c r="N14" s="39"/>
    </row>
    <row r="15">
      <c r="A15" s="35"/>
      <c r="B15" s="35"/>
      <c r="C15" s="29">
        <v>1.0</v>
      </c>
      <c r="D15" s="1">
        <v>11.0</v>
      </c>
      <c r="E15" s="36">
        <f>-Calculations!$D$5</f>
        <v>-609.090528</v>
      </c>
      <c r="F15" s="37"/>
      <c r="G15" s="37">
        <f>-Calculations!$L$5/12</f>
        <v>-81.98045603</v>
      </c>
      <c r="H15" s="37"/>
      <c r="I15" s="37"/>
      <c r="J15" s="37"/>
      <c r="K15" s="37"/>
      <c r="L15" s="38">
        <f t="shared" si="1"/>
        <v>-691.070984</v>
      </c>
      <c r="M15" s="38">
        <f t="shared" si="2"/>
        <v>-654.1780672</v>
      </c>
      <c r="N15" s="39"/>
    </row>
    <row r="16">
      <c r="A16" s="35"/>
      <c r="B16" s="35"/>
      <c r="C16" s="29">
        <v>1.0</v>
      </c>
      <c r="D16" s="1">
        <v>12.0</v>
      </c>
      <c r="E16" s="36">
        <f>-Calculations!$D$5</f>
        <v>-609.090528</v>
      </c>
      <c r="F16" s="37"/>
      <c r="G16" s="37">
        <f>-Calculations!$L$5/12</f>
        <v>-81.98045603</v>
      </c>
      <c r="H16" s="37"/>
      <c r="I16" s="37">
        <f>-Calculations!$N$5/2</f>
        <v>-300</v>
      </c>
      <c r="J16" s="37"/>
      <c r="K16" s="37"/>
      <c r="L16" s="38">
        <f t="shared" si="1"/>
        <v>-991.070984</v>
      </c>
      <c r="M16" s="38">
        <f t="shared" si="2"/>
        <v>-933.4950519</v>
      </c>
      <c r="N16" s="39"/>
    </row>
    <row r="17">
      <c r="A17" s="35"/>
      <c r="B17" s="35"/>
      <c r="C17" s="29">
        <v>2.0</v>
      </c>
      <c r="D17" s="1">
        <v>13.0</v>
      </c>
      <c r="E17" s="36">
        <f>-Calculations!$D$5</f>
        <v>-609.090528</v>
      </c>
      <c r="F17" s="37"/>
      <c r="G17" s="37">
        <f>-Calculations!$L$5/12</f>
        <v>-81.98045603</v>
      </c>
      <c r="H17" s="37">
        <f>sum(B6,B8)</f>
        <v>-469.37</v>
      </c>
      <c r="I17" s="37"/>
      <c r="J17" s="37"/>
      <c r="K17" s="37"/>
      <c r="L17" s="38">
        <f t="shared" si="1"/>
        <v>-1160.440984</v>
      </c>
      <c r="M17" s="38">
        <f t="shared" si="2"/>
        <v>-1087.587621</v>
      </c>
      <c r="N17" s="39"/>
    </row>
    <row r="18">
      <c r="A18" s="35"/>
      <c r="B18" s="35"/>
      <c r="C18" s="29">
        <v>2.0</v>
      </c>
      <c r="D18" s="1">
        <v>14.0</v>
      </c>
      <c r="E18" s="36">
        <f>-Calculations!$D$5</f>
        <v>-609.090528</v>
      </c>
      <c r="F18" s="37"/>
      <c r="G18" s="37">
        <f>-Calculations!$L$5/12</f>
        <v>-81.98045603</v>
      </c>
      <c r="H18" s="37"/>
      <c r="I18" s="37"/>
      <c r="J18" s="37"/>
      <c r="K18" s="37"/>
      <c r="L18" s="38">
        <f t="shared" si="1"/>
        <v>-691.070984</v>
      </c>
      <c r="M18" s="38">
        <f t="shared" si="2"/>
        <v>-644.4627113</v>
      </c>
      <c r="N18" s="39"/>
    </row>
    <row r="19">
      <c r="A19" s="35"/>
      <c r="B19" s="35"/>
      <c r="C19" s="29">
        <v>2.0</v>
      </c>
      <c r="D19" s="1">
        <v>15.0</v>
      </c>
      <c r="E19" s="36">
        <f>-Calculations!$D$5</f>
        <v>-609.090528</v>
      </c>
      <c r="F19" s="37"/>
      <c r="G19" s="37">
        <f>-Calculations!$L$5/12</f>
        <v>-81.98045603</v>
      </c>
      <c r="H19" s="37"/>
      <c r="I19" s="37"/>
      <c r="J19" s="37"/>
      <c r="K19" s="37"/>
      <c r="L19" s="38">
        <f t="shared" si="1"/>
        <v>-691.070984</v>
      </c>
      <c r="M19" s="38">
        <f t="shared" si="2"/>
        <v>-641.2564291</v>
      </c>
      <c r="N19" s="39"/>
    </row>
    <row r="20">
      <c r="A20" s="35"/>
      <c r="B20" s="35"/>
      <c r="C20" s="29">
        <v>2.0</v>
      </c>
      <c r="D20" s="1">
        <v>16.0</v>
      </c>
      <c r="E20" s="36">
        <f>-Calculations!$D$5</f>
        <v>-609.090528</v>
      </c>
      <c r="F20" s="37"/>
      <c r="G20" s="37">
        <f>-Calculations!$L$5/12</f>
        <v>-81.98045603</v>
      </c>
      <c r="H20" s="37"/>
      <c r="I20" s="37"/>
      <c r="J20" s="37"/>
      <c r="K20" s="37"/>
      <c r="L20" s="38">
        <f t="shared" si="1"/>
        <v>-691.070984</v>
      </c>
      <c r="M20" s="38">
        <f t="shared" si="2"/>
        <v>-638.0660986</v>
      </c>
      <c r="N20" s="39"/>
    </row>
    <row r="21">
      <c r="A21" s="35"/>
      <c r="B21" s="35"/>
      <c r="C21" s="29">
        <v>2.0</v>
      </c>
      <c r="D21" s="1">
        <v>17.0</v>
      </c>
      <c r="E21" s="36">
        <f>-Calculations!$D$5</f>
        <v>-609.090528</v>
      </c>
      <c r="F21" s="37"/>
      <c r="G21" s="37">
        <f>-Calculations!$L$5/12</f>
        <v>-81.98045603</v>
      </c>
      <c r="H21" s="37"/>
      <c r="I21" s="37"/>
      <c r="J21" s="37"/>
      <c r="K21" s="37"/>
      <c r="L21" s="38">
        <f t="shared" si="1"/>
        <v>-691.070984</v>
      </c>
      <c r="M21" s="38">
        <f t="shared" si="2"/>
        <v>-634.8916404</v>
      </c>
      <c r="N21" s="39"/>
    </row>
    <row r="22">
      <c r="A22" s="35"/>
      <c r="B22" s="35"/>
      <c r="C22" s="29">
        <v>2.0</v>
      </c>
      <c r="D22" s="1">
        <v>18.0</v>
      </c>
      <c r="E22" s="36">
        <f>-Calculations!$D$5</f>
        <v>-609.090528</v>
      </c>
      <c r="F22" s="37"/>
      <c r="G22" s="37">
        <f>-Calculations!$L$5/12</f>
        <v>-81.98045603</v>
      </c>
      <c r="H22" s="37"/>
      <c r="I22" s="37">
        <f>-Calculations!$N$5/2</f>
        <v>-300</v>
      </c>
      <c r="J22" s="37"/>
      <c r="K22" s="37"/>
      <c r="L22" s="38">
        <f t="shared" si="1"/>
        <v>-991.070984</v>
      </c>
      <c r="M22" s="38">
        <f t="shared" si="2"/>
        <v>-905.9738235</v>
      </c>
      <c r="N22" s="39"/>
    </row>
    <row r="23">
      <c r="A23" s="35"/>
      <c r="B23" s="35"/>
      <c r="C23" s="29">
        <v>2.0</v>
      </c>
      <c r="D23" s="1">
        <v>19.0</v>
      </c>
      <c r="E23" s="36">
        <f>-Calculations!$D$5</f>
        <v>-609.090528</v>
      </c>
      <c r="F23" s="37"/>
      <c r="G23" s="37">
        <f>-Calculations!$L$5/12</f>
        <v>-81.98045603</v>
      </c>
      <c r="H23" s="37"/>
      <c r="I23" s="37"/>
      <c r="J23" s="37"/>
      <c r="K23" s="37"/>
      <c r="L23" s="38">
        <f t="shared" si="1"/>
        <v>-691.070984</v>
      </c>
      <c r="M23" s="38">
        <f t="shared" si="2"/>
        <v>-628.5900254</v>
      </c>
      <c r="N23" s="39"/>
    </row>
    <row r="24">
      <c r="A24" s="35"/>
      <c r="B24" s="35"/>
      <c r="C24" s="29">
        <v>2.0</v>
      </c>
      <c r="D24" s="1">
        <v>20.0</v>
      </c>
      <c r="E24" s="36">
        <f>-Calculations!$D$5</f>
        <v>-609.090528</v>
      </c>
      <c r="F24" s="37"/>
      <c r="G24" s="37">
        <f>-Calculations!$L$5/12</f>
        <v>-81.98045603</v>
      </c>
      <c r="H24" s="37"/>
      <c r="I24" s="37"/>
      <c r="J24" s="37"/>
      <c r="K24" s="37"/>
      <c r="L24" s="38">
        <f t="shared" si="1"/>
        <v>-691.070984</v>
      </c>
      <c r="M24" s="38">
        <f t="shared" si="2"/>
        <v>-625.4627119</v>
      </c>
      <c r="N24" s="39"/>
    </row>
    <row r="25">
      <c r="A25" s="35"/>
      <c r="B25" s="35"/>
      <c r="C25" s="29">
        <v>2.0</v>
      </c>
      <c r="D25" s="1">
        <v>21.0</v>
      </c>
      <c r="E25" s="36">
        <f>-Calculations!$D$5</f>
        <v>-609.090528</v>
      </c>
      <c r="F25" s="37"/>
      <c r="G25" s="37">
        <f>-Calculations!$L$5/12</f>
        <v>-81.98045603</v>
      </c>
      <c r="H25" s="37"/>
      <c r="I25" s="37"/>
      <c r="J25" s="37"/>
      <c r="K25" s="37"/>
      <c r="L25" s="38">
        <f t="shared" si="1"/>
        <v>-691.070984</v>
      </c>
      <c r="M25" s="38">
        <f t="shared" si="2"/>
        <v>-622.3509571</v>
      </c>
      <c r="N25" s="39"/>
    </row>
    <row r="26">
      <c r="A26" s="35"/>
      <c r="B26" s="35"/>
      <c r="C26" s="29">
        <v>2.0</v>
      </c>
      <c r="D26" s="1">
        <v>22.0</v>
      </c>
      <c r="E26" s="36">
        <f>-Calculations!$D$5</f>
        <v>-609.090528</v>
      </c>
      <c r="F26" s="37"/>
      <c r="G26" s="37">
        <f>-Calculations!$L$5/12</f>
        <v>-81.98045603</v>
      </c>
      <c r="H26" s="37"/>
      <c r="I26" s="37"/>
      <c r="J26" s="37"/>
      <c r="K26" s="37"/>
      <c r="L26" s="38">
        <f t="shared" si="1"/>
        <v>-691.070984</v>
      </c>
      <c r="M26" s="38">
        <f t="shared" si="2"/>
        <v>-619.2546837</v>
      </c>
      <c r="N26" s="39"/>
    </row>
    <row r="27">
      <c r="A27" s="35"/>
      <c r="B27" s="35"/>
      <c r="C27" s="29">
        <v>2.0</v>
      </c>
      <c r="D27" s="1">
        <v>23.0</v>
      </c>
      <c r="E27" s="36">
        <f>-Calculations!$D$5</f>
        <v>-609.090528</v>
      </c>
      <c r="F27" s="37"/>
      <c r="G27" s="37">
        <f>-Calculations!$L$5/12</f>
        <v>-81.98045603</v>
      </c>
      <c r="H27" s="37"/>
      <c r="I27" s="37"/>
      <c r="J27" s="37"/>
      <c r="K27" s="37"/>
      <c r="L27" s="38">
        <f t="shared" si="1"/>
        <v>-691.070984</v>
      </c>
      <c r="M27" s="38">
        <f t="shared" si="2"/>
        <v>-616.1738146</v>
      </c>
      <c r="N27" s="39"/>
    </row>
    <row r="28">
      <c r="A28" s="35"/>
      <c r="B28" s="35"/>
      <c r="C28" s="29">
        <v>2.0</v>
      </c>
      <c r="D28" s="1">
        <v>24.0</v>
      </c>
      <c r="E28" s="36">
        <f>-Calculations!$D$5</f>
        <v>-609.090528</v>
      </c>
      <c r="F28" s="37"/>
      <c r="G28" s="37">
        <f>-Calculations!$L$5/12</f>
        <v>-81.98045603</v>
      </c>
      <c r="H28" s="37"/>
      <c r="I28" s="37">
        <f>-Calculations!$N$5/2</f>
        <v>-300</v>
      </c>
      <c r="J28" s="37"/>
      <c r="K28" s="37"/>
      <c r="L28" s="38">
        <f t="shared" si="1"/>
        <v>-991.070984</v>
      </c>
      <c r="M28" s="38">
        <f t="shared" si="2"/>
        <v>-879.2639739</v>
      </c>
      <c r="N28" s="39"/>
    </row>
    <row r="29">
      <c r="A29" s="35"/>
      <c r="B29" s="35"/>
      <c r="C29" s="29">
        <v>3.0</v>
      </c>
      <c r="D29" s="1">
        <v>25.0</v>
      </c>
      <c r="E29" s="36">
        <f>-Calculations!$D$5</f>
        <v>-609.090528</v>
      </c>
      <c r="F29" s="37"/>
      <c r="G29" s="37">
        <f>-Calculations!$L$5/12</f>
        <v>-81.98045603</v>
      </c>
      <c r="H29" s="37">
        <f>sum(B9,B6)</f>
        <v>-387.77</v>
      </c>
      <c r="I29" s="37"/>
      <c r="J29" s="37"/>
      <c r="K29" s="37"/>
      <c r="L29" s="38">
        <f t="shared" si="1"/>
        <v>-1078.840984</v>
      </c>
      <c r="M29" s="38">
        <f t="shared" si="2"/>
        <v>-952.370408</v>
      </c>
      <c r="N29" s="39"/>
    </row>
    <row r="30">
      <c r="A30" s="35"/>
      <c r="B30" s="35"/>
      <c r="C30" s="29">
        <v>3.0</v>
      </c>
      <c r="D30" s="1">
        <v>26.0</v>
      </c>
      <c r="E30" s="36">
        <f>-Calculations!$D$5</f>
        <v>-609.090528</v>
      </c>
      <c r="F30" s="37"/>
      <c r="G30" s="37">
        <f>-Calculations!$L$5/12</f>
        <v>-81.98045603</v>
      </c>
      <c r="H30" s="37"/>
      <c r="I30" s="37"/>
      <c r="J30" s="37"/>
      <c r="K30" s="37"/>
      <c r="L30" s="38">
        <f t="shared" si="1"/>
        <v>-691.070984</v>
      </c>
      <c r="M30" s="38">
        <f t="shared" si="2"/>
        <v>-607.022869</v>
      </c>
      <c r="N30" s="39"/>
    </row>
    <row r="31">
      <c r="A31" s="35"/>
      <c r="B31" s="35"/>
      <c r="C31" s="29">
        <v>3.0</v>
      </c>
      <c r="D31" s="1">
        <v>27.0</v>
      </c>
      <c r="E31" s="36">
        <f>-Calculations!$D$5</f>
        <v>-609.090528</v>
      </c>
      <c r="F31" s="37"/>
      <c r="G31" s="37">
        <f>-Calculations!$L$5/12</f>
        <v>-81.98045603</v>
      </c>
      <c r="H31" s="37"/>
      <c r="I31" s="37"/>
      <c r="J31" s="37"/>
      <c r="K31" s="37"/>
      <c r="L31" s="38">
        <f t="shared" si="1"/>
        <v>-691.070984</v>
      </c>
      <c r="M31" s="38">
        <f t="shared" si="2"/>
        <v>-604.0028547</v>
      </c>
      <c r="N31" s="39"/>
    </row>
    <row r="32">
      <c r="A32" s="35"/>
      <c r="B32" s="35"/>
      <c r="C32" s="29">
        <v>3.0</v>
      </c>
      <c r="D32" s="1">
        <v>28.0</v>
      </c>
      <c r="E32" s="36">
        <f>-Calculations!$D$5</f>
        <v>-609.090528</v>
      </c>
      <c r="F32" s="37"/>
      <c r="G32" s="37">
        <f>-Calculations!$L$5/12</f>
        <v>-81.98045603</v>
      </c>
      <c r="H32" s="37"/>
      <c r="I32" s="37"/>
      <c r="J32" s="37"/>
      <c r="K32" s="37"/>
      <c r="L32" s="38">
        <f t="shared" si="1"/>
        <v>-691.070984</v>
      </c>
      <c r="M32" s="38">
        <f t="shared" si="2"/>
        <v>-600.9978654</v>
      </c>
      <c r="N32" s="39"/>
    </row>
    <row r="33">
      <c r="A33" s="35"/>
      <c r="B33" s="35"/>
      <c r="C33" s="29">
        <v>3.0</v>
      </c>
      <c r="D33" s="1">
        <v>29.0</v>
      </c>
      <c r="E33" s="36">
        <f>-Calculations!$D$5</f>
        <v>-609.090528</v>
      </c>
      <c r="F33" s="37"/>
      <c r="G33" s="37">
        <f>-Calculations!$L$5/12</f>
        <v>-81.98045603</v>
      </c>
      <c r="H33" s="37"/>
      <c r="I33" s="37"/>
      <c r="J33" s="37"/>
      <c r="K33" s="37"/>
      <c r="L33" s="38">
        <f t="shared" si="1"/>
        <v>-691.070984</v>
      </c>
      <c r="M33" s="38">
        <f t="shared" si="2"/>
        <v>-598.0078262</v>
      </c>
      <c r="N33" s="39"/>
    </row>
    <row r="34">
      <c r="A34" s="35"/>
      <c r="B34" s="35"/>
      <c r="C34" s="29">
        <v>3.0</v>
      </c>
      <c r="D34" s="1">
        <v>30.0</v>
      </c>
      <c r="E34" s="36">
        <f>-Calculations!$D$5</f>
        <v>-609.090528</v>
      </c>
      <c r="F34" s="37"/>
      <c r="G34" s="37">
        <f>-Calculations!$L$5/12</f>
        <v>-81.98045603</v>
      </c>
      <c r="H34" s="37"/>
      <c r="I34" s="37">
        <f>-Calculations!$N$5/2</f>
        <v>-300</v>
      </c>
      <c r="J34" s="37"/>
      <c r="K34" s="37"/>
      <c r="L34" s="38">
        <f t="shared" si="1"/>
        <v>-991.070984</v>
      </c>
      <c r="M34" s="38">
        <f t="shared" si="2"/>
        <v>-853.341582</v>
      </c>
      <c r="N34" s="39"/>
    </row>
    <row r="35">
      <c r="A35" s="35"/>
      <c r="B35" s="35"/>
      <c r="C35" s="29">
        <v>3.0</v>
      </c>
      <c r="D35" s="1">
        <v>31.0</v>
      </c>
      <c r="E35" s="36">
        <f>-Calculations!$D$5</f>
        <v>-609.090528</v>
      </c>
      <c r="F35" s="37"/>
      <c r="G35" s="37">
        <f>-Calculations!$L$5/12</f>
        <v>-81.98045603</v>
      </c>
      <c r="H35" s="37"/>
      <c r="I35" s="37"/>
      <c r="J35" s="37"/>
      <c r="K35" s="37"/>
      <c r="L35" s="38">
        <f t="shared" si="1"/>
        <v>-691.070984</v>
      </c>
      <c r="M35" s="38">
        <f t="shared" si="2"/>
        <v>-592.0723014</v>
      </c>
      <c r="N35" s="39"/>
    </row>
    <row r="36">
      <c r="A36" s="35"/>
      <c r="B36" s="35"/>
      <c r="C36" s="29">
        <v>3.0</v>
      </c>
      <c r="D36" s="1">
        <v>32.0</v>
      </c>
      <c r="E36" s="36">
        <f>-Calculations!$D$5</f>
        <v>-609.090528</v>
      </c>
      <c r="F36" s="37"/>
      <c r="G36" s="37">
        <f>-Calculations!$L$5/12</f>
        <v>-81.98045603</v>
      </c>
      <c r="H36" s="37"/>
      <c r="I36" s="37"/>
      <c r="J36" s="37"/>
      <c r="K36" s="37"/>
      <c r="L36" s="38">
        <f t="shared" si="1"/>
        <v>-691.070984</v>
      </c>
      <c r="M36" s="38">
        <f t="shared" si="2"/>
        <v>-589.1266681</v>
      </c>
      <c r="N36" s="39"/>
    </row>
    <row r="37">
      <c r="A37" s="35"/>
      <c r="B37" s="35"/>
      <c r="C37" s="29">
        <v>3.0</v>
      </c>
      <c r="D37" s="1">
        <v>33.0</v>
      </c>
      <c r="E37" s="36">
        <f>-Calculations!$D$5</f>
        <v>-609.090528</v>
      </c>
      <c r="F37" s="37"/>
      <c r="G37" s="37">
        <f>-Calculations!$L$5/12</f>
        <v>-81.98045603</v>
      </c>
      <c r="H37" s="37"/>
      <c r="I37" s="37"/>
      <c r="J37" s="37"/>
      <c r="K37" s="37"/>
      <c r="L37" s="38">
        <f t="shared" si="1"/>
        <v>-691.070984</v>
      </c>
      <c r="M37" s="38">
        <f t="shared" si="2"/>
        <v>-586.1956896</v>
      </c>
      <c r="N37" s="39"/>
    </row>
    <row r="38">
      <c r="A38" s="35"/>
      <c r="B38" s="35"/>
      <c r="C38" s="29">
        <v>3.0</v>
      </c>
      <c r="D38" s="1">
        <v>34.0</v>
      </c>
      <c r="E38" s="36">
        <f>-Calculations!$D$5</f>
        <v>-609.090528</v>
      </c>
      <c r="F38" s="37"/>
      <c r="G38" s="37">
        <f>-Calculations!$L$5/12</f>
        <v>-81.98045603</v>
      </c>
      <c r="H38" s="37"/>
      <c r="I38" s="37"/>
      <c r="J38" s="37"/>
      <c r="K38" s="37"/>
      <c r="L38" s="38">
        <f t="shared" si="1"/>
        <v>-691.070984</v>
      </c>
      <c r="M38" s="38">
        <f t="shared" si="2"/>
        <v>-583.2792932</v>
      </c>
      <c r="N38" s="39"/>
    </row>
    <row r="39">
      <c r="A39" s="35"/>
      <c r="B39" s="35"/>
      <c r="C39" s="29">
        <v>3.0</v>
      </c>
      <c r="D39" s="1">
        <v>35.0</v>
      </c>
      <c r="E39" s="36">
        <f>-Calculations!$D$5</f>
        <v>-609.090528</v>
      </c>
      <c r="F39" s="37"/>
      <c r="G39" s="37">
        <f>-Calculations!$L$5/12</f>
        <v>-81.98045603</v>
      </c>
      <c r="H39" s="37"/>
      <c r="I39" s="37"/>
      <c r="J39" s="37"/>
      <c r="K39" s="37"/>
      <c r="L39" s="38">
        <f t="shared" si="1"/>
        <v>-691.070984</v>
      </c>
      <c r="M39" s="38">
        <f t="shared" si="2"/>
        <v>-580.3774061</v>
      </c>
      <c r="N39" s="39"/>
    </row>
    <row r="40">
      <c r="A40" s="35"/>
      <c r="B40" s="35"/>
      <c r="C40" s="29">
        <v>3.0</v>
      </c>
      <c r="D40" s="1">
        <v>36.0</v>
      </c>
      <c r="E40" s="36">
        <f>-Calculations!$D$5</f>
        <v>-609.090528</v>
      </c>
      <c r="F40" s="37"/>
      <c r="G40" s="37">
        <f>-Calculations!$L$5/12</f>
        <v>-81.98045603</v>
      </c>
      <c r="H40" s="37"/>
      <c r="I40" s="37">
        <f>-Calculations!$N$5/2</f>
        <v>-300</v>
      </c>
      <c r="J40" s="37"/>
      <c r="K40" s="37"/>
      <c r="L40" s="38">
        <f t="shared" si="1"/>
        <v>-991.070984</v>
      </c>
      <c r="M40" s="38">
        <f t="shared" si="2"/>
        <v>-828.183432</v>
      </c>
      <c r="N40" s="39"/>
    </row>
    <row r="41">
      <c r="A41" s="35"/>
      <c r="B41" s="35"/>
      <c r="C41" s="29">
        <v>4.0</v>
      </c>
      <c r="D41" s="1">
        <v>37.0</v>
      </c>
      <c r="E41" s="36">
        <f>-Calculations!$D$5</f>
        <v>-609.090528</v>
      </c>
      <c r="F41" s="37"/>
      <c r="G41" s="37">
        <f>-Calculations!$L$5/12</f>
        <v>-81.98045603</v>
      </c>
      <c r="H41" s="37">
        <f>sum(B10,B6)</f>
        <v>-306.17</v>
      </c>
      <c r="I41" s="37"/>
      <c r="J41" s="37"/>
      <c r="K41" s="37"/>
      <c r="L41" s="38">
        <f t="shared" si="1"/>
        <v>-997.240984</v>
      </c>
      <c r="M41" s="38">
        <f t="shared" si="2"/>
        <v>-829.1933942</v>
      </c>
      <c r="N41" s="39"/>
    </row>
    <row r="42">
      <c r="A42" s="35"/>
      <c r="B42" s="35"/>
      <c r="C42" s="29">
        <v>4.0</v>
      </c>
      <c r="D42" s="1">
        <v>38.0</v>
      </c>
      <c r="E42" s="36">
        <f>-Calculations!$D$5</f>
        <v>-609.090528</v>
      </c>
      <c r="F42" s="37"/>
      <c r="G42" s="37">
        <f>-Calculations!$L$5/12</f>
        <v>-81.98045603</v>
      </c>
      <c r="H42" s="37"/>
      <c r="I42" s="37"/>
      <c r="J42" s="37"/>
      <c r="K42" s="37"/>
      <c r="L42" s="38">
        <f t="shared" si="1"/>
        <v>-691.070984</v>
      </c>
      <c r="M42" s="38">
        <f t="shared" si="2"/>
        <v>-571.7580816</v>
      </c>
      <c r="N42" s="39"/>
    </row>
    <row r="43">
      <c r="A43" s="35"/>
      <c r="B43" s="35"/>
      <c r="C43" s="29">
        <v>4.0</v>
      </c>
      <c r="D43" s="1">
        <v>39.0</v>
      </c>
      <c r="E43" s="36">
        <f>-Calculations!$D$5</f>
        <v>-609.090528</v>
      </c>
      <c r="F43" s="37"/>
      <c r="G43" s="37">
        <f>-Calculations!$L$5/12</f>
        <v>-81.98045603</v>
      </c>
      <c r="H43" s="37"/>
      <c r="I43" s="37"/>
      <c r="J43" s="37"/>
      <c r="K43" s="37"/>
      <c r="L43" s="38">
        <f t="shared" si="1"/>
        <v>-691.070984</v>
      </c>
      <c r="M43" s="38">
        <f t="shared" si="2"/>
        <v>-568.913514</v>
      </c>
      <c r="N43" s="39"/>
    </row>
    <row r="44">
      <c r="A44" s="35"/>
      <c r="B44" s="35"/>
      <c r="C44" s="29">
        <v>4.0</v>
      </c>
      <c r="D44" s="1">
        <v>40.0</v>
      </c>
      <c r="E44" s="36">
        <f>-Calculations!$D$5</f>
        <v>-609.090528</v>
      </c>
      <c r="F44" s="37"/>
      <c r="G44" s="37">
        <f>-Calculations!$L$5/12</f>
        <v>-81.98045603</v>
      </c>
      <c r="H44" s="37"/>
      <c r="I44" s="37"/>
      <c r="J44" s="37"/>
      <c r="K44" s="37"/>
      <c r="L44" s="38">
        <f t="shared" si="1"/>
        <v>-691.070984</v>
      </c>
      <c r="M44" s="38">
        <f t="shared" si="2"/>
        <v>-566.0830985</v>
      </c>
      <c r="N44" s="39"/>
    </row>
    <row r="45">
      <c r="A45" s="35"/>
      <c r="B45" s="35"/>
      <c r="C45" s="29">
        <v>4.0</v>
      </c>
      <c r="D45" s="1">
        <v>41.0</v>
      </c>
      <c r="E45" s="36">
        <f>-Calculations!$D$5</f>
        <v>-609.090528</v>
      </c>
      <c r="F45" s="37"/>
      <c r="G45" s="37">
        <f>-Calculations!$L$5/12</f>
        <v>-81.98045603</v>
      </c>
      <c r="H45" s="37"/>
      <c r="I45" s="37"/>
      <c r="J45" s="37"/>
      <c r="K45" s="37"/>
      <c r="L45" s="38">
        <f t="shared" si="1"/>
        <v>-691.070984</v>
      </c>
      <c r="M45" s="38">
        <f t="shared" si="2"/>
        <v>-563.2667647</v>
      </c>
      <c r="N45" s="39"/>
    </row>
    <row r="46">
      <c r="A46" s="35"/>
      <c r="B46" s="35"/>
      <c r="C46" s="29">
        <v>4.0</v>
      </c>
      <c r="D46" s="1">
        <v>42.0</v>
      </c>
      <c r="E46" s="36">
        <f>-Calculations!$D$5</f>
        <v>-609.090528</v>
      </c>
      <c r="F46" s="37"/>
      <c r="G46" s="37">
        <f>-Calculations!$L$5/12</f>
        <v>-81.98045603</v>
      </c>
      <c r="H46" s="37"/>
      <c r="I46" s="37">
        <f>-Calculations!$N$5/2</f>
        <v>-300</v>
      </c>
      <c r="J46" s="37"/>
      <c r="K46" s="37"/>
      <c r="L46" s="38">
        <f t="shared" si="1"/>
        <v>-991.070984</v>
      </c>
      <c r="M46" s="38">
        <f t="shared" si="2"/>
        <v>-803.7669926</v>
      </c>
      <c r="N46" s="39"/>
    </row>
    <row r="47">
      <c r="A47" s="35"/>
      <c r="B47" s="35"/>
      <c r="C47" s="29">
        <v>4.0</v>
      </c>
      <c r="D47" s="1">
        <v>43.0</v>
      </c>
      <c r="E47" s="36">
        <f>-Calculations!$D$5</f>
        <v>-609.090528</v>
      </c>
      <c r="F47" s="37"/>
      <c r="G47" s="37">
        <f>-Calculations!$L$5/12</f>
        <v>-81.98045603</v>
      </c>
      <c r="H47" s="37"/>
      <c r="I47" s="37"/>
      <c r="J47" s="37"/>
      <c r="K47" s="37"/>
      <c r="L47" s="38">
        <f t="shared" si="1"/>
        <v>-691.070984</v>
      </c>
      <c r="M47" s="38">
        <f t="shared" si="2"/>
        <v>-557.6760622</v>
      </c>
      <c r="N47" s="39"/>
    </row>
    <row r="48">
      <c r="A48" s="35"/>
      <c r="B48" s="35"/>
      <c r="C48" s="29">
        <v>4.0</v>
      </c>
      <c r="D48" s="1">
        <v>44.0</v>
      </c>
      <c r="E48" s="36">
        <f>-Calculations!$D$5</f>
        <v>-609.090528</v>
      </c>
      <c r="F48" s="37"/>
      <c r="G48" s="37">
        <f>-Calculations!$L$5/12</f>
        <v>-81.98045603</v>
      </c>
      <c r="H48" s="37"/>
      <c r="I48" s="37"/>
      <c r="J48" s="37"/>
      <c r="K48" s="37"/>
      <c r="L48" s="38">
        <f t="shared" si="1"/>
        <v>-691.070984</v>
      </c>
      <c r="M48" s="38">
        <f t="shared" si="2"/>
        <v>-554.9015544</v>
      </c>
      <c r="N48" s="39"/>
    </row>
    <row r="49">
      <c r="A49" s="35"/>
      <c r="B49" s="35"/>
      <c r="C49" s="29">
        <v>4.0</v>
      </c>
      <c r="D49" s="1">
        <v>45.0</v>
      </c>
      <c r="E49" s="36">
        <f>-Calculations!$D$5</f>
        <v>-609.090528</v>
      </c>
      <c r="F49" s="37"/>
      <c r="G49" s="37">
        <f>-Calculations!$L$5/12</f>
        <v>-81.98045603</v>
      </c>
      <c r="H49" s="37"/>
      <c r="I49" s="37"/>
      <c r="J49" s="37"/>
      <c r="K49" s="37"/>
      <c r="L49" s="38">
        <f t="shared" si="1"/>
        <v>-691.070984</v>
      </c>
      <c r="M49" s="38">
        <f t="shared" si="2"/>
        <v>-552.1408502</v>
      </c>
      <c r="N49" s="39"/>
    </row>
    <row r="50">
      <c r="A50" s="35"/>
      <c r="B50" s="35"/>
      <c r="C50" s="29">
        <v>4.0</v>
      </c>
      <c r="D50" s="1">
        <v>46.0</v>
      </c>
      <c r="E50" s="36">
        <f>-Calculations!$D$5</f>
        <v>-609.090528</v>
      </c>
      <c r="F50" s="37"/>
      <c r="G50" s="37">
        <f>-Calculations!$L$5/12</f>
        <v>-81.98045603</v>
      </c>
      <c r="H50" s="37"/>
      <c r="I50" s="37"/>
      <c r="J50" s="37"/>
      <c r="K50" s="37"/>
      <c r="L50" s="38">
        <f t="shared" si="1"/>
        <v>-691.070984</v>
      </c>
      <c r="M50" s="38">
        <f t="shared" si="2"/>
        <v>-549.3938807</v>
      </c>
      <c r="N50" s="39"/>
    </row>
    <row r="51">
      <c r="A51" s="35"/>
      <c r="B51" s="35"/>
      <c r="C51" s="29">
        <v>4.0</v>
      </c>
      <c r="D51" s="1">
        <v>47.0</v>
      </c>
      <c r="E51" s="36">
        <f>-Calculations!$D$5</f>
        <v>-609.090528</v>
      </c>
      <c r="F51" s="37"/>
      <c r="G51" s="37">
        <f>-Calculations!$L$5/12</f>
        <v>-81.98045603</v>
      </c>
      <c r="H51" s="37"/>
      <c r="I51" s="37"/>
      <c r="J51" s="37"/>
      <c r="K51" s="37"/>
      <c r="L51" s="38">
        <f t="shared" si="1"/>
        <v>-691.070984</v>
      </c>
      <c r="M51" s="38">
        <f t="shared" si="2"/>
        <v>-546.6605779</v>
      </c>
      <c r="N51" s="39"/>
    </row>
    <row r="52">
      <c r="A52" s="35"/>
      <c r="B52" s="35"/>
      <c r="C52" s="29">
        <v>4.0</v>
      </c>
      <c r="D52" s="1">
        <v>48.0</v>
      </c>
      <c r="E52" s="36">
        <f>-Calculations!$D$5</f>
        <v>-609.090528</v>
      </c>
      <c r="F52" s="37"/>
      <c r="G52" s="37">
        <f>-Calculations!$L$5/12</f>
        <v>-81.98045603</v>
      </c>
      <c r="H52" s="37"/>
      <c r="I52" s="37">
        <f>-Calculations!$N$5/2</f>
        <v>-300</v>
      </c>
      <c r="J52" s="37"/>
      <c r="K52" s="37"/>
      <c r="L52" s="38">
        <f t="shared" si="1"/>
        <v>-991.070984</v>
      </c>
      <c r="M52" s="38">
        <f t="shared" si="2"/>
        <v>-780.0703968</v>
      </c>
      <c r="N52" s="39"/>
    </row>
    <row r="53">
      <c r="A53" s="35"/>
      <c r="B53" s="35"/>
      <c r="C53" s="29">
        <v>5.0</v>
      </c>
      <c r="D53" s="1">
        <v>49.0</v>
      </c>
      <c r="E53" s="36">
        <f>-Calculations!$D$5</f>
        <v>-609.090528</v>
      </c>
      <c r="F53" s="37"/>
      <c r="G53" s="37">
        <f>-Calculations!$L$5/12</f>
        <v>-81.98045603</v>
      </c>
      <c r="H53" s="37">
        <f>sum(B11,B6)</f>
        <v>-183.77</v>
      </c>
      <c r="I53" s="37"/>
      <c r="J53" s="37"/>
      <c r="K53" s="37"/>
      <c r="L53" s="38">
        <f t="shared" si="1"/>
        <v>-874.840984</v>
      </c>
      <c r="M53" s="38">
        <f t="shared" si="2"/>
        <v>-685.1601478</v>
      </c>
      <c r="N53" s="39"/>
    </row>
    <row r="54">
      <c r="A54" s="35"/>
      <c r="B54" s="35"/>
      <c r="C54" s="29">
        <v>5.0</v>
      </c>
      <c r="D54" s="1">
        <v>50.0</v>
      </c>
      <c r="E54" s="36">
        <f>-Calculations!$D$5</f>
        <v>-609.090528</v>
      </c>
      <c r="F54" s="37"/>
      <c r="G54" s="37">
        <f>-Calculations!$L$5/12</f>
        <v>-81.98045603</v>
      </c>
      <c r="H54" s="37"/>
      <c r="I54" s="37"/>
      <c r="J54" s="37"/>
      <c r="K54" s="37"/>
      <c r="L54" s="38">
        <f t="shared" si="1"/>
        <v>-691.070984</v>
      </c>
      <c r="M54" s="38">
        <f t="shared" si="2"/>
        <v>-538.54199</v>
      </c>
      <c r="N54" s="39"/>
    </row>
    <row r="55">
      <c r="A55" s="35"/>
      <c r="B55" s="35"/>
      <c r="C55" s="29">
        <v>5.0</v>
      </c>
      <c r="D55" s="1">
        <v>51.0</v>
      </c>
      <c r="E55" s="36">
        <f>-Calculations!$D$5</f>
        <v>-609.090528</v>
      </c>
      <c r="F55" s="37"/>
      <c r="G55" s="37">
        <f>-Calculations!$L$5/12</f>
        <v>-81.98045603</v>
      </c>
      <c r="H55" s="37"/>
      <c r="I55" s="37"/>
      <c r="J55" s="37"/>
      <c r="K55" s="37"/>
      <c r="L55" s="38">
        <f t="shared" si="1"/>
        <v>-691.070984</v>
      </c>
      <c r="M55" s="38">
        <f t="shared" si="2"/>
        <v>-535.8626767</v>
      </c>
      <c r="N55" s="39"/>
    </row>
    <row r="56">
      <c r="A56" s="35"/>
      <c r="B56" s="35"/>
      <c r="C56" s="29">
        <v>5.0</v>
      </c>
      <c r="D56" s="1">
        <v>52.0</v>
      </c>
      <c r="E56" s="36">
        <f>-Calculations!$D$5</f>
        <v>-609.090528</v>
      </c>
      <c r="F56" s="37"/>
      <c r="G56" s="37">
        <f>-Calculations!$L$5/12</f>
        <v>-81.98045603</v>
      </c>
      <c r="H56" s="37"/>
      <c r="I56" s="37"/>
      <c r="J56" s="37"/>
      <c r="K56" s="37"/>
      <c r="L56" s="38">
        <f t="shared" si="1"/>
        <v>-691.070984</v>
      </c>
      <c r="M56" s="38">
        <f t="shared" si="2"/>
        <v>-533.1966932</v>
      </c>
      <c r="N56" s="39"/>
    </row>
    <row r="57">
      <c r="A57" s="35"/>
      <c r="B57" s="35"/>
      <c r="C57" s="29">
        <v>5.0</v>
      </c>
      <c r="D57" s="1">
        <v>53.0</v>
      </c>
      <c r="E57" s="36">
        <f>-Calculations!$D$5</f>
        <v>-609.090528</v>
      </c>
      <c r="F57" s="37"/>
      <c r="G57" s="37">
        <f>-Calculations!$L$5/12</f>
        <v>-81.98045603</v>
      </c>
      <c r="H57" s="37"/>
      <c r="I57" s="37"/>
      <c r="J57" s="37"/>
      <c r="K57" s="37"/>
      <c r="L57" s="38">
        <f t="shared" si="1"/>
        <v>-691.070984</v>
      </c>
      <c r="M57" s="38">
        <f t="shared" si="2"/>
        <v>-530.5439733</v>
      </c>
      <c r="N57" s="39"/>
    </row>
    <row r="58">
      <c r="A58" s="35"/>
      <c r="B58" s="35"/>
      <c r="C58" s="29">
        <v>5.0</v>
      </c>
      <c r="D58" s="1">
        <v>54.0</v>
      </c>
      <c r="E58" s="36">
        <f>-Calculations!$D$5</f>
        <v>-609.090528</v>
      </c>
      <c r="F58" s="37"/>
      <c r="G58" s="37">
        <f>-Calculations!$L$5/12</f>
        <v>-81.98045603</v>
      </c>
      <c r="H58" s="37"/>
      <c r="I58" s="37">
        <f>-Calculations!$N$5/2</f>
        <v>-300</v>
      </c>
      <c r="J58" s="37"/>
      <c r="K58" s="37"/>
      <c r="L58" s="38">
        <f t="shared" si="1"/>
        <v>-991.070984</v>
      </c>
      <c r="M58" s="38">
        <f t="shared" si="2"/>
        <v>-757.0724222</v>
      </c>
      <c r="N58" s="39"/>
    </row>
    <row r="59">
      <c r="A59" s="35"/>
      <c r="B59" s="35"/>
      <c r="C59" s="29">
        <v>5.0</v>
      </c>
      <c r="D59" s="1">
        <v>55.0</v>
      </c>
      <c r="E59" s="36">
        <f>-Calculations!$D$5</f>
        <v>-609.090528</v>
      </c>
      <c r="F59" s="37"/>
      <c r="G59" s="37">
        <f>-Calculations!$L$5/12</f>
        <v>-81.98045603</v>
      </c>
      <c r="H59" s="37"/>
      <c r="I59" s="37"/>
      <c r="J59" s="37"/>
      <c r="K59" s="37"/>
      <c r="L59" s="38">
        <f t="shared" si="1"/>
        <v>-691.070984</v>
      </c>
      <c r="M59" s="38">
        <f t="shared" si="2"/>
        <v>-525.2780608</v>
      </c>
      <c r="N59" s="39"/>
    </row>
    <row r="60">
      <c r="A60" s="35"/>
      <c r="B60" s="35"/>
      <c r="C60" s="29">
        <v>5.0</v>
      </c>
      <c r="D60" s="1">
        <v>56.0</v>
      </c>
      <c r="E60" s="36">
        <f>-Calculations!$D$5</f>
        <v>-609.090528</v>
      </c>
      <c r="F60" s="37"/>
      <c r="G60" s="37">
        <f>-Calculations!$L$5/12</f>
        <v>-81.98045603</v>
      </c>
      <c r="H60" s="37"/>
      <c r="I60" s="37"/>
      <c r="J60" s="37"/>
      <c r="K60" s="37"/>
      <c r="L60" s="38">
        <f t="shared" si="1"/>
        <v>-691.070984</v>
      </c>
      <c r="M60" s="38">
        <f t="shared" si="2"/>
        <v>-522.6647371</v>
      </c>
      <c r="N60" s="39"/>
    </row>
    <row r="61">
      <c r="A61" s="35"/>
      <c r="B61" s="35"/>
      <c r="C61" s="29">
        <v>5.0</v>
      </c>
      <c r="D61" s="1">
        <v>57.0</v>
      </c>
      <c r="E61" s="36">
        <f>-Calculations!$D$5</f>
        <v>-609.090528</v>
      </c>
      <c r="F61" s="37"/>
      <c r="G61" s="37">
        <f>-Calculations!$L$5/12</f>
        <v>-81.98045603</v>
      </c>
      <c r="H61" s="37"/>
      <c r="I61" s="37"/>
      <c r="J61" s="37"/>
      <c r="K61" s="37"/>
      <c r="L61" s="38">
        <f t="shared" si="1"/>
        <v>-691.070984</v>
      </c>
      <c r="M61" s="38">
        <f t="shared" si="2"/>
        <v>-520.064415</v>
      </c>
      <c r="N61" s="39"/>
    </row>
    <row r="62">
      <c r="A62" s="35"/>
      <c r="B62" s="35"/>
      <c r="C62" s="29">
        <v>5.0</v>
      </c>
      <c r="D62" s="1">
        <v>58.0</v>
      </c>
      <c r="E62" s="36">
        <f>-Calculations!$D$5</f>
        <v>-609.090528</v>
      </c>
      <c r="F62" s="37"/>
      <c r="G62" s="37">
        <f>-Calculations!$L$5/12</f>
        <v>-81.98045603</v>
      </c>
      <c r="H62" s="37"/>
      <c r="I62" s="37"/>
      <c r="J62" s="37"/>
      <c r="K62" s="37"/>
      <c r="L62" s="38">
        <f t="shared" si="1"/>
        <v>-691.070984</v>
      </c>
      <c r="M62" s="38">
        <f t="shared" si="2"/>
        <v>-517.4770299</v>
      </c>
      <c r="N62" s="39"/>
    </row>
    <row r="63">
      <c r="A63" s="35"/>
      <c r="B63" s="35"/>
      <c r="C63" s="29">
        <v>5.0</v>
      </c>
      <c r="D63" s="1">
        <v>59.0</v>
      </c>
      <c r="E63" s="36">
        <f>-Calculations!$D$5</f>
        <v>-609.090528</v>
      </c>
      <c r="F63" s="37"/>
      <c r="G63" s="37">
        <f>-Calculations!$L$5/12</f>
        <v>-81.98045603</v>
      </c>
      <c r="H63" s="37"/>
      <c r="I63" s="37"/>
      <c r="J63" s="37"/>
      <c r="K63" s="37"/>
      <c r="L63" s="38">
        <f t="shared" si="1"/>
        <v>-691.070984</v>
      </c>
      <c r="M63" s="38">
        <f t="shared" si="2"/>
        <v>-514.9025173</v>
      </c>
      <c r="N63" s="39"/>
    </row>
    <row r="64">
      <c r="A64" s="35"/>
      <c r="B64" s="35"/>
      <c r="C64" s="29">
        <v>5.0</v>
      </c>
      <c r="D64" s="1">
        <v>60.0</v>
      </c>
      <c r="E64" s="36">
        <f>-Calculations!$D$5</f>
        <v>-609.090528</v>
      </c>
      <c r="F64" s="37"/>
      <c r="G64" s="37">
        <f>-Calculations!$L$5/12</f>
        <v>-81.98045603</v>
      </c>
      <c r="H64" s="37"/>
      <c r="I64" s="37">
        <f>-Calculations!$N$5/2</f>
        <v>-300</v>
      </c>
      <c r="J64" s="37"/>
      <c r="K64" s="37"/>
      <c r="L64" s="38">
        <f t="shared" si="1"/>
        <v>-991.070984</v>
      </c>
      <c r="M64" s="38">
        <f t="shared" si="2"/>
        <v>-734.7524721</v>
      </c>
      <c r="N64" s="39"/>
    </row>
    <row r="65">
      <c r="A65" s="35"/>
      <c r="B65" s="35"/>
      <c r="C65" s="29">
        <v>6.0</v>
      </c>
      <c r="D65" s="1">
        <v>61.0</v>
      </c>
      <c r="E65" s="36">
        <f>-Calculations!$D$5</f>
        <v>-609.090528</v>
      </c>
      <c r="F65" s="37"/>
      <c r="G65" s="37">
        <f>-Calculations!$L$5/12</f>
        <v>-81.98045603</v>
      </c>
      <c r="H65" s="37">
        <f>sum(B12,B6)</f>
        <v>-183.77</v>
      </c>
      <c r="I65" s="37"/>
      <c r="J65" s="37"/>
      <c r="K65" s="37"/>
      <c r="L65" s="38">
        <f t="shared" si="1"/>
        <v>-874.840984</v>
      </c>
      <c r="M65" s="38">
        <f t="shared" si="2"/>
        <v>-645.3560017</v>
      </c>
      <c r="N65" s="39"/>
    </row>
    <row r="66">
      <c r="A66" s="35"/>
      <c r="B66" s="35"/>
      <c r="C66" s="29">
        <v>6.0</v>
      </c>
      <c r="D66" s="1">
        <v>62.0</v>
      </c>
      <c r="E66" s="36">
        <f>-Calculations!$D$5</f>
        <v>-609.090528</v>
      </c>
      <c r="F66" s="37"/>
      <c r="G66" s="37">
        <f>-Calculations!$L$5/12</f>
        <v>-81.98045603</v>
      </c>
      <c r="H66" s="37"/>
      <c r="I66" s="37"/>
      <c r="J66" s="37"/>
      <c r="K66" s="37"/>
      <c r="L66" s="38">
        <f t="shared" si="1"/>
        <v>-691.070984</v>
      </c>
      <c r="M66" s="38">
        <f t="shared" si="2"/>
        <v>-507.2555761</v>
      </c>
      <c r="N66" s="39"/>
    </row>
    <row r="67">
      <c r="A67" s="35"/>
      <c r="B67" s="35"/>
      <c r="C67" s="29">
        <v>6.0</v>
      </c>
      <c r="D67" s="1">
        <v>63.0</v>
      </c>
      <c r="E67" s="36">
        <f>-Calculations!$D$5</f>
        <v>-609.090528</v>
      </c>
      <c r="F67" s="37"/>
      <c r="G67" s="37">
        <f>-Calculations!$L$5/12</f>
        <v>-81.98045603</v>
      </c>
      <c r="H67" s="37"/>
      <c r="I67" s="37"/>
      <c r="J67" s="37"/>
      <c r="K67" s="37"/>
      <c r="L67" s="38">
        <f t="shared" si="1"/>
        <v>-691.070984</v>
      </c>
      <c r="M67" s="38">
        <f t="shared" si="2"/>
        <v>-504.7319165</v>
      </c>
      <c r="N67" s="39"/>
    </row>
    <row r="68">
      <c r="A68" s="35"/>
      <c r="B68" s="35"/>
      <c r="C68" s="29">
        <v>6.0</v>
      </c>
      <c r="D68" s="1">
        <v>64.0</v>
      </c>
      <c r="E68" s="36">
        <f>-Calculations!$D$5</f>
        <v>-609.090528</v>
      </c>
      <c r="F68" s="37"/>
      <c r="G68" s="37">
        <f>-Calculations!$L$5/12</f>
        <v>-81.98045603</v>
      </c>
      <c r="H68" s="37"/>
      <c r="I68" s="37"/>
      <c r="J68" s="37"/>
      <c r="K68" s="37"/>
      <c r="L68" s="38">
        <f t="shared" si="1"/>
        <v>-691.070984</v>
      </c>
      <c r="M68" s="38">
        <f t="shared" si="2"/>
        <v>-502.2208124</v>
      </c>
      <c r="N68" s="39"/>
    </row>
    <row r="69">
      <c r="A69" s="35"/>
      <c r="B69" s="35"/>
      <c r="C69" s="29">
        <v>6.0</v>
      </c>
      <c r="D69" s="1">
        <v>65.0</v>
      </c>
      <c r="E69" s="36">
        <f>-Calculations!$D$5</f>
        <v>-609.090528</v>
      </c>
      <c r="F69" s="37"/>
      <c r="G69" s="37">
        <f>-Calculations!$L$5/12</f>
        <v>-81.98045603</v>
      </c>
      <c r="H69" s="37"/>
      <c r="I69" s="37"/>
      <c r="J69" s="37"/>
      <c r="K69" s="37"/>
      <c r="L69" s="38">
        <f t="shared" si="1"/>
        <v>-691.070984</v>
      </c>
      <c r="M69" s="38">
        <f t="shared" si="2"/>
        <v>-499.7222014</v>
      </c>
      <c r="N69" s="39"/>
    </row>
    <row r="70">
      <c r="A70" s="35"/>
      <c r="B70" s="35"/>
      <c r="C70" s="29">
        <v>6.0</v>
      </c>
      <c r="D70" s="1">
        <v>66.0</v>
      </c>
      <c r="E70" s="36">
        <f>-Calculations!$D$5</f>
        <v>-609.090528</v>
      </c>
      <c r="F70" s="37"/>
      <c r="G70" s="37">
        <f>-Calculations!$L$5/12</f>
        <v>-81.98045603</v>
      </c>
      <c r="H70" s="37"/>
      <c r="I70" s="37">
        <f>-Calculations!$N$5/2</f>
        <v>-300</v>
      </c>
      <c r="J70" s="37"/>
      <c r="K70" s="37"/>
      <c r="L70" s="38">
        <f t="shared" si="1"/>
        <v>-991.070984</v>
      </c>
      <c r="M70" s="38">
        <f t="shared" si="2"/>
        <v>-713.090557</v>
      </c>
      <c r="N70" s="39"/>
    </row>
    <row r="71">
      <c r="A71" s="35"/>
      <c r="B71" s="35"/>
      <c r="C71" s="29">
        <v>6.0</v>
      </c>
      <c r="D71" s="1">
        <v>67.0</v>
      </c>
      <c r="E71" s="36">
        <f>-Calculations!$D$5</f>
        <v>-609.090528</v>
      </c>
      <c r="F71" s="37"/>
      <c r="G71" s="37">
        <f>-Calculations!$L$5/12</f>
        <v>-81.98045603</v>
      </c>
      <c r="H71" s="37"/>
      <c r="I71" s="37"/>
      <c r="J71" s="37"/>
      <c r="K71" s="37"/>
      <c r="L71" s="38">
        <f t="shared" si="1"/>
        <v>-691.070984</v>
      </c>
      <c r="M71" s="38">
        <f t="shared" si="2"/>
        <v>-494.7622102</v>
      </c>
      <c r="N71" s="39"/>
    </row>
    <row r="72">
      <c r="A72" s="35"/>
      <c r="B72" s="35"/>
      <c r="C72" s="29">
        <v>6.0</v>
      </c>
      <c r="D72" s="1">
        <v>68.0</v>
      </c>
      <c r="E72" s="36">
        <f>-Calculations!$D$5</f>
        <v>-609.090528</v>
      </c>
      <c r="F72" s="37"/>
      <c r="G72" s="37">
        <f>-Calculations!$L$5/12</f>
        <v>-81.98045603</v>
      </c>
      <c r="H72" s="37"/>
      <c r="I72" s="37"/>
      <c r="J72" s="37"/>
      <c r="K72" s="37"/>
      <c r="L72" s="38">
        <f t="shared" si="1"/>
        <v>-691.070984</v>
      </c>
      <c r="M72" s="38">
        <f t="shared" si="2"/>
        <v>-492.3007067</v>
      </c>
      <c r="N72" s="39"/>
    </row>
    <row r="73">
      <c r="A73" s="35"/>
      <c r="B73" s="35"/>
      <c r="C73" s="29">
        <v>6.0</v>
      </c>
      <c r="D73" s="1">
        <v>69.0</v>
      </c>
      <c r="E73" s="36">
        <f>-Calculations!$D$5</f>
        <v>-609.090528</v>
      </c>
      <c r="F73" s="37"/>
      <c r="G73" s="37">
        <f>-Calculations!$L$5/12</f>
        <v>-81.98045603</v>
      </c>
      <c r="H73" s="37"/>
      <c r="I73" s="37"/>
      <c r="J73" s="37"/>
      <c r="K73" s="37"/>
      <c r="L73" s="38">
        <f t="shared" si="1"/>
        <v>-691.070984</v>
      </c>
      <c r="M73" s="38">
        <f t="shared" si="2"/>
        <v>-489.8514495</v>
      </c>
      <c r="N73" s="39"/>
    </row>
    <row r="74">
      <c r="A74" s="35"/>
      <c r="B74" s="35"/>
      <c r="C74" s="29">
        <v>6.0</v>
      </c>
      <c r="D74" s="1">
        <v>70.0</v>
      </c>
      <c r="E74" s="36">
        <f>-Calculations!$D$5</f>
        <v>-609.090528</v>
      </c>
      <c r="F74" s="37"/>
      <c r="G74" s="37">
        <f>-Calculations!$L$5/12</f>
        <v>-81.98045603</v>
      </c>
      <c r="H74" s="37"/>
      <c r="I74" s="37"/>
      <c r="J74" s="37"/>
      <c r="K74" s="37"/>
      <c r="L74" s="38">
        <f t="shared" si="1"/>
        <v>-691.070984</v>
      </c>
      <c r="M74" s="38">
        <f t="shared" si="2"/>
        <v>-487.4143776</v>
      </c>
      <c r="N74" s="39"/>
    </row>
    <row r="75">
      <c r="A75" s="35"/>
      <c r="B75" s="35"/>
      <c r="C75" s="29">
        <v>6.0</v>
      </c>
      <c r="D75" s="1">
        <v>71.0</v>
      </c>
      <c r="E75" s="36">
        <f>-Calculations!$D$5</f>
        <v>-609.090528</v>
      </c>
      <c r="F75" s="37"/>
      <c r="G75" s="37">
        <f>-Calculations!$L$5/12</f>
        <v>-81.98045603</v>
      </c>
      <c r="H75" s="37"/>
      <c r="I75" s="37"/>
      <c r="J75" s="37"/>
      <c r="K75" s="37"/>
      <c r="L75" s="38">
        <f t="shared" si="1"/>
        <v>-691.070984</v>
      </c>
      <c r="M75" s="38">
        <f t="shared" si="2"/>
        <v>-484.9894304</v>
      </c>
      <c r="N75" s="39"/>
    </row>
    <row r="76">
      <c r="A76" s="35"/>
      <c r="B76" s="35"/>
      <c r="C76" s="46">
        <v>6.0</v>
      </c>
      <c r="D76" s="47">
        <v>72.0</v>
      </c>
      <c r="E76" s="36">
        <f>-Calculations!$D$5</f>
        <v>-609.090528</v>
      </c>
      <c r="F76" s="48"/>
      <c r="G76" s="37">
        <f>-Calculations!$L$5/12</f>
        <v>-81.98045603</v>
      </c>
      <c r="H76" s="48"/>
      <c r="I76" s="48">
        <f>-Calculations!$N$5/2</f>
        <v>-300</v>
      </c>
      <c r="J76" s="48"/>
      <c r="K76" s="48">
        <f>Calculations!Q5</f>
        <v>11200</v>
      </c>
      <c r="L76" s="49">
        <f t="shared" si="1"/>
        <v>10208.92902</v>
      </c>
      <c r="M76" s="49">
        <f t="shared" si="2"/>
        <v>7128.919943</v>
      </c>
      <c r="N76" s="50"/>
    </row>
  </sheetData>
  <mergeCells count="2">
    <mergeCell ref="C2:D2"/>
    <mergeCell ref="E2:N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1"/>
      <c r="B1" s="1"/>
      <c r="C1" s="6" t="s">
        <v>3</v>
      </c>
      <c r="D1" s="7"/>
      <c r="E1" s="7"/>
      <c r="F1" s="7"/>
      <c r="G1" s="7"/>
      <c r="H1" s="12"/>
      <c r="I1" s="12"/>
      <c r="J1" s="12"/>
      <c r="K1" s="12"/>
      <c r="L1" s="7"/>
      <c r="M1" s="7"/>
      <c r="N1" s="14"/>
    </row>
    <row r="2">
      <c r="A2" s="15"/>
      <c r="B2" s="15"/>
      <c r="C2" s="16"/>
      <c r="E2" s="17" t="s">
        <v>99</v>
      </c>
    </row>
    <row r="3">
      <c r="A3" s="18"/>
      <c r="B3" s="18"/>
      <c r="C3" s="19" t="s">
        <v>49</v>
      </c>
      <c r="D3" s="19" t="s">
        <v>50</v>
      </c>
      <c r="E3" s="20" t="s">
        <v>52</v>
      </c>
      <c r="F3" s="20" t="s">
        <v>56</v>
      </c>
      <c r="G3" s="20" t="s">
        <v>57</v>
      </c>
      <c r="H3" s="24" t="s">
        <v>59</v>
      </c>
      <c r="I3" s="25" t="s">
        <v>60</v>
      </c>
      <c r="J3" s="25" t="s">
        <v>61</v>
      </c>
      <c r="K3" s="25" t="s">
        <v>10</v>
      </c>
      <c r="L3" s="20" t="s">
        <v>62</v>
      </c>
      <c r="M3" s="19" t="s">
        <v>63</v>
      </c>
      <c r="N3" s="19" t="s">
        <v>64</v>
      </c>
    </row>
    <row r="4">
      <c r="A4" s="27" t="s">
        <v>65</v>
      </c>
      <c r="B4" s="28">
        <f>Calculations!$B$30</f>
        <v>0.06</v>
      </c>
      <c r="C4" s="29">
        <v>0.0</v>
      </c>
      <c r="D4" s="1">
        <v>0.0</v>
      </c>
      <c r="E4" s="30"/>
      <c r="F4" s="31">
        <f>-Calculations!F6</f>
        <v>-1140</v>
      </c>
      <c r="G4" s="31"/>
      <c r="H4" s="31"/>
      <c r="I4" s="31"/>
      <c r="J4" s="31"/>
      <c r="K4" s="31"/>
      <c r="L4" s="32">
        <f t="shared" ref="L4:L76" si="1">SUM(E4:K4)</f>
        <v>-1140</v>
      </c>
      <c r="M4" s="32">
        <f t="shared" ref="M4:M76" si="2">L4/(1+$B$4/12)^D4</f>
        <v>-1140</v>
      </c>
      <c r="N4" s="34">
        <f>sum(M4:M76)</f>
        <v>-44436.33029</v>
      </c>
    </row>
    <row r="5">
      <c r="A5" s="35"/>
      <c r="B5" s="35"/>
      <c r="C5" s="29">
        <v>1.0</v>
      </c>
      <c r="D5" s="1">
        <v>1.0</v>
      </c>
      <c r="E5" s="36">
        <f>-Calculations!$D$6</f>
        <v>-647.158686</v>
      </c>
      <c r="F5" s="37"/>
      <c r="G5" s="37">
        <f>-Calculations!$L$6/12</f>
        <v>-124.7924419</v>
      </c>
      <c r="H5" s="37">
        <f>sum(B6:B7)</f>
        <v>-668.27</v>
      </c>
      <c r="I5" s="37"/>
      <c r="J5" s="37"/>
      <c r="K5" s="37"/>
      <c r="L5" s="38">
        <f t="shared" si="1"/>
        <v>-1440.221128</v>
      </c>
      <c r="M5" s="38">
        <f t="shared" si="2"/>
        <v>-1433.055849</v>
      </c>
      <c r="N5" s="39"/>
    </row>
    <row r="6">
      <c r="A6" s="40" t="s">
        <v>72</v>
      </c>
      <c r="B6" s="41">
        <f>-18-23-9-4-0.94-1.5-0.7-2-0.5-1-0.33-0.3-0.1</f>
        <v>-61.37</v>
      </c>
      <c r="C6" s="29">
        <v>1.0</v>
      </c>
      <c r="D6" s="1">
        <v>2.0</v>
      </c>
      <c r="E6" s="36">
        <f>-Calculations!$D$6</f>
        <v>-647.158686</v>
      </c>
      <c r="F6" s="37"/>
      <c r="G6" s="37">
        <f>-Calculations!$L$6/12</f>
        <v>-124.7924419</v>
      </c>
      <c r="H6" s="37"/>
      <c r="I6" s="37"/>
      <c r="J6" s="37"/>
      <c r="K6" s="37"/>
      <c r="L6" s="38">
        <f t="shared" si="1"/>
        <v>-771.9511279</v>
      </c>
      <c r="M6" s="38">
        <f t="shared" si="2"/>
        <v>-764.2891294</v>
      </c>
      <c r="N6" s="39"/>
    </row>
    <row r="7">
      <c r="A7" s="40" t="s">
        <v>77</v>
      </c>
      <c r="B7" s="41">
        <f>-Calculations!$C$6*0.85*0.021</f>
        <v>-606.9</v>
      </c>
      <c r="C7" s="29">
        <v>1.0</v>
      </c>
      <c r="D7" s="1">
        <v>3.0</v>
      </c>
      <c r="E7" s="36">
        <f>-Calculations!$D$6</f>
        <v>-647.158686</v>
      </c>
      <c r="F7" s="37"/>
      <c r="G7" s="37">
        <f>-Calculations!$L$6/12</f>
        <v>-124.7924419</v>
      </c>
      <c r="H7" s="37"/>
      <c r="I7" s="37"/>
      <c r="J7" s="37"/>
      <c r="K7" s="37"/>
      <c r="L7" s="38">
        <f t="shared" si="1"/>
        <v>-771.9511279</v>
      </c>
      <c r="M7" s="38">
        <f t="shared" si="2"/>
        <v>-760.4866959</v>
      </c>
      <c r="N7" s="39"/>
    </row>
    <row r="8">
      <c r="A8" s="40" t="s">
        <v>84</v>
      </c>
      <c r="B8" s="41">
        <f>-Calculations!$C$6*0.85*0.015</f>
        <v>-433.5</v>
      </c>
      <c r="C8" s="29">
        <v>1.0</v>
      </c>
      <c r="D8" s="1">
        <v>4.0</v>
      </c>
      <c r="E8" s="36">
        <f>-Calculations!$D$6</f>
        <v>-647.158686</v>
      </c>
      <c r="F8" s="37"/>
      <c r="G8" s="37">
        <f>-Calculations!$L$6/12</f>
        <v>-124.7924419</v>
      </c>
      <c r="H8" s="37"/>
      <c r="I8" s="37"/>
      <c r="J8" s="37"/>
      <c r="K8" s="37"/>
      <c r="L8" s="38">
        <f t="shared" si="1"/>
        <v>-771.9511279</v>
      </c>
      <c r="M8" s="38">
        <f t="shared" si="2"/>
        <v>-756.70318</v>
      </c>
      <c r="N8" s="39"/>
    </row>
    <row r="9">
      <c r="A9" s="40" t="s">
        <v>86</v>
      </c>
      <c r="B9" s="41">
        <f>-Calculations!$C$6*0.85*0.012</f>
        <v>-346.8</v>
      </c>
      <c r="C9" s="29">
        <v>1.0</v>
      </c>
      <c r="D9" s="1">
        <v>5.0</v>
      </c>
      <c r="E9" s="36">
        <f>-Calculations!$D$6</f>
        <v>-647.158686</v>
      </c>
      <c r="F9" s="37"/>
      <c r="G9" s="37">
        <f>-Calculations!$L$6/12</f>
        <v>-124.7924419</v>
      </c>
      <c r="H9" s="37"/>
      <c r="I9" s="37"/>
      <c r="J9" s="37"/>
      <c r="K9" s="37"/>
      <c r="L9" s="38">
        <f t="shared" si="1"/>
        <v>-771.9511279</v>
      </c>
      <c r="M9" s="38">
        <f t="shared" si="2"/>
        <v>-752.9384875</v>
      </c>
      <c r="N9" s="39"/>
    </row>
    <row r="10">
      <c r="A10" s="40" t="s">
        <v>88</v>
      </c>
      <c r="B10" s="41">
        <f>-Calculations!$C$6*0.85*0.009</f>
        <v>-260.1</v>
      </c>
      <c r="C10" s="29">
        <v>1.0</v>
      </c>
      <c r="D10" s="1">
        <v>6.0</v>
      </c>
      <c r="E10" s="36">
        <f>-Calculations!$D$6</f>
        <v>-647.158686</v>
      </c>
      <c r="F10" s="37"/>
      <c r="G10" s="37">
        <f>-Calculations!$L$6/12</f>
        <v>-124.7924419</v>
      </c>
      <c r="H10" s="37"/>
      <c r="I10" s="37">
        <f>-Calculations!$N$6/2</f>
        <v>-300</v>
      </c>
      <c r="J10" s="37"/>
      <c r="K10" s="37"/>
      <c r="L10" s="38">
        <f t="shared" si="1"/>
        <v>-1071.951128</v>
      </c>
      <c r="M10" s="38">
        <f t="shared" si="2"/>
        <v>-1040.347948</v>
      </c>
      <c r="N10" s="39"/>
    </row>
    <row r="11">
      <c r="A11" s="40" t="s">
        <v>93</v>
      </c>
      <c r="B11" s="41">
        <f>-Calculations!$C$6*0.85*0.0045</f>
        <v>-130.05</v>
      </c>
      <c r="C11" s="29">
        <v>1.0</v>
      </c>
      <c r="D11" s="1">
        <v>7.0</v>
      </c>
      <c r="E11" s="36">
        <f>-Calculations!$D$6</f>
        <v>-647.158686</v>
      </c>
      <c r="F11" s="37"/>
      <c r="G11" s="37">
        <f>-Calculations!$L$6/12</f>
        <v>-124.7924419</v>
      </c>
      <c r="H11" s="37"/>
      <c r="I11" s="37"/>
      <c r="J11" s="37"/>
      <c r="K11" s="37"/>
      <c r="L11" s="38">
        <f t="shared" si="1"/>
        <v>-771.9511279</v>
      </c>
      <c r="M11" s="38">
        <f t="shared" si="2"/>
        <v>-745.4651989</v>
      </c>
      <c r="N11" s="39"/>
    </row>
    <row r="12">
      <c r="A12" s="40" t="s">
        <v>96</v>
      </c>
      <c r="B12" s="41">
        <f>-Calculations!$C$6*0.85*0.0045</f>
        <v>-130.05</v>
      </c>
      <c r="C12" s="29">
        <v>1.0</v>
      </c>
      <c r="D12" s="1">
        <v>8.0</v>
      </c>
      <c r="E12" s="36">
        <f>-Calculations!$D$6</f>
        <v>-647.158686</v>
      </c>
      <c r="F12" s="37"/>
      <c r="G12" s="37">
        <f>-Calculations!$L$6/12</f>
        <v>-124.7924419</v>
      </c>
      <c r="H12" s="37"/>
      <c r="I12" s="37"/>
      <c r="J12" s="37"/>
      <c r="K12" s="37"/>
      <c r="L12" s="38">
        <f t="shared" si="1"/>
        <v>-771.9511279</v>
      </c>
      <c r="M12" s="38">
        <f t="shared" si="2"/>
        <v>-741.7564168</v>
      </c>
      <c r="N12" s="39"/>
    </row>
    <row r="13">
      <c r="A13" s="35"/>
      <c r="B13" s="35"/>
      <c r="C13" s="29">
        <v>1.0</v>
      </c>
      <c r="D13" s="1">
        <v>9.0</v>
      </c>
      <c r="E13" s="36">
        <f>-Calculations!$D$6</f>
        <v>-647.158686</v>
      </c>
      <c r="F13" s="37"/>
      <c r="G13" s="37">
        <f>-Calculations!$L$6/12</f>
        <v>-124.7924419</v>
      </c>
      <c r="H13" s="37"/>
      <c r="I13" s="37"/>
      <c r="J13" s="37"/>
      <c r="K13" s="37"/>
      <c r="L13" s="38">
        <f t="shared" si="1"/>
        <v>-771.9511279</v>
      </c>
      <c r="M13" s="38">
        <f t="shared" si="2"/>
        <v>-738.0660864</v>
      </c>
      <c r="N13" s="39"/>
    </row>
    <row r="14">
      <c r="A14" s="35"/>
      <c r="B14" s="35"/>
      <c r="C14" s="29">
        <v>1.0</v>
      </c>
      <c r="D14" s="1">
        <v>10.0</v>
      </c>
      <c r="E14" s="36">
        <f>-Calculations!$D$6</f>
        <v>-647.158686</v>
      </c>
      <c r="F14" s="37"/>
      <c r="G14" s="37">
        <f>-Calculations!$L$6/12</f>
        <v>-124.7924419</v>
      </c>
      <c r="H14" s="37"/>
      <c r="I14" s="37"/>
      <c r="J14" s="37"/>
      <c r="K14" s="37"/>
      <c r="L14" s="38">
        <f t="shared" si="1"/>
        <v>-771.9511279</v>
      </c>
      <c r="M14" s="38">
        <f t="shared" si="2"/>
        <v>-734.3941158</v>
      </c>
      <c r="N14" s="39"/>
    </row>
    <row r="15">
      <c r="A15" s="35"/>
      <c r="B15" s="35"/>
      <c r="C15" s="29">
        <v>1.0</v>
      </c>
      <c r="D15" s="1">
        <v>11.0</v>
      </c>
      <c r="E15" s="36">
        <f>-Calculations!$D$6</f>
        <v>-647.158686</v>
      </c>
      <c r="F15" s="37"/>
      <c r="G15" s="37">
        <f>-Calculations!$L$6/12</f>
        <v>-124.7924419</v>
      </c>
      <c r="H15" s="37"/>
      <c r="I15" s="37"/>
      <c r="J15" s="37"/>
      <c r="K15" s="37"/>
      <c r="L15" s="38">
        <f t="shared" si="1"/>
        <v>-771.9511279</v>
      </c>
      <c r="M15" s="38">
        <f t="shared" si="2"/>
        <v>-730.7404138</v>
      </c>
      <c r="N15" s="39"/>
    </row>
    <row r="16">
      <c r="A16" s="35"/>
      <c r="B16" s="35"/>
      <c r="C16" s="29">
        <v>1.0</v>
      </c>
      <c r="D16" s="1">
        <v>12.0</v>
      </c>
      <c r="E16" s="36">
        <f>-Calculations!$D$6</f>
        <v>-647.158686</v>
      </c>
      <c r="F16" s="37"/>
      <c r="G16" s="37">
        <f>-Calculations!$L$6/12</f>
        <v>-124.7924419</v>
      </c>
      <c r="H16" s="37"/>
      <c r="I16" s="37">
        <f>-Calculations!$N$6/2</f>
        <v>-300</v>
      </c>
      <c r="J16" s="37"/>
      <c r="K16" s="37"/>
      <c r="L16" s="38">
        <f t="shared" si="1"/>
        <v>-1071.951128</v>
      </c>
      <c r="M16" s="38">
        <f t="shared" si="2"/>
        <v>-1009.676491</v>
      </c>
      <c r="N16" s="39"/>
    </row>
    <row r="17">
      <c r="A17" s="35"/>
      <c r="B17" s="35"/>
      <c r="C17" s="29">
        <v>2.0</v>
      </c>
      <c r="D17" s="1">
        <v>13.0</v>
      </c>
      <c r="E17" s="36">
        <f>-Calculations!$D$6</f>
        <v>-647.158686</v>
      </c>
      <c r="F17" s="37"/>
      <c r="G17" s="37">
        <f>-Calculations!$L$6/12</f>
        <v>-124.7924419</v>
      </c>
      <c r="H17" s="37">
        <f>sum(B6,B8)</f>
        <v>-494.87</v>
      </c>
      <c r="I17" s="37"/>
      <c r="J17" s="37"/>
      <c r="K17" s="37"/>
      <c r="L17" s="38">
        <f t="shared" si="1"/>
        <v>-1266.821128</v>
      </c>
      <c r="M17" s="38">
        <f t="shared" si="2"/>
        <v>-1187.289139</v>
      </c>
      <c r="N17" s="39"/>
    </row>
    <row r="18">
      <c r="A18" s="35"/>
      <c r="B18" s="35"/>
      <c r="C18" s="29">
        <v>2.0</v>
      </c>
      <c r="D18" s="1">
        <v>14.0</v>
      </c>
      <c r="E18" s="36">
        <f>-Calculations!$D$6</f>
        <v>-647.158686</v>
      </c>
      <c r="F18" s="37"/>
      <c r="G18" s="37">
        <f>-Calculations!$L$6/12</f>
        <v>-124.7924419</v>
      </c>
      <c r="H18" s="37"/>
      <c r="I18" s="37"/>
      <c r="J18" s="37"/>
      <c r="K18" s="37"/>
      <c r="L18" s="38">
        <f t="shared" si="1"/>
        <v>-771.9511279</v>
      </c>
      <c r="M18" s="38">
        <f t="shared" si="2"/>
        <v>-719.888012</v>
      </c>
      <c r="N18" s="39"/>
    </row>
    <row r="19">
      <c r="A19" s="35"/>
      <c r="B19" s="35"/>
      <c r="C19" s="29">
        <v>2.0</v>
      </c>
      <c r="D19" s="1">
        <v>15.0</v>
      </c>
      <c r="E19" s="36">
        <f>-Calculations!$D$6</f>
        <v>-647.158686</v>
      </c>
      <c r="F19" s="37"/>
      <c r="G19" s="37">
        <f>-Calculations!$L$6/12</f>
        <v>-124.7924419</v>
      </c>
      <c r="H19" s="37"/>
      <c r="I19" s="37"/>
      <c r="J19" s="37"/>
      <c r="K19" s="37"/>
      <c r="L19" s="38">
        <f t="shared" si="1"/>
        <v>-771.9511279</v>
      </c>
      <c r="M19" s="38">
        <f t="shared" si="2"/>
        <v>-716.3064796</v>
      </c>
      <c r="N19" s="39"/>
    </row>
    <row r="20">
      <c r="A20" s="35"/>
      <c r="B20" s="35"/>
      <c r="C20" s="29">
        <v>2.0</v>
      </c>
      <c r="D20" s="1">
        <v>16.0</v>
      </c>
      <c r="E20" s="36">
        <f>-Calculations!$D$6</f>
        <v>-647.158686</v>
      </c>
      <c r="F20" s="37"/>
      <c r="G20" s="37">
        <f>-Calculations!$L$6/12</f>
        <v>-124.7924419</v>
      </c>
      <c r="H20" s="37"/>
      <c r="I20" s="37"/>
      <c r="J20" s="37"/>
      <c r="K20" s="37"/>
      <c r="L20" s="38">
        <f t="shared" si="1"/>
        <v>-771.9511279</v>
      </c>
      <c r="M20" s="38">
        <f t="shared" si="2"/>
        <v>-712.7427658</v>
      </c>
      <c r="N20" s="39"/>
    </row>
    <row r="21">
      <c r="A21" s="35"/>
      <c r="B21" s="35"/>
      <c r="C21" s="29">
        <v>2.0</v>
      </c>
      <c r="D21" s="1">
        <v>17.0</v>
      </c>
      <c r="E21" s="36">
        <f>-Calculations!$D$6</f>
        <v>-647.158686</v>
      </c>
      <c r="F21" s="37"/>
      <c r="G21" s="37">
        <f>-Calculations!$L$6/12</f>
        <v>-124.7924419</v>
      </c>
      <c r="H21" s="37"/>
      <c r="I21" s="37"/>
      <c r="J21" s="37"/>
      <c r="K21" s="37"/>
      <c r="L21" s="38">
        <f t="shared" si="1"/>
        <v>-771.9511279</v>
      </c>
      <c r="M21" s="38">
        <f t="shared" si="2"/>
        <v>-709.1967819</v>
      </c>
      <c r="N21" s="39"/>
    </row>
    <row r="22">
      <c r="A22" s="35"/>
      <c r="B22" s="35"/>
      <c r="C22" s="29">
        <v>2.0</v>
      </c>
      <c r="D22" s="1">
        <v>18.0</v>
      </c>
      <c r="E22" s="36">
        <f>-Calculations!$D$6</f>
        <v>-647.158686</v>
      </c>
      <c r="F22" s="37"/>
      <c r="G22" s="37">
        <f>-Calculations!$L$6/12</f>
        <v>-124.7924419</v>
      </c>
      <c r="H22" s="37"/>
      <c r="I22" s="37">
        <f>-Calculations!$N$6/2</f>
        <v>-300</v>
      </c>
      <c r="J22" s="37"/>
      <c r="K22" s="37"/>
      <c r="L22" s="38">
        <f t="shared" si="1"/>
        <v>-1071.951128</v>
      </c>
      <c r="M22" s="38">
        <f t="shared" si="2"/>
        <v>-979.9092876</v>
      </c>
      <c r="N22" s="39"/>
    </row>
    <row r="23">
      <c r="A23" s="35"/>
      <c r="B23" s="35"/>
      <c r="C23" s="29">
        <v>2.0</v>
      </c>
      <c r="D23" s="1">
        <v>19.0</v>
      </c>
      <c r="E23" s="36">
        <f>-Calculations!$D$6</f>
        <v>-647.158686</v>
      </c>
      <c r="F23" s="37"/>
      <c r="G23" s="37">
        <f>-Calculations!$L$6/12</f>
        <v>-124.7924419</v>
      </c>
      <c r="H23" s="37"/>
      <c r="I23" s="37"/>
      <c r="J23" s="37"/>
      <c r="K23" s="37"/>
      <c r="L23" s="38">
        <f t="shared" si="1"/>
        <v>-771.9511279</v>
      </c>
      <c r="M23" s="38">
        <f t="shared" si="2"/>
        <v>-702.1576514</v>
      </c>
      <c r="N23" s="39"/>
    </row>
    <row r="24">
      <c r="A24" s="35"/>
      <c r="B24" s="35"/>
      <c r="C24" s="29">
        <v>2.0</v>
      </c>
      <c r="D24" s="1">
        <v>20.0</v>
      </c>
      <c r="E24" s="36">
        <f>-Calculations!$D$6</f>
        <v>-647.158686</v>
      </c>
      <c r="F24" s="37"/>
      <c r="G24" s="37">
        <f>-Calculations!$L$6/12</f>
        <v>-124.7924419</v>
      </c>
      <c r="H24" s="37"/>
      <c r="I24" s="37"/>
      <c r="J24" s="37"/>
      <c r="K24" s="37"/>
      <c r="L24" s="38">
        <f t="shared" si="1"/>
        <v>-771.9511279</v>
      </c>
      <c r="M24" s="38">
        <f t="shared" si="2"/>
        <v>-698.6643298</v>
      </c>
      <c r="N24" s="39"/>
    </row>
    <row r="25">
      <c r="A25" s="35"/>
      <c r="B25" s="35"/>
      <c r="C25" s="29">
        <v>2.0</v>
      </c>
      <c r="D25" s="1">
        <v>21.0</v>
      </c>
      <c r="E25" s="36">
        <f>-Calculations!$D$6</f>
        <v>-647.158686</v>
      </c>
      <c r="F25" s="37"/>
      <c r="G25" s="37">
        <f>-Calculations!$L$6/12</f>
        <v>-124.7924419</v>
      </c>
      <c r="H25" s="37"/>
      <c r="I25" s="37"/>
      <c r="J25" s="37"/>
      <c r="K25" s="37"/>
      <c r="L25" s="38">
        <f t="shared" si="1"/>
        <v>-771.9511279</v>
      </c>
      <c r="M25" s="38">
        <f t="shared" si="2"/>
        <v>-695.1883878</v>
      </c>
      <c r="N25" s="39"/>
    </row>
    <row r="26">
      <c r="A26" s="35"/>
      <c r="B26" s="35"/>
      <c r="C26" s="29">
        <v>2.0</v>
      </c>
      <c r="D26" s="1">
        <v>22.0</v>
      </c>
      <c r="E26" s="36">
        <f>-Calculations!$D$6</f>
        <v>-647.158686</v>
      </c>
      <c r="F26" s="37"/>
      <c r="G26" s="37">
        <f>-Calculations!$L$6/12</f>
        <v>-124.7924419</v>
      </c>
      <c r="H26" s="37"/>
      <c r="I26" s="37"/>
      <c r="J26" s="37"/>
      <c r="K26" s="37"/>
      <c r="L26" s="38">
        <f t="shared" si="1"/>
        <v>-771.9511279</v>
      </c>
      <c r="M26" s="38">
        <f t="shared" si="2"/>
        <v>-691.7297391</v>
      </c>
      <c r="N26" s="39"/>
    </row>
    <row r="27">
      <c r="A27" s="35"/>
      <c r="B27" s="35"/>
      <c r="C27" s="29">
        <v>2.0</v>
      </c>
      <c r="D27" s="1">
        <v>23.0</v>
      </c>
      <c r="E27" s="36">
        <f>-Calculations!$D$6</f>
        <v>-647.158686</v>
      </c>
      <c r="F27" s="37"/>
      <c r="G27" s="37">
        <f>-Calculations!$L$6/12</f>
        <v>-124.7924419</v>
      </c>
      <c r="H27" s="37"/>
      <c r="I27" s="37"/>
      <c r="J27" s="37"/>
      <c r="K27" s="37"/>
      <c r="L27" s="38">
        <f t="shared" si="1"/>
        <v>-771.9511279</v>
      </c>
      <c r="M27" s="38">
        <f t="shared" si="2"/>
        <v>-688.2882976</v>
      </c>
      <c r="N27" s="39"/>
    </row>
    <row r="28">
      <c r="A28" s="35"/>
      <c r="B28" s="35"/>
      <c r="C28" s="29">
        <v>2.0</v>
      </c>
      <c r="D28" s="1">
        <v>24.0</v>
      </c>
      <c r="E28" s="36">
        <f>-Calculations!$D$6</f>
        <v>-647.158686</v>
      </c>
      <c r="F28" s="37"/>
      <c r="G28" s="37">
        <f>-Calculations!$L$6/12</f>
        <v>-124.7924419</v>
      </c>
      <c r="H28" s="37"/>
      <c r="I28" s="37">
        <f>-Calculations!$N$6/2</f>
        <v>-300</v>
      </c>
      <c r="J28" s="37"/>
      <c r="K28" s="37"/>
      <c r="L28" s="38">
        <f t="shared" si="1"/>
        <v>-1071.951128</v>
      </c>
      <c r="M28" s="38">
        <f t="shared" si="2"/>
        <v>-951.0196784</v>
      </c>
      <c r="N28" s="39"/>
    </row>
    <row r="29">
      <c r="A29" s="35"/>
      <c r="B29" s="35"/>
      <c r="C29" s="29">
        <v>3.0</v>
      </c>
      <c r="D29" s="1">
        <v>25.0</v>
      </c>
      <c r="E29" s="36">
        <f>-Calculations!$D$6</f>
        <v>-647.158686</v>
      </c>
      <c r="F29" s="37"/>
      <c r="G29" s="37">
        <f>-Calculations!$L$6/12</f>
        <v>-124.7924419</v>
      </c>
      <c r="H29" s="37">
        <f>sum(B9,B6)</f>
        <v>-408.17</v>
      </c>
      <c r="I29" s="37"/>
      <c r="J29" s="37"/>
      <c r="K29" s="37"/>
      <c r="L29" s="38">
        <f t="shared" si="1"/>
        <v>-1180.121128</v>
      </c>
      <c r="M29" s="38">
        <f t="shared" si="2"/>
        <v>-1041.777664</v>
      </c>
      <c r="N29" s="39"/>
    </row>
    <row r="30">
      <c r="A30" s="35"/>
      <c r="B30" s="35"/>
      <c r="C30" s="29">
        <v>3.0</v>
      </c>
      <c r="D30" s="1">
        <v>26.0</v>
      </c>
      <c r="E30" s="36">
        <f>-Calculations!$D$6</f>
        <v>-647.158686</v>
      </c>
      <c r="F30" s="37"/>
      <c r="G30" s="37">
        <f>-Calculations!$L$6/12</f>
        <v>-124.7924419</v>
      </c>
      <c r="H30" s="37"/>
      <c r="I30" s="37"/>
      <c r="J30" s="37"/>
      <c r="K30" s="37"/>
      <c r="L30" s="38">
        <f t="shared" si="1"/>
        <v>-771.9511279</v>
      </c>
      <c r="M30" s="38">
        <f t="shared" si="2"/>
        <v>-678.0663625</v>
      </c>
      <c r="N30" s="39"/>
    </row>
    <row r="31">
      <c r="A31" s="35"/>
      <c r="B31" s="35"/>
      <c r="C31" s="29">
        <v>3.0</v>
      </c>
      <c r="D31" s="1">
        <v>27.0</v>
      </c>
      <c r="E31" s="36">
        <f>-Calculations!$D$6</f>
        <v>-647.158686</v>
      </c>
      <c r="F31" s="37"/>
      <c r="G31" s="37">
        <f>-Calculations!$L$6/12</f>
        <v>-124.7924419</v>
      </c>
      <c r="H31" s="37"/>
      <c r="I31" s="37"/>
      <c r="J31" s="37"/>
      <c r="K31" s="37"/>
      <c r="L31" s="38">
        <f t="shared" si="1"/>
        <v>-771.9511279</v>
      </c>
      <c r="M31" s="38">
        <f t="shared" si="2"/>
        <v>-674.692898</v>
      </c>
      <c r="N31" s="39"/>
    </row>
    <row r="32">
      <c r="A32" s="35"/>
      <c r="B32" s="35"/>
      <c r="C32" s="29">
        <v>3.0</v>
      </c>
      <c r="D32" s="1">
        <v>28.0</v>
      </c>
      <c r="E32" s="36">
        <f>-Calculations!$D$6</f>
        <v>-647.158686</v>
      </c>
      <c r="F32" s="37"/>
      <c r="G32" s="37">
        <f>-Calculations!$L$6/12</f>
        <v>-124.7924419</v>
      </c>
      <c r="H32" s="37"/>
      <c r="I32" s="37"/>
      <c r="J32" s="37"/>
      <c r="K32" s="37"/>
      <c r="L32" s="38">
        <f t="shared" si="1"/>
        <v>-771.9511279</v>
      </c>
      <c r="M32" s="38">
        <f t="shared" si="2"/>
        <v>-671.3362169</v>
      </c>
      <c r="N32" s="39"/>
    </row>
    <row r="33">
      <c r="A33" s="35"/>
      <c r="B33" s="35"/>
      <c r="C33" s="29">
        <v>3.0</v>
      </c>
      <c r="D33" s="1">
        <v>29.0</v>
      </c>
      <c r="E33" s="36">
        <f>-Calculations!$D$6</f>
        <v>-647.158686</v>
      </c>
      <c r="F33" s="37"/>
      <c r="G33" s="37">
        <f>-Calculations!$L$6/12</f>
        <v>-124.7924419</v>
      </c>
      <c r="H33" s="37"/>
      <c r="I33" s="37"/>
      <c r="J33" s="37"/>
      <c r="K33" s="37"/>
      <c r="L33" s="38">
        <f t="shared" si="1"/>
        <v>-771.9511279</v>
      </c>
      <c r="M33" s="38">
        <f t="shared" si="2"/>
        <v>-667.9962357</v>
      </c>
      <c r="N33" s="39"/>
    </row>
    <row r="34">
      <c r="A34" s="35"/>
      <c r="B34" s="35"/>
      <c r="C34" s="29">
        <v>3.0</v>
      </c>
      <c r="D34" s="1">
        <v>30.0</v>
      </c>
      <c r="E34" s="36">
        <f>-Calculations!$D$6</f>
        <v>-647.158686</v>
      </c>
      <c r="F34" s="37"/>
      <c r="G34" s="37">
        <f>-Calculations!$L$6/12</f>
        <v>-124.7924419</v>
      </c>
      <c r="H34" s="37"/>
      <c r="I34" s="37">
        <f>-Calculations!$N$6/2</f>
        <v>-300</v>
      </c>
      <c r="J34" s="37"/>
      <c r="K34" s="37"/>
      <c r="L34" s="38">
        <f t="shared" si="1"/>
        <v>-1071.951128</v>
      </c>
      <c r="M34" s="38">
        <f t="shared" si="2"/>
        <v>-922.9817904</v>
      </c>
      <c r="N34" s="39"/>
    </row>
    <row r="35">
      <c r="A35" s="35"/>
      <c r="B35" s="35"/>
      <c r="C35" s="29">
        <v>3.0</v>
      </c>
      <c r="D35" s="1">
        <v>31.0</v>
      </c>
      <c r="E35" s="36">
        <f>-Calculations!$D$6</f>
        <v>-647.158686</v>
      </c>
      <c r="F35" s="37"/>
      <c r="G35" s="37">
        <f>-Calculations!$L$6/12</f>
        <v>-124.7924419</v>
      </c>
      <c r="H35" s="37"/>
      <c r="I35" s="37"/>
      <c r="J35" s="37"/>
      <c r="K35" s="37"/>
      <c r="L35" s="38">
        <f t="shared" si="1"/>
        <v>-771.9511279</v>
      </c>
      <c r="M35" s="38">
        <f t="shared" si="2"/>
        <v>-661.3660411</v>
      </c>
      <c r="N35" s="39"/>
    </row>
    <row r="36">
      <c r="A36" s="35"/>
      <c r="B36" s="35"/>
      <c r="C36" s="29">
        <v>3.0</v>
      </c>
      <c r="D36" s="1">
        <v>32.0</v>
      </c>
      <c r="E36" s="36">
        <f>-Calculations!$D$6</f>
        <v>-647.158686</v>
      </c>
      <c r="F36" s="37"/>
      <c r="G36" s="37">
        <f>-Calculations!$L$6/12</f>
        <v>-124.7924419</v>
      </c>
      <c r="H36" s="37"/>
      <c r="I36" s="37"/>
      <c r="J36" s="37"/>
      <c r="K36" s="37"/>
      <c r="L36" s="38">
        <f t="shared" si="1"/>
        <v>-771.9511279</v>
      </c>
      <c r="M36" s="38">
        <f t="shared" si="2"/>
        <v>-658.0756628</v>
      </c>
      <c r="N36" s="39"/>
    </row>
    <row r="37">
      <c r="A37" s="35"/>
      <c r="B37" s="35"/>
      <c r="C37" s="29">
        <v>3.0</v>
      </c>
      <c r="D37" s="1">
        <v>33.0</v>
      </c>
      <c r="E37" s="36">
        <f>-Calculations!$D$6</f>
        <v>-647.158686</v>
      </c>
      <c r="F37" s="37"/>
      <c r="G37" s="37">
        <f>-Calculations!$L$6/12</f>
        <v>-124.7924419</v>
      </c>
      <c r="H37" s="37"/>
      <c r="I37" s="37"/>
      <c r="J37" s="37"/>
      <c r="K37" s="37"/>
      <c r="L37" s="38">
        <f t="shared" si="1"/>
        <v>-771.9511279</v>
      </c>
      <c r="M37" s="38">
        <f t="shared" si="2"/>
        <v>-654.8016546</v>
      </c>
      <c r="N37" s="39"/>
    </row>
    <row r="38">
      <c r="A38" s="35"/>
      <c r="B38" s="35"/>
      <c r="C38" s="29">
        <v>3.0</v>
      </c>
      <c r="D38" s="1">
        <v>34.0</v>
      </c>
      <c r="E38" s="36">
        <f>-Calculations!$D$6</f>
        <v>-647.158686</v>
      </c>
      <c r="F38" s="37"/>
      <c r="G38" s="37">
        <f>-Calculations!$L$6/12</f>
        <v>-124.7924419</v>
      </c>
      <c r="H38" s="37"/>
      <c r="I38" s="37"/>
      <c r="J38" s="37"/>
      <c r="K38" s="37"/>
      <c r="L38" s="38">
        <f t="shared" si="1"/>
        <v>-771.9511279</v>
      </c>
      <c r="M38" s="38">
        <f t="shared" si="2"/>
        <v>-651.5439349</v>
      </c>
      <c r="N38" s="39"/>
    </row>
    <row r="39">
      <c r="A39" s="35"/>
      <c r="B39" s="35"/>
      <c r="C39" s="29">
        <v>3.0</v>
      </c>
      <c r="D39" s="1">
        <v>35.0</v>
      </c>
      <c r="E39" s="36">
        <f>-Calculations!$D$6</f>
        <v>-647.158686</v>
      </c>
      <c r="F39" s="37"/>
      <c r="G39" s="37">
        <f>-Calculations!$L$6/12</f>
        <v>-124.7924419</v>
      </c>
      <c r="H39" s="37"/>
      <c r="I39" s="37"/>
      <c r="J39" s="37"/>
      <c r="K39" s="37"/>
      <c r="L39" s="38">
        <f t="shared" si="1"/>
        <v>-771.9511279</v>
      </c>
      <c r="M39" s="38">
        <f t="shared" si="2"/>
        <v>-648.3024228</v>
      </c>
      <c r="N39" s="39"/>
    </row>
    <row r="40">
      <c r="A40" s="35"/>
      <c r="B40" s="35"/>
      <c r="C40" s="29">
        <v>3.0</v>
      </c>
      <c r="D40" s="1">
        <v>36.0</v>
      </c>
      <c r="E40" s="36">
        <f>-Calculations!$D$6</f>
        <v>-647.158686</v>
      </c>
      <c r="F40" s="37"/>
      <c r="G40" s="37">
        <f>-Calculations!$L$6/12</f>
        <v>-124.7924419</v>
      </c>
      <c r="H40" s="37"/>
      <c r="I40" s="37">
        <f>-Calculations!$N$6/2</f>
        <v>-300</v>
      </c>
      <c r="J40" s="37"/>
      <c r="K40" s="37"/>
      <c r="L40" s="38">
        <f t="shared" si="1"/>
        <v>-1071.951128</v>
      </c>
      <c r="M40" s="38">
        <f t="shared" si="2"/>
        <v>-895.7705132</v>
      </c>
      <c r="N40" s="39"/>
    </row>
    <row r="41">
      <c r="A41" s="35"/>
      <c r="B41" s="35"/>
      <c r="C41" s="29">
        <v>4.0</v>
      </c>
      <c r="D41" s="1">
        <v>37.0</v>
      </c>
      <c r="E41" s="36">
        <f>-Calculations!$D$6</f>
        <v>-647.158686</v>
      </c>
      <c r="F41" s="37"/>
      <c r="G41" s="37">
        <f>-Calculations!$L$6/12</f>
        <v>-124.7924419</v>
      </c>
      <c r="H41" s="37">
        <f>sum(B10,B6)</f>
        <v>-321.47</v>
      </c>
      <c r="I41" s="37"/>
      <c r="J41" s="37"/>
      <c r="K41" s="37"/>
      <c r="L41" s="38">
        <f t="shared" si="1"/>
        <v>-1093.421128</v>
      </c>
      <c r="M41" s="38">
        <f t="shared" si="2"/>
        <v>-909.1659797</v>
      </c>
      <c r="N41" s="39"/>
    </row>
    <row r="42">
      <c r="A42" s="35"/>
      <c r="B42" s="35"/>
      <c r="C42" s="29">
        <v>4.0</v>
      </c>
      <c r="D42" s="1">
        <v>38.0</v>
      </c>
      <c r="E42" s="36">
        <f>-Calculations!$D$6</f>
        <v>-647.158686</v>
      </c>
      <c r="F42" s="37"/>
      <c r="G42" s="37">
        <f>-Calculations!$L$6/12</f>
        <v>-124.7924419</v>
      </c>
      <c r="H42" s="37"/>
      <c r="I42" s="37"/>
      <c r="J42" s="37"/>
      <c r="K42" s="37"/>
      <c r="L42" s="38">
        <f t="shared" si="1"/>
        <v>-771.9511279</v>
      </c>
      <c r="M42" s="38">
        <f t="shared" si="2"/>
        <v>-638.6743274</v>
      </c>
      <c r="N42" s="39"/>
    </row>
    <row r="43">
      <c r="A43" s="35"/>
      <c r="B43" s="35"/>
      <c r="C43" s="29">
        <v>4.0</v>
      </c>
      <c r="D43" s="1">
        <v>39.0</v>
      </c>
      <c r="E43" s="36">
        <f>-Calculations!$D$6</f>
        <v>-647.158686</v>
      </c>
      <c r="F43" s="37"/>
      <c r="G43" s="37">
        <f>-Calculations!$L$6/12</f>
        <v>-124.7924419</v>
      </c>
      <c r="H43" s="37"/>
      <c r="I43" s="37"/>
      <c r="J43" s="37"/>
      <c r="K43" s="37"/>
      <c r="L43" s="38">
        <f t="shared" si="1"/>
        <v>-771.9511279</v>
      </c>
      <c r="M43" s="38">
        <f t="shared" si="2"/>
        <v>-635.4968432</v>
      </c>
      <c r="N43" s="39"/>
    </row>
    <row r="44">
      <c r="A44" s="35"/>
      <c r="B44" s="35"/>
      <c r="C44" s="29">
        <v>4.0</v>
      </c>
      <c r="D44" s="1">
        <v>40.0</v>
      </c>
      <c r="E44" s="36">
        <f>-Calculations!$D$6</f>
        <v>-647.158686</v>
      </c>
      <c r="F44" s="37"/>
      <c r="G44" s="37">
        <f>-Calculations!$L$6/12</f>
        <v>-124.7924419</v>
      </c>
      <c r="H44" s="37"/>
      <c r="I44" s="37"/>
      <c r="J44" s="37"/>
      <c r="K44" s="37"/>
      <c r="L44" s="38">
        <f t="shared" si="1"/>
        <v>-771.9511279</v>
      </c>
      <c r="M44" s="38">
        <f t="shared" si="2"/>
        <v>-632.3351674</v>
      </c>
      <c r="N44" s="39"/>
    </row>
    <row r="45">
      <c r="A45" s="35"/>
      <c r="B45" s="35"/>
      <c r="C45" s="29">
        <v>4.0</v>
      </c>
      <c r="D45" s="1">
        <v>41.0</v>
      </c>
      <c r="E45" s="36">
        <f>-Calculations!$D$6</f>
        <v>-647.158686</v>
      </c>
      <c r="F45" s="37"/>
      <c r="G45" s="37">
        <f>-Calculations!$L$6/12</f>
        <v>-124.7924419</v>
      </c>
      <c r="H45" s="37"/>
      <c r="I45" s="37"/>
      <c r="J45" s="37"/>
      <c r="K45" s="37"/>
      <c r="L45" s="38">
        <f t="shared" si="1"/>
        <v>-771.9511279</v>
      </c>
      <c r="M45" s="38">
        <f t="shared" si="2"/>
        <v>-629.1892213</v>
      </c>
      <c r="N45" s="39"/>
    </row>
    <row r="46">
      <c r="A46" s="35"/>
      <c r="B46" s="35"/>
      <c r="C46" s="29">
        <v>4.0</v>
      </c>
      <c r="D46" s="1">
        <v>42.0</v>
      </c>
      <c r="E46" s="36">
        <f>-Calculations!$D$6</f>
        <v>-647.158686</v>
      </c>
      <c r="F46" s="37"/>
      <c r="G46" s="37">
        <f>-Calculations!$L$6/12</f>
        <v>-124.7924419</v>
      </c>
      <c r="H46" s="37"/>
      <c r="I46" s="37">
        <f>-Calculations!$N$6/2</f>
        <v>-300</v>
      </c>
      <c r="J46" s="37"/>
      <c r="K46" s="37"/>
      <c r="L46" s="38">
        <f t="shared" si="1"/>
        <v>-1071.951128</v>
      </c>
      <c r="M46" s="38">
        <f t="shared" si="2"/>
        <v>-869.3614768</v>
      </c>
      <c r="N46" s="39"/>
    </row>
    <row r="47">
      <c r="A47" s="35"/>
      <c r="B47" s="35"/>
      <c r="C47" s="29">
        <v>4.0</v>
      </c>
      <c r="D47" s="1">
        <v>43.0</v>
      </c>
      <c r="E47" s="36">
        <f>-Calculations!$D$6</f>
        <v>-647.158686</v>
      </c>
      <c r="F47" s="37"/>
      <c r="G47" s="37">
        <f>-Calculations!$L$6/12</f>
        <v>-124.7924419</v>
      </c>
      <c r="H47" s="37"/>
      <c r="I47" s="37"/>
      <c r="J47" s="37"/>
      <c r="K47" s="37"/>
      <c r="L47" s="38">
        <f t="shared" si="1"/>
        <v>-771.9511279</v>
      </c>
      <c r="M47" s="38">
        <f t="shared" si="2"/>
        <v>-622.9442056</v>
      </c>
      <c r="N47" s="39"/>
    </row>
    <row r="48">
      <c r="A48" s="35"/>
      <c r="B48" s="35"/>
      <c r="C48" s="29">
        <v>4.0</v>
      </c>
      <c r="D48" s="1">
        <v>44.0</v>
      </c>
      <c r="E48" s="36">
        <f>-Calculations!$D$6</f>
        <v>-647.158686</v>
      </c>
      <c r="F48" s="37"/>
      <c r="G48" s="37">
        <f>-Calculations!$L$6/12</f>
        <v>-124.7924419</v>
      </c>
      <c r="H48" s="37"/>
      <c r="I48" s="37"/>
      <c r="J48" s="37"/>
      <c r="K48" s="37"/>
      <c r="L48" s="38">
        <f t="shared" si="1"/>
        <v>-771.9511279</v>
      </c>
      <c r="M48" s="38">
        <f t="shared" si="2"/>
        <v>-619.8449807</v>
      </c>
      <c r="N48" s="39"/>
    </row>
    <row r="49">
      <c r="A49" s="35"/>
      <c r="B49" s="35"/>
      <c r="C49" s="29">
        <v>4.0</v>
      </c>
      <c r="D49" s="1">
        <v>45.0</v>
      </c>
      <c r="E49" s="36">
        <f>-Calculations!$D$6</f>
        <v>-647.158686</v>
      </c>
      <c r="F49" s="37"/>
      <c r="G49" s="37">
        <f>-Calculations!$L$6/12</f>
        <v>-124.7924419</v>
      </c>
      <c r="H49" s="37"/>
      <c r="I49" s="37"/>
      <c r="J49" s="37"/>
      <c r="K49" s="37"/>
      <c r="L49" s="38">
        <f t="shared" si="1"/>
        <v>-771.9511279</v>
      </c>
      <c r="M49" s="38">
        <f t="shared" si="2"/>
        <v>-616.7611748</v>
      </c>
      <c r="N49" s="39"/>
    </row>
    <row r="50">
      <c r="A50" s="35"/>
      <c r="B50" s="35"/>
      <c r="C50" s="29">
        <v>4.0</v>
      </c>
      <c r="D50" s="1">
        <v>46.0</v>
      </c>
      <c r="E50" s="36">
        <f>-Calculations!$D$6</f>
        <v>-647.158686</v>
      </c>
      <c r="F50" s="37"/>
      <c r="G50" s="37">
        <f>-Calculations!$L$6/12</f>
        <v>-124.7924419</v>
      </c>
      <c r="H50" s="37"/>
      <c r="I50" s="37"/>
      <c r="J50" s="37"/>
      <c r="K50" s="37"/>
      <c r="L50" s="38">
        <f t="shared" si="1"/>
        <v>-771.9511279</v>
      </c>
      <c r="M50" s="38">
        <f t="shared" si="2"/>
        <v>-613.6927113</v>
      </c>
      <c r="N50" s="39"/>
    </row>
    <row r="51">
      <c r="A51" s="35"/>
      <c r="B51" s="35"/>
      <c r="C51" s="29">
        <v>4.0</v>
      </c>
      <c r="D51" s="1">
        <v>47.0</v>
      </c>
      <c r="E51" s="36">
        <f>-Calculations!$D$6</f>
        <v>-647.158686</v>
      </c>
      <c r="F51" s="37"/>
      <c r="G51" s="37">
        <f>-Calculations!$L$6/12</f>
        <v>-124.7924419</v>
      </c>
      <c r="H51" s="37"/>
      <c r="I51" s="37"/>
      <c r="J51" s="37"/>
      <c r="K51" s="37"/>
      <c r="L51" s="38">
        <f t="shared" si="1"/>
        <v>-771.9511279</v>
      </c>
      <c r="M51" s="38">
        <f t="shared" si="2"/>
        <v>-610.6395137</v>
      </c>
      <c r="N51" s="39"/>
    </row>
    <row r="52">
      <c r="A52" s="35"/>
      <c r="B52" s="35"/>
      <c r="C52" s="29">
        <v>4.0</v>
      </c>
      <c r="D52" s="1">
        <v>48.0</v>
      </c>
      <c r="E52" s="36">
        <f>-Calculations!$D$6</f>
        <v>-647.158686</v>
      </c>
      <c r="F52" s="37"/>
      <c r="G52" s="37">
        <f>-Calculations!$L$6/12</f>
        <v>-124.7924419</v>
      </c>
      <c r="H52" s="37"/>
      <c r="I52" s="37">
        <f>-Calculations!$N$6/2</f>
        <v>-300</v>
      </c>
      <c r="J52" s="37"/>
      <c r="K52" s="37"/>
      <c r="L52" s="38">
        <f t="shared" si="1"/>
        <v>-1071.951128</v>
      </c>
      <c r="M52" s="38">
        <f t="shared" si="2"/>
        <v>-843.7310295</v>
      </c>
      <c r="N52" s="39"/>
    </row>
    <row r="53">
      <c r="A53" s="35"/>
      <c r="B53" s="35"/>
      <c r="C53" s="29">
        <v>5.0</v>
      </c>
      <c r="D53" s="1">
        <v>49.0</v>
      </c>
      <c r="E53" s="36">
        <f>-Calculations!$D$6</f>
        <v>-647.158686</v>
      </c>
      <c r="F53" s="37"/>
      <c r="G53" s="37">
        <f>-Calculations!$L$6/12</f>
        <v>-124.7924419</v>
      </c>
      <c r="H53" s="37">
        <f>sum(B11,B6)</f>
        <v>-191.42</v>
      </c>
      <c r="I53" s="37"/>
      <c r="J53" s="37"/>
      <c r="K53" s="37"/>
      <c r="L53" s="38">
        <f t="shared" si="1"/>
        <v>-963.3711279</v>
      </c>
      <c r="M53" s="38">
        <f t="shared" si="2"/>
        <v>-754.495407</v>
      </c>
      <c r="N53" s="39"/>
    </row>
    <row r="54">
      <c r="A54" s="35"/>
      <c r="B54" s="35"/>
      <c r="C54" s="29">
        <v>5.0</v>
      </c>
      <c r="D54" s="1">
        <v>50.0</v>
      </c>
      <c r="E54" s="36">
        <f>-Calculations!$D$6</f>
        <v>-647.158686</v>
      </c>
      <c r="F54" s="37"/>
      <c r="G54" s="37">
        <f>-Calculations!$L$6/12</f>
        <v>-124.7924419</v>
      </c>
      <c r="H54" s="37"/>
      <c r="I54" s="37"/>
      <c r="J54" s="37"/>
      <c r="K54" s="37"/>
      <c r="L54" s="38">
        <f t="shared" si="1"/>
        <v>-771.9511279</v>
      </c>
      <c r="M54" s="38">
        <f t="shared" si="2"/>
        <v>-601.5707593</v>
      </c>
      <c r="N54" s="39"/>
    </row>
    <row r="55">
      <c r="A55" s="35"/>
      <c r="B55" s="35"/>
      <c r="C55" s="29">
        <v>5.0</v>
      </c>
      <c r="D55" s="1">
        <v>51.0</v>
      </c>
      <c r="E55" s="36">
        <f>-Calculations!$D$6</f>
        <v>-647.158686</v>
      </c>
      <c r="F55" s="37"/>
      <c r="G55" s="37">
        <f>-Calculations!$L$6/12</f>
        <v>-124.7924419</v>
      </c>
      <c r="H55" s="37"/>
      <c r="I55" s="37"/>
      <c r="J55" s="37"/>
      <c r="K55" s="37"/>
      <c r="L55" s="38">
        <f t="shared" si="1"/>
        <v>-771.9511279</v>
      </c>
      <c r="M55" s="38">
        <f t="shared" si="2"/>
        <v>-598.57787</v>
      </c>
      <c r="N55" s="39"/>
    </row>
    <row r="56">
      <c r="A56" s="35"/>
      <c r="B56" s="35"/>
      <c r="C56" s="29">
        <v>5.0</v>
      </c>
      <c r="D56" s="1">
        <v>52.0</v>
      </c>
      <c r="E56" s="36">
        <f>-Calculations!$D$6</f>
        <v>-647.158686</v>
      </c>
      <c r="F56" s="37"/>
      <c r="G56" s="37">
        <f>-Calculations!$L$6/12</f>
        <v>-124.7924419</v>
      </c>
      <c r="H56" s="37"/>
      <c r="I56" s="37"/>
      <c r="J56" s="37"/>
      <c r="K56" s="37"/>
      <c r="L56" s="38">
        <f t="shared" si="1"/>
        <v>-771.9511279</v>
      </c>
      <c r="M56" s="38">
        <f t="shared" si="2"/>
        <v>-595.5998706</v>
      </c>
      <c r="N56" s="39"/>
    </row>
    <row r="57">
      <c r="A57" s="35"/>
      <c r="B57" s="35"/>
      <c r="C57" s="29">
        <v>5.0</v>
      </c>
      <c r="D57" s="1">
        <v>53.0</v>
      </c>
      <c r="E57" s="36">
        <f>-Calculations!$D$6</f>
        <v>-647.158686</v>
      </c>
      <c r="F57" s="37"/>
      <c r="G57" s="37">
        <f>-Calculations!$L$6/12</f>
        <v>-124.7924419</v>
      </c>
      <c r="H57" s="37"/>
      <c r="I57" s="37"/>
      <c r="J57" s="37"/>
      <c r="K57" s="37"/>
      <c r="L57" s="38">
        <f t="shared" si="1"/>
        <v>-771.9511279</v>
      </c>
      <c r="M57" s="38">
        <f t="shared" si="2"/>
        <v>-592.6366872</v>
      </c>
      <c r="N57" s="39"/>
    </row>
    <row r="58">
      <c r="A58" s="35"/>
      <c r="B58" s="35"/>
      <c r="C58" s="29">
        <v>5.0</v>
      </c>
      <c r="D58" s="1">
        <v>54.0</v>
      </c>
      <c r="E58" s="36">
        <f>-Calculations!$D$6</f>
        <v>-647.158686</v>
      </c>
      <c r="F58" s="37"/>
      <c r="G58" s="37">
        <f>-Calculations!$L$6/12</f>
        <v>-124.7924419</v>
      </c>
      <c r="H58" s="37"/>
      <c r="I58" s="37">
        <f>-Calculations!$N$6/2</f>
        <v>-300</v>
      </c>
      <c r="J58" s="37"/>
      <c r="K58" s="37"/>
      <c r="L58" s="38">
        <f t="shared" si="1"/>
        <v>-1071.951128</v>
      </c>
      <c r="M58" s="38">
        <f t="shared" si="2"/>
        <v>-818.8562171</v>
      </c>
      <c r="N58" s="39"/>
    </row>
    <row r="59">
      <c r="A59" s="35"/>
      <c r="B59" s="35"/>
      <c r="C59" s="29">
        <v>5.0</v>
      </c>
      <c r="D59" s="1">
        <v>55.0</v>
      </c>
      <c r="E59" s="36">
        <f>-Calculations!$D$6</f>
        <v>-647.158686</v>
      </c>
      <c r="F59" s="37"/>
      <c r="G59" s="37">
        <f>-Calculations!$L$6/12</f>
        <v>-124.7924419</v>
      </c>
      <c r="H59" s="37"/>
      <c r="I59" s="37"/>
      <c r="J59" s="37"/>
      <c r="K59" s="37"/>
      <c r="L59" s="38">
        <f t="shared" si="1"/>
        <v>-771.9511279</v>
      </c>
      <c r="M59" s="38">
        <f t="shared" si="2"/>
        <v>-586.7544736</v>
      </c>
      <c r="N59" s="39"/>
    </row>
    <row r="60">
      <c r="A60" s="35"/>
      <c r="B60" s="35"/>
      <c r="C60" s="29">
        <v>5.0</v>
      </c>
      <c r="D60" s="1">
        <v>56.0</v>
      </c>
      <c r="E60" s="36">
        <f>-Calculations!$D$6</f>
        <v>-647.158686</v>
      </c>
      <c r="F60" s="37"/>
      <c r="G60" s="37">
        <f>-Calculations!$L$6/12</f>
        <v>-124.7924419</v>
      </c>
      <c r="H60" s="37"/>
      <c r="I60" s="37"/>
      <c r="J60" s="37"/>
      <c r="K60" s="37"/>
      <c r="L60" s="38">
        <f t="shared" si="1"/>
        <v>-771.9511279</v>
      </c>
      <c r="M60" s="38">
        <f t="shared" si="2"/>
        <v>-583.8352971</v>
      </c>
      <c r="N60" s="39"/>
    </row>
    <row r="61">
      <c r="A61" s="35"/>
      <c r="B61" s="35"/>
      <c r="C61" s="29">
        <v>5.0</v>
      </c>
      <c r="D61" s="1">
        <v>57.0</v>
      </c>
      <c r="E61" s="36">
        <f>-Calculations!$D$6</f>
        <v>-647.158686</v>
      </c>
      <c r="F61" s="37"/>
      <c r="G61" s="37">
        <f>-Calculations!$L$6/12</f>
        <v>-124.7924419</v>
      </c>
      <c r="H61" s="37"/>
      <c r="I61" s="37"/>
      <c r="J61" s="37"/>
      <c r="K61" s="37"/>
      <c r="L61" s="38">
        <f t="shared" si="1"/>
        <v>-771.9511279</v>
      </c>
      <c r="M61" s="38">
        <f t="shared" si="2"/>
        <v>-580.9306439</v>
      </c>
      <c r="N61" s="39"/>
    </row>
    <row r="62">
      <c r="A62" s="35"/>
      <c r="B62" s="35"/>
      <c r="C62" s="29">
        <v>5.0</v>
      </c>
      <c r="D62" s="1">
        <v>58.0</v>
      </c>
      <c r="E62" s="36">
        <f>-Calculations!$D$6</f>
        <v>-647.158686</v>
      </c>
      <c r="F62" s="37"/>
      <c r="G62" s="37">
        <f>-Calculations!$L$6/12</f>
        <v>-124.7924419</v>
      </c>
      <c r="H62" s="37"/>
      <c r="I62" s="37"/>
      <c r="J62" s="37"/>
      <c r="K62" s="37"/>
      <c r="L62" s="38">
        <f t="shared" si="1"/>
        <v>-771.9511279</v>
      </c>
      <c r="M62" s="38">
        <f t="shared" si="2"/>
        <v>-578.0404417</v>
      </c>
      <c r="N62" s="39"/>
    </row>
    <row r="63">
      <c r="A63" s="35"/>
      <c r="B63" s="35"/>
      <c r="C63" s="29">
        <v>5.0</v>
      </c>
      <c r="D63" s="1">
        <v>59.0</v>
      </c>
      <c r="E63" s="36">
        <f>-Calculations!$D$6</f>
        <v>-647.158686</v>
      </c>
      <c r="F63" s="37"/>
      <c r="G63" s="37">
        <f>-Calculations!$L$6/12</f>
        <v>-124.7924419</v>
      </c>
      <c r="H63" s="37"/>
      <c r="I63" s="37"/>
      <c r="J63" s="37"/>
      <c r="K63" s="37"/>
      <c r="L63" s="38">
        <f t="shared" si="1"/>
        <v>-771.9511279</v>
      </c>
      <c r="M63" s="38">
        <f t="shared" si="2"/>
        <v>-575.1646186</v>
      </c>
      <c r="N63" s="39"/>
    </row>
    <row r="64">
      <c r="A64" s="35"/>
      <c r="B64" s="35"/>
      <c r="C64" s="29">
        <v>5.0</v>
      </c>
      <c r="D64" s="1">
        <v>60.0</v>
      </c>
      <c r="E64" s="36">
        <f>-Calculations!$D$6</f>
        <v>-647.158686</v>
      </c>
      <c r="F64" s="37"/>
      <c r="G64" s="37">
        <f>-Calculations!$L$6/12</f>
        <v>-124.7924419</v>
      </c>
      <c r="H64" s="37"/>
      <c r="I64" s="37">
        <f>-Calculations!$N$6/2</f>
        <v>-300</v>
      </c>
      <c r="J64" s="37"/>
      <c r="K64" s="37"/>
      <c r="L64" s="38">
        <f t="shared" si="1"/>
        <v>-1071.951128</v>
      </c>
      <c r="M64" s="38">
        <f t="shared" si="2"/>
        <v>-794.7147619</v>
      </c>
      <c r="N64" s="39"/>
    </row>
    <row r="65">
      <c r="A65" s="35"/>
      <c r="B65" s="35"/>
      <c r="C65" s="29">
        <v>6.0</v>
      </c>
      <c r="D65" s="1">
        <v>61.0</v>
      </c>
      <c r="E65" s="36">
        <f>-Calculations!$D$6</f>
        <v>-647.158686</v>
      </c>
      <c r="F65" s="37"/>
      <c r="G65" s="37">
        <f>-Calculations!$L$6/12</f>
        <v>-124.7924419</v>
      </c>
      <c r="H65" s="37">
        <f>sum(B12,B6)</f>
        <v>-191.42</v>
      </c>
      <c r="I65" s="37"/>
      <c r="J65" s="37"/>
      <c r="K65" s="37"/>
      <c r="L65" s="38">
        <f t="shared" si="1"/>
        <v>-963.3711279</v>
      </c>
      <c r="M65" s="38">
        <f t="shared" si="2"/>
        <v>-710.6632526</v>
      </c>
      <c r="N65" s="39"/>
    </row>
    <row r="66">
      <c r="A66" s="35"/>
      <c r="B66" s="35"/>
      <c r="C66" s="29">
        <v>6.0</v>
      </c>
      <c r="D66" s="1">
        <v>62.0</v>
      </c>
      <c r="E66" s="36">
        <f>-Calculations!$D$6</f>
        <v>-647.158686</v>
      </c>
      <c r="F66" s="37"/>
      <c r="G66" s="37">
        <f>-Calculations!$L$6/12</f>
        <v>-124.7924419</v>
      </c>
      <c r="H66" s="37"/>
      <c r="I66" s="37"/>
      <c r="J66" s="37"/>
      <c r="K66" s="37"/>
      <c r="L66" s="38">
        <f t="shared" si="1"/>
        <v>-771.9511279</v>
      </c>
      <c r="M66" s="38">
        <f t="shared" si="2"/>
        <v>-566.6227104</v>
      </c>
      <c r="N66" s="39"/>
    </row>
    <row r="67">
      <c r="A67" s="35"/>
      <c r="B67" s="35"/>
      <c r="C67" s="29">
        <v>6.0</v>
      </c>
      <c r="D67" s="1">
        <v>63.0</v>
      </c>
      <c r="E67" s="36">
        <f>-Calculations!$D$6</f>
        <v>-647.158686</v>
      </c>
      <c r="F67" s="37"/>
      <c r="G67" s="37">
        <f>-Calculations!$L$6/12</f>
        <v>-124.7924419</v>
      </c>
      <c r="H67" s="37"/>
      <c r="I67" s="37"/>
      <c r="J67" s="37"/>
      <c r="K67" s="37"/>
      <c r="L67" s="38">
        <f t="shared" si="1"/>
        <v>-771.9511279</v>
      </c>
      <c r="M67" s="38">
        <f t="shared" si="2"/>
        <v>-563.8036919</v>
      </c>
      <c r="N67" s="39"/>
    </row>
    <row r="68">
      <c r="A68" s="35"/>
      <c r="B68" s="35"/>
      <c r="C68" s="29">
        <v>6.0</v>
      </c>
      <c r="D68" s="1">
        <v>64.0</v>
      </c>
      <c r="E68" s="36">
        <f>-Calculations!$D$6</f>
        <v>-647.158686</v>
      </c>
      <c r="F68" s="37"/>
      <c r="G68" s="37">
        <f>-Calculations!$L$6/12</f>
        <v>-124.7924419</v>
      </c>
      <c r="H68" s="37"/>
      <c r="I68" s="37"/>
      <c r="J68" s="37"/>
      <c r="K68" s="37"/>
      <c r="L68" s="38">
        <f t="shared" si="1"/>
        <v>-771.9511279</v>
      </c>
      <c r="M68" s="38">
        <f t="shared" si="2"/>
        <v>-560.9986984</v>
      </c>
      <c r="N68" s="39"/>
    </row>
    <row r="69">
      <c r="A69" s="35"/>
      <c r="B69" s="35"/>
      <c r="C69" s="29">
        <v>6.0</v>
      </c>
      <c r="D69" s="1">
        <v>65.0</v>
      </c>
      <c r="E69" s="36">
        <f>-Calculations!$D$6</f>
        <v>-647.158686</v>
      </c>
      <c r="F69" s="37"/>
      <c r="G69" s="37">
        <f>-Calculations!$L$6/12</f>
        <v>-124.7924419</v>
      </c>
      <c r="H69" s="37"/>
      <c r="I69" s="37"/>
      <c r="J69" s="37"/>
      <c r="K69" s="37"/>
      <c r="L69" s="38">
        <f t="shared" si="1"/>
        <v>-771.9511279</v>
      </c>
      <c r="M69" s="38">
        <f t="shared" si="2"/>
        <v>-558.2076601</v>
      </c>
      <c r="N69" s="39"/>
    </row>
    <row r="70">
      <c r="A70" s="35"/>
      <c r="B70" s="35"/>
      <c r="C70" s="29">
        <v>6.0</v>
      </c>
      <c r="D70" s="1">
        <v>66.0</v>
      </c>
      <c r="E70" s="36">
        <f>-Calculations!$D$6</f>
        <v>-647.158686</v>
      </c>
      <c r="F70" s="37"/>
      <c r="G70" s="37">
        <f>-Calculations!$L$6/12</f>
        <v>-124.7924419</v>
      </c>
      <c r="H70" s="37"/>
      <c r="I70" s="37">
        <f>-Calculations!$N$6/2</f>
        <v>-300</v>
      </c>
      <c r="J70" s="37"/>
      <c r="K70" s="37"/>
      <c r="L70" s="38">
        <f t="shared" si="1"/>
        <v>-1071.951128</v>
      </c>
      <c r="M70" s="38">
        <f t="shared" si="2"/>
        <v>-771.2850433</v>
      </c>
      <c r="N70" s="39"/>
    </row>
    <row r="71">
      <c r="A71" s="35"/>
      <c r="B71" s="35"/>
      <c r="C71" s="29">
        <v>6.0</v>
      </c>
      <c r="D71" s="1">
        <v>67.0</v>
      </c>
      <c r="E71" s="36">
        <f>-Calculations!$D$6</f>
        <v>-647.158686</v>
      </c>
      <c r="F71" s="37"/>
      <c r="G71" s="37">
        <f>-Calculations!$L$6/12</f>
        <v>-124.7924419</v>
      </c>
      <c r="H71" s="37"/>
      <c r="I71" s="37"/>
      <c r="J71" s="37"/>
      <c r="K71" s="37"/>
      <c r="L71" s="38">
        <f t="shared" si="1"/>
        <v>-771.9511279</v>
      </c>
      <c r="M71" s="38">
        <f t="shared" si="2"/>
        <v>-552.6671718</v>
      </c>
      <c r="N71" s="39"/>
    </row>
    <row r="72">
      <c r="A72" s="35"/>
      <c r="B72" s="35"/>
      <c r="C72" s="29">
        <v>6.0</v>
      </c>
      <c r="D72" s="1">
        <v>68.0</v>
      </c>
      <c r="E72" s="36">
        <f>-Calculations!$D$6</f>
        <v>-647.158686</v>
      </c>
      <c r="F72" s="37"/>
      <c r="G72" s="37">
        <f>-Calculations!$L$6/12</f>
        <v>-124.7924419</v>
      </c>
      <c r="H72" s="37"/>
      <c r="I72" s="37"/>
      <c r="J72" s="37"/>
      <c r="K72" s="37"/>
      <c r="L72" s="38">
        <f t="shared" si="1"/>
        <v>-771.9511279</v>
      </c>
      <c r="M72" s="38">
        <f t="shared" si="2"/>
        <v>-549.9175838</v>
      </c>
      <c r="N72" s="39"/>
    </row>
    <row r="73">
      <c r="A73" s="35"/>
      <c r="B73" s="35"/>
      <c r="C73" s="29">
        <v>6.0</v>
      </c>
      <c r="D73" s="1">
        <v>69.0</v>
      </c>
      <c r="E73" s="36">
        <f>-Calculations!$D$6</f>
        <v>-647.158686</v>
      </c>
      <c r="F73" s="37"/>
      <c r="G73" s="37">
        <f>-Calculations!$L$6/12</f>
        <v>-124.7924419</v>
      </c>
      <c r="H73" s="37"/>
      <c r="I73" s="37"/>
      <c r="J73" s="37"/>
      <c r="K73" s="37"/>
      <c r="L73" s="38">
        <f t="shared" si="1"/>
        <v>-771.9511279</v>
      </c>
      <c r="M73" s="38">
        <f t="shared" si="2"/>
        <v>-547.1816755</v>
      </c>
      <c r="N73" s="39"/>
    </row>
    <row r="74">
      <c r="A74" s="35"/>
      <c r="B74" s="35"/>
      <c r="C74" s="29">
        <v>6.0</v>
      </c>
      <c r="D74" s="1">
        <v>70.0</v>
      </c>
      <c r="E74" s="36">
        <f>-Calculations!$D$6</f>
        <v>-647.158686</v>
      </c>
      <c r="F74" s="37"/>
      <c r="G74" s="37">
        <f>-Calculations!$L$6/12</f>
        <v>-124.7924419</v>
      </c>
      <c r="H74" s="37"/>
      <c r="I74" s="37"/>
      <c r="J74" s="37"/>
      <c r="K74" s="37"/>
      <c r="L74" s="38">
        <f t="shared" si="1"/>
        <v>-771.9511279</v>
      </c>
      <c r="M74" s="38">
        <f t="shared" si="2"/>
        <v>-544.4593786</v>
      </c>
      <c r="N74" s="39"/>
    </row>
    <row r="75">
      <c r="A75" s="35"/>
      <c r="B75" s="35"/>
      <c r="C75" s="29">
        <v>6.0</v>
      </c>
      <c r="D75" s="1">
        <v>71.0</v>
      </c>
      <c r="E75" s="36">
        <f>-Calculations!$D$6</f>
        <v>-647.158686</v>
      </c>
      <c r="F75" s="37"/>
      <c r="G75" s="37">
        <f>-Calculations!$L$6/12</f>
        <v>-124.7924419</v>
      </c>
      <c r="H75" s="37"/>
      <c r="I75" s="37"/>
      <c r="J75" s="37"/>
      <c r="K75" s="37"/>
      <c r="L75" s="38">
        <f t="shared" si="1"/>
        <v>-771.9511279</v>
      </c>
      <c r="M75" s="38">
        <f t="shared" si="2"/>
        <v>-541.7506254</v>
      </c>
      <c r="N75" s="39"/>
    </row>
    <row r="76">
      <c r="A76" s="35"/>
      <c r="B76" s="35"/>
      <c r="C76" s="46">
        <v>6.0</v>
      </c>
      <c r="D76" s="47">
        <v>72.0</v>
      </c>
      <c r="E76" s="36">
        <f>-Calculations!$D$6</f>
        <v>-647.158686</v>
      </c>
      <c r="F76" s="48"/>
      <c r="G76" s="37">
        <f>-Calculations!$L$6/12</f>
        <v>-124.7924419</v>
      </c>
      <c r="H76" s="48"/>
      <c r="I76" s="37">
        <f>-Calculations!$N$6/2</f>
        <v>-300</v>
      </c>
      <c r="J76" s="48"/>
      <c r="K76" s="48">
        <f>Calculations!Q6</f>
        <v>11900</v>
      </c>
      <c r="L76" s="49">
        <f t="shared" si="1"/>
        <v>10828.04887</v>
      </c>
      <c r="M76" s="49">
        <f t="shared" si="2"/>
        <v>7561.252843</v>
      </c>
      <c r="N76" s="50"/>
    </row>
  </sheetData>
  <mergeCells count="2">
    <mergeCell ref="C2:D2"/>
    <mergeCell ref="E2:N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1"/>
      <c r="B1" s="1"/>
      <c r="C1" s="6" t="s">
        <v>3</v>
      </c>
      <c r="D1" s="7"/>
      <c r="E1" s="7"/>
      <c r="F1" s="7"/>
      <c r="G1" s="7"/>
      <c r="H1" s="12"/>
      <c r="I1" s="12"/>
      <c r="J1" s="12"/>
      <c r="K1" s="12"/>
      <c r="L1" s="7"/>
      <c r="M1" s="7"/>
      <c r="N1" s="14"/>
    </row>
    <row r="2">
      <c r="A2" s="15"/>
      <c r="B2" s="15"/>
      <c r="C2" s="16"/>
      <c r="E2" s="17" t="s">
        <v>100</v>
      </c>
    </row>
    <row r="3">
      <c r="A3" s="18"/>
      <c r="B3" s="18"/>
      <c r="C3" s="19" t="s">
        <v>49</v>
      </c>
      <c r="D3" s="19" t="s">
        <v>50</v>
      </c>
      <c r="E3" s="20" t="s">
        <v>52</v>
      </c>
      <c r="F3" s="20" t="s">
        <v>56</v>
      </c>
      <c r="G3" s="20" t="s">
        <v>57</v>
      </c>
      <c r="H3" s="24" t="s">
        <v>59</v>
      </c>
      <c r="I3" s="25" t="s">
        <v>60</v>
      </c>
      <c r="J3" s="25" t="s">
        <v>61</v>
      </c>
      <c r="K3" s="25" t="s">
        <v>10</v>
      </c>
      <c r="L3" s="20" t="s">
        <v>62</v>
      </c>
      <c r="M3" s="19" t="s">
        <v>63</v>
      </c>
      <c r="N3" s="19" t="s">
        <v>64</v>
      </c>
    </row>
    <row r="4">
      <c r="A4" s="27" t="s">
        <v>65</v>
      </c>
      <c r="B4" s="28">
        <f>Calculations!$B$30</f>
        <v>0.06</v>
      </c>
      <c r="C4" s="29">
        <v>0.0</v>
      </c>
      <c r="D4" s="1">
        <v>0.0</v>
      </c>
      <c r="E4" s="30"/>
      <c r="F4" s="31">
        <f>-Calculations!F7</f>
        <v>-3000</v>
      </c>
      <c r="G4" s="31"/>
      <c r="H4" s="31"/>
      <c r="I4" s="31"/>
      <c r="J4" s="31"/>
      <c r="K4" s="31"/>
      <c r="L4" s="32">
        <f t="shared" ref="L4:L76" si="1">SUM(E4:K4)</f>
        <v>-3000</v>
      </c>
      <c r="M4" s="32">
        <f t="shared" ref="M4:M76" si="2">L4/(1+$B$4/12)^D4</f>
        <v>-3000</v>
      </c>
      <c r="N4" s="34">
        <f>sum(M4:M76)</f>
        <v>-32002.20088</v>
      </c>
    </row>
    <row r="5">
      <c r="A5" s="35"/>
      <c r="B5" s="35"/>
      <c r="C5" s="29">
        <v>1.0</v>
      </c>
      <c r="D5" s="1">
        <v>1.0</v>
      </c>
      <c r="E5" s="36">
        <f>-Calculations!$D$7</f>
        <v>-532.954212</v>
      </c>
      <c r="F5" s="37"/>
      <c r="G5" s="37">
        <f>-Calculations!$L$7/12</f>
        <v>-34.59677419</v>
      </c>
      <c r="H5" s="37">
        <f>sum(B6:B7)</f>
        <v>-757.52</v>
      </c>
      <c r="I5" s="37"/>
      <c r="J5" s="37"/>
      <c r="K5" s="37"/>
      <c r="L5" s="38">
        <f t="shared" si="1"/>
        <v>-1325.070986</v>
      </c>
      <c r="M5" s="38">
        <f t="shared" si="2"/>
        <v>-1318.478593</v>
      </c>
      <c r="N5" s="39"/>
    </row>
    <row r="6">
      <c r="A6" s="40" t="s">
        <v>72</v>
      </c>
      <c r="B6" s="41">
        <f>-18-23-9-4-0.94-1.5-0.7-2-0.5-1-0.33-0.3-0.1</f>
        <v>-61.37</v>
      </c>
      <c r="C6" s="29">
        <v>1.0</v>
      </c>
      <c r="D6" s="1">
        <v>2.0</v>
      </c>
      <c r="E6" s="36">
        <f>-Calculations!$D$7</f>
        <v>-532.954212</v>
      </c>
      <c r="F6" s="37"/>
      <c r="G6" s="37">
        <f>-Calculations!$L$7/12</f>
        <v>-34.59677419</v>
      </c>
      <c r="H6" s="37"/>
      <c r="I6" s="37"/>
      <c r="J6" s="37"/>
      <c r="K6" s="37"/>
      <c r="L6" s="38">
        <f t="shared" si="1"/>
        <v>-567.5509862</v>
      </c>
      <c r="M6" s="38">
        <f t="shared" si="2"/>
        <v>-561.9177607</v>
      </c>
      <c r="N6" s="39"/>
    </row>
    <row r="7">
      <c r="A7" s="40" t="s">
        <v>77</v>
      </c>
      <c r="B7" s="41">
        <f>-Calculations!$C$7*0.85*0.021</f>
        <v>-696.15</v>
      </c>
      <c r="C7" s="29">
        <v>1.0</v>
      </c>
      <c r="D7" s="1">
        <v>3.0</v>
      </c>
      <c r="E7" s="36">
        <f>-Calculations!$D$7</f>
        <v>-532.954212</v>
      </c>
      <c r="F7" s="37"/>
      <c r="G7" s="37">
        <f>-Calculations!$L$7/12</f>
        <v>-34.59677419</v>
      </c>
      <c r="H7" s="37"/>
      <c r="I7" s="37"/>
      <c r="J7" s="37"/>
      <c r="K7" s="37"/>
      <c r="L7" s="38">
        <f t="shared" si="1"/>
        <v>-567.5509862</v>
      </c>
      <c r="M7" s="38">
        <f t="shared" si="2"/>
        <v>-559.1221499</v>
      </c>
      <c r="N7" s="39"/>
    </row>
    <row r="8">
      <c r="A8" s="40" t="s">
        <v>84</v>
      </c>
      <c r="B8" s="41">
        <f>-Calculations!$C$7*0.85*0.015</f>
        <v>-497.25</v>
      </c>
      <c r="C8" s="29">
        <v>1.0</v>
      </c>
      <c r="D8" s="1">
        <v>4.0</v>
      </c>
      <c r="E8" s="36">
        <f>-Calculations!$D$7</f>
        <v>-532.954212</v>
      </c>
      <c r="F8" s="37"/>
      <c r="G8" s="37">
        <f>-Calculations!$L$7/12</f>
        <v>-34.59677419</v>
      </c>
      <c r="H8" s="37"/>
      <c r="I8" s="37"/>
      <c r="J8" s="37"/>
      <c r="K8" s="37"/>
      <c r="L8" s="38">
        <f t="shared" si="1"/>
        <v>-567.5509862</v>
      </c>
      <c r="M8" s="38">
        <f t="shared" si="2"/>
        <v>-556.3404477</v>
      </c>
      <c r="N8" s="39"/>
    </row>
    <row r="9">
      <c r="A9" s="40" t="s">
        <v>86</v>
      </c>
      <c r="B9" s="41">
        <f>-Calculations!$C$7*0.85*0.012</f>
        <v>-397.8</v>
      </c>
      <c r="C9" s="29">
        <v>1.0</v>
      </c>
      <c r="D9" s="1">
        <v>5.0</v>
      </c>
      <c r="E9" s="36">
        <f>-Calculations!$D$7</f>
        <v>-532.954212</v>
      </c>
      <c r="F9" s="37"/>
      <c r="G9" s="37">
        <f>-Calculations!$L$7/12</f>
        <v>-34.59677419</v>
      </c>
      <c r="H9" s="37"/>
      <c r="I9" s="37"/>
      <c r="J9" s="37"/>
      <c r="K9" s="37"/>
      <c r="L9" s="38">
        <f t="shared" si="1"/>
        <v>-567.5509862</v>
      </c>
      <c r="M9" s="38">
        <f t="shared" si="2"/>
        <v>-553.5725848</v>
      </c>
      <c r="N9" s="39"/>
    </row>
    <row r="10">
      <c r="A10" s="40" t="s">
        <v>88</v>
      </c>
      <c r="B10" s="41">
        <f>-Calculations!$C$7*0.85*0.009</f>
        <v>-298.35</v>
      </c>
      <c r="C10" s="29">
        <v>1.0</v>
      </c>
      <c r="D10" s="1">
        <v>6.0</v>
      </c>
      <c r="E10" s="36">
        <f>-Calculations!$D$7</f>
        <v>-532.954212</v>
      </c>
      <c r="F10" s="37"/>
      <c r="G10" s="37">
        <f>-Calculations!$L$7/12</f>
        <v>-34.59677419</v>
      </c>
      <c r="H10" s="37"/>
      <c r="I10" s="37">
        <f>-Calculations!$N$7/2</f>
        <v>-200</v>
      </c>
      <c r="J10" s="37"/>
      <c r="K10" s="37"/>
      <c r="L10" s="38">
        <f t="shared" si="1"/>
        <v>-767.5509862</v>
      </c>
      <c r="M10" s="38">
        <f t="shared" si="2"/>
        <v>-744.9221079</v>
      </c>
      <c r="N10" s="39"/>
    </row>
    <row r="11">
      <c r="A11" s="40" t="s">
        <v>93</v>
      </c>
      <c r="B11" s="41">
        <f>-Calculations!$C$7*0.85*0.0045</f>
        <v>-149.175</v>
      </c>
      <c r="C11" s="29">
        <v>1.0</v>
      </c>
      <c r="D11" s="1">
        <v>7.0</v>
      </c>
      <c r="E11" s="36">
        <f>-Calculations!$D$7</f>
        <v>-532.954212</v>
      </c>
      <c r="F11" s="37"/>
      <c r="G11" s="37">
        <f>-Calculations!$L$7/12</f>
        <v>-34.59677419</v>
      </c>
      <c r="H11" s="37"/>
      <c r="I11" s="37"/>
      <c r="J11" s="37"/>
      <c r="K11" s="37"/>
      <c r="L11" s="38">
        <f t="shared" si="1"/>
        <v>-567.5509862</v>
      </c>
      <c r="M11" s="38">
        <f t="shared" si="2"/>
        <v>-548.0781018</v>
      </c>
      <c r="N11" s="39"/>
    </row>
    <row r="12">
      <c r="A12" s="40" t="s">
        <v>96</v>
      </c>
      <c r="B12" s="41">
        <f>-Calculations!$C$7*0.85*0.0045</f>
        <v>-149.175</v>
      </c>
      <c r="C12" s="29">
        <v>1.0</v>
      </c>
      <c r="D12" s="1">
        <v>8.0</v>
      </c>
      <c r="E12" s="36">
        <f>-Calculations!$D$7</f>
        <v>-532.954212</v>
      </c>
      <c r="F12" s="37"/>
      <c r="G12" s="37">
        <f>-Calculations!$L$7/12</f>
        <v>-34.59677419</v>
      </c>
      <c r="H12" s="37"/>
      <c r="I12" s="37"/>
      <c r="J12" s="37"/>
      <c r="K12" s="37"/>
      <c r="L12" s="38">
        <f t="shared" si="1"/>
        <v>-567.5509862</v>
      </c>
      <c r="M12" s="38">
        <f t="shared" si="2"/>
        <v>-545.3513451</v>
      </c>
      <c r="N12" s="39"/>
    </row>
    <row r="13">
      <c r="A13" s="35"/>
      <c r="B13" s="35"/>
      <c r="C13" s="29">
        <v>1.0</v>
      </c>
      <c r="D13" s="1">
        <v>9.0</v>
      </c>
      <c r="E13" s="36">
        <f>-Calculations!$D$7</f>
        <v>-532.954212</v>
      </c>
      <c r="F13" s="37"/>
      <c r="G13" s="37">
        <f>-Calculations!$L$7/12</f>
        <v>-34.59677419</v>
      </c>
      <c r="H13" s="37"/>
      <c r="I13" s="37"/>
      <c r="J13" s="37"/>
      <c r="K13" s="37"/>
      <c r="L13" s="38">
        <f t="shared" si="1"/>
        <v>-567.5509862</v>
      </c>
      <c r="M13" s="38">
        <f t="shared" si="2"/>
        <v>-542.6381543</v>
      </c>
      <c r="N13" s="39"/>
    </row>
    <row r="14">
      <c r="A14" s="35"/>
      <c r="B14" s="35"/>
      <c r="C14" s="29">
        <v>1.0</v>
      </c>
      <c r="D14" s="1">
        <v>10.0</v>
      </c>
      <c r="E14" s="36">
        <f>-Calculations!$D$7</f>
        <v>-532.954212</v>
      </c>
      <c r="F14" s="37"/>
      <c r="G14" s="37">
        <f>-Calculations!$L$7/12</f>
        <v>-34.59677419</v>
      </c>
      <c r="H14" s="37"/>
      <c r="I14" s="37"/>
      <c r="J14" s="37"/>
      <c r="K14" s="37"/>
      <c r="L14" s="38">
        <f t="shared" si="1"/>
        <v>-567.5509862</v>
      </c>
      <c r="M14" s="38">
        <f t="shared" si="2"/>
        <v>-539.938462</v>
      </c>
      <c r="N14" s="39"/>
    </row>
    <row r="15">
      <c r="A15" s="35"/>
      <c r="B15" s="35"/>
      <c r="C15" s="29">
        <v>1.0</v>
      </c>
      <c r="D15" s="1">
        <v>11.0</v>
      </c>
      <c r="E15" s="36">
        <f>-Calculations!$D$7</f>
        <v>-532.954212</v>
      </c>
      <c r="F15" s="37"/>
      <c r="G15" s="37">
        <f>-Calculations!$L$7/12</f>
        <v>-34.59677419</v>
      </c>
      <c r="H15" s="37"/>
      <c r="I15" s="37"/>
      <c r="J15" s="37"/>
      <c r="K15" s="37"/>
      <c r="L15" s="38">
        <f t="shared" si="1"/>
        <v>-567.5509862</v>
      </c>
      <c r="M15" s="38">
        <f t="shared" si="2"/>
        <v>-537.252201</v>
      </c>
      <c r="N15" s="39"/>
    </row>
    <row r="16">
      <c r="A16" s="35"/>
      <c r="B16" s="35"/>
      <c r="C16" s="29">
        <v>1.0</v>
      </c>
      <c r="D16" s="1">
        <v>12.0</v>
      </c>
      <c r="E16" s="36">
        <f>-Calculations!$D$7</f>
        <v>-532.954212</v>
      </c>
      <c r="F16" s="37"/>
      <c r="G16" s="37">
        <f>-Calculations!$L$7/12</f>
        <v>-34.59677419</v>
      </c>
      <c r="H16" s="37"/>
      <c r="I16" s="37">
        <f>-Calculations!$N$7/2</f>
        <v>-200</v>
      </c>
      <c r="J16" s="37"/>
      <c r="K16" s="37"/>
      <c r="L16" s="38">
        <f t="shared" si="1"/>
        <v>-767.5509862</v>
      </c>
      <c r="M16" s="38">
        <f t="shared" si="2"/>
        <v>-722.9603724</v>
      </c>
      <c r="N16" s="39"/>
    </row>
    <row r="17">
      <c r="A17" s="35"/>
      <c r="B17" s="35"/>
      <c r="C17" s="29">
        <v>2.0</v>
      </c>
      <c r="D17" s="1">
        <v>13.0</v>
      </c>
      <c r="E17" s="36">
        <f>-Calculations!$D$7</f>
        <v>-532.954212</v>
      </c>
      <c r="F17" s="37"/>
      <c r="G17" s="37">
        <f>-Calculations!$L$7/12</f>
        <v>-34.59677419</v>
      </c>
      <c r="H17" s="37">
        <f>sum(B6,B8)</f>
        <v>-558.62</v>
      </c>
      <c r="I17" s="37"/>
      <c r="J17" s="37"/>
      <c r="K17" s="37"/>
      <c r="L17" s="38">
        <f t="shared" si="1"/>
        <v>-1126.170986</v>
      </c>
      <c r="M17" s="38">
        <f t="shared" si="2"/>
        <v>-1055.46912</v>
      </c>
      <c r="N17" s="39"/>
    </row>
    <row r="18">
      <c r="A18" s="35"/>
      <c r="B18" s="35"/>
      <c r="C18" s="29">
        <v>2.0</v>
      </c>
      <c r="D18" s="1">
        <v>14.0</v>
      </c>
      <c r="E18" s="36">
        <f>-Calculations!$D$7</f>
        <v>-532.954212</v>
      </c>
      <c r="F18" s="37"/>
      <c r="G18" s="37">
        <f>-Calculations!$L$7/12</f>
        <v>-34.59677419</v>
      </c>
      <c r="H18" s="37"/>
      <c r="I18" s="37"/>
      <c r="J18" s="37"/>
      <c r="K18" s="37"/>
      <c r="L18" s="38">
        <f t="shared" si="1"/>
        <v>-567.5509862</v>
      </c>
      <c r="M18" s="38">
        <f t="shared" si="2"/>
        <v>-529.2733392</v>
      </c>
      <c r="N18" s="39"/>
    </row>
    <row r="19">
      <c r="A19" s="35"/>
      <c r="B19" s="35"/>
      <c r="C19" s="29">
        <v>2.0</v>
      </c>
      <c r="D19" s="1">
        <v>15.0</v>
      </c>
      <c r="E19" s="36">
        <f>-Calculations!$D$7</f>
        <v>-532.954212</v>
      </c>
      <c r="F19" s="37"/>
      <c r="G19" s="37">
        <f>-Calculations!$L$7/12</f>
        <v>-34.59677419</v>
      </c>
      <c r="H19" s="37"/>
      <c r="I19" s="37"/>
      <c r="J19" s="37"/>
      <c r="K19" s="37"/>
      <c r="L19" s="38">
        <f t="shared" si="1"/>
        <v>-567.5509862</v>
      </c>
      <c r="M19" s="38">
        <f t="shared" si="2"/>
        <v>-526.6401385</v>
      </c>
      <c r="N19" s="39"/>
    </row>
    <row r="20">
      <c r="A20" s="35"/>
      <c r="B20" s="35"/>
      <c r="C20" s="29">
        <v>2.0</v>
      </c>
      <c r="D20" s="1">
        <v>16.0</v>
      </c>
      <c r="E20" s="36">
        <f>-Calculations!$D$7</f>
        <v>-532.954212</v>
      </c>
      <c r="F20" s="37"/>
      <c r="G20" s="37">
        <f>-Calculations!$L$7/12</f>
        <v>-34.59677419</v>
      </c>
      <c r="H20" s="37"/>
      <c r="I20" s="37"/>
      <c r="J20" s="37"/>
      <c r="K20" s="37"/>
      <c r="L20" s="38">
        <f t="shared" si="1"/>
        <v>-567.5509862</v>
      </c>
      <c r="M20" s="38">
        <f t="shared" si="2"/>
        <v>-524.0200383</v>
      </c>
      <c r="N20" s="39"/>
    </row>
    <row r="21">
      <c r="A21" s="35"/>
      <c r="B21" s="35"/>
      <c r="C21" s="29">
        <v>2.0</v>
      </c>
      <c r="D21" s="1">
        <v>17.0</v>
      </c>
      <c r="E21" s="36">
        <f>-Calculations!$D$7</f>
        <v>-532.954212</v>
      </c>
      <c r="F21" s="37"/>
      <c r="G21" s="37">
        <f>-Calculations!$L$7/12</f>
        <v>-34.59677419</v>
      </c>
      <c r="H21" s="37"/>
      <c r="I21" s="37"/>
      <c r="J21" s="37"/>
      <c r="K21" s="37"/>
      <c r="L21" s="38">
        <f t="shared" si="1"/>
        <v>-567.5509862</v>
      </c>
      <c r="M21" s="38">
        <f t="shared" si="2"/>
        <v>-521.4129735</v>
      </c>
      <c r="N21" s="39"/>
    </row>
    <row r="22">
      <c r="A22" s="35"/>
      <c r="B22" s="35"/>
      <c r="C22" s="29">
        <v>2.0</v>
      </c>
      <c r="D22" s="1">
        <v>18.0</v>
      </c>
      <c r="E22" s="36">
        <f>-Calculations!$D$7</f>
        <v>-532.954212</v>
      </c>
      <c r="F22" s="37"/>
      <c r="G22" s="37">
        <f>-Calculations!$L$7/12</f>
        <v>-34.59677419</v>
      </c>
      <c r="H22" s="37"/>
      <c r="I22" s="37">
        <f>-Calculations!$N$7/2</f>
        <v>-200</v>
      </c>
      <c r="J22" s="37"/>
      <c r="K22" s="37"/>
      <c r="L22" s="38">
        <f t="shared" si="1"/>
        <v>-767.5509862</v>
      </c>
      <c r="M22" s="38">
        <f t="shared" si="2"/>
        <v>-701.6461111</v>
      </c>
      <c r="N22" s="39"/>
    </row>
    <row r="23">
      <c r="A23" s="35"/>
      <c r="B23" s="35"/>
      <c r="C23" s="29">
        <v>2.0</v>
      </c>
      <c r="D23" s="1">
        <v>19.0</v>
      </c>
      <c r="E23" s="36">
        <f>-Calculations!$D$7</f>
        <v>-532.954212</v>
      </c>
      <c r="F23" s="37"/>
      <c r="G23" s="37">
        <f>-Calculations!$L$7/12</f>
        <v>-34.59677419</v>
      </c>
      <c r="H23" s="37"/>
      <c r="I23" s="37"/>
      <c r="J23" s="37"/>
      <c r="K23" s="37"/>
      <c r="L23" s="38">
        <f t="shared" si="1"/>
        <v>-567.5509862</v>
      </c>
      <c r="M23" s="38">
        <f t="shared" si="2"/>
        <v>-516.2376906</v>
      </c>
      <c r="N23" s="39"/>
    </row>
    <row r="24">
      <c r="A24" s="35"/>
      <c r="B24" s="35"/>
      <c r="C24" s="29">
        <v>2.0</v>
      </c>
      <c r="D24" s="1">
        <v>20.0</v>
      </c>
      <c r="E24" s="36">
        <f>-Calculations!$D$7</f>
        <v>-532.954212</v>
      </c>
      <c r="F24" s="37"/>
      <c r="G24" s="37">
        <f>-Calculations!$L$7/12</f>
        <v>-34.59677419</v>
      </c>
      <c r="H24" s="37"/>
      <c r="I24" s="37"/>
      <c r="J24" s="37"/>
      <c r="K24" s="37"/>
      <c r="L24" s="38">
        <f t="shared" si="1"/>
        <v>-567.5509862</v>
      </c>
      <c r="M24" s="38">
        <f t="shared" si="2"/>
        <v>-513.6693439</v>
      </c>
      <c r="N24" s="39"/>
    </row>
    <row r="25">
      <c r="A25" s="35"/>
      <c r="B25" s="35"/>
      <c r="C25" s="29">
        <v>2.0</v>
      </c>
      <c r="D25" s="1">
        <v>21.0</v>
      </c>
      <c r="E25" s="36">
        <f>-Calculations!$D$7</f>
        <v>-532.954212</v>
      </c>
      <c r="F25" s="37"/>
      <c r="G25" s="37">
        <f>-Calculations!$L$7/12</f>
        <v>-34.59677419</v>
      </c>
      <c r="H25" s="37"/>
      <c r="I25" s="37"/>
      <c r="J25" s="37"/>
      <c r="K25" s="37"/>
      <c r="L25" s="38">
        <f t="shared" si="1"/>
        <v>-567.5509862</v>
      </c>
      <c r="M25" s="38">
        <f t="shared" si="2"/>
        <v>-511.113775</v>
      </c>
      <c r="N25" s="39"/>
    </row>
    <row r="26">
      <c r="A26" s="35"/>
      <c r="B26" s="35"/>
      <c r="C26" s="29">
        <v>2.0</v>
      </c>
      <c r="D26" s="1">
        <v>22.0</v>
      </c>
      <c r="E26" s="36">
        <f>-Calculations!$D$7</f>
        <v>-532.954212</v>
      </c>
      <c r="F26" s="37"/>
      <c r="G26" s="37">
        <f>-Calculations!$L$7/12</f>
        <v>-34.59677419</v>
      </c>
      <c r="H26" s="37"/>
      <c r="I26" s="37"/>
      <c r="J26" s="37"/>
      <c r="K26" s="37"/>
      <c r="L26" s="38">
        <f t="shared" si="1"/>
        <v>-567.5509862</v>
      </c>
      <c r="M26" s="38">
        <f t="shared" si="2"/>
        <v>-508.5709204</v>
      </c>
      <c r="N26" s="39"/>
    </row>
    <row r="27">
      <c r="A27" s="35"/>
      <c r="B27" s="35"/>
      <c r="C27" s="29">
        <v>2.0</v>
      </c>
      <c r="D27" s="1">
        <v>23.0</v>
      </c>
      <c r="E27" s="36">
        <f>-Calculations!$D$7</f>
        <v>-532.954212</v>
      </c>
      <c r="F27" s="37"/>
      <c r="G27" s="37">
        <f>-Calculations!$L$7/12</f>
        <v>-34.59677419</v>
      </c>
      <c r="H27" s="37"/>
      <c r="I27" s="37"/>
      <c r="J27" s="37"/>
      <c r="K27" s="37"/>
      <c r="L27" s="38">
        <f t="shared" si="1"/>
        <v>-567.5509862</v>
      </c>
      <c r="M27" s="38">
        <f t="shared" si="2"/>
        <v>-506.0407168</v>
      </c>
      <c r="N27" s="39"/>
    </row>
    <row r="28">
      <c r="A28" s="35"/>
      <c r="B28" s="35"/>
      <c r="C28" s="29">
        <v>2.0</v>
      </c>
      <c r="D28" s="1">
        <v>24.0</v>
      </c>
      <c r="E28" s="36">
        <f>-Calculations!$D$7</f>
        <v>-532.954212</v>
      </c>
      <c r="F28" s="37"/>
      <c r="G28" s="37">
        <f>-Calculations!$L$7/12</f>
        <v>-34.59677419</v>
      </c>
      <c r="H28" s="37"/>
      <c r="I28" s="37">
        <f>-Calculations!$N$7/2</f>
        <v>-200</v>
      </c>
      <c r="J28" s="37"/>
      <c r="K28" s="37"/>
      <c r="L28" s="38">
        <f t="shared" si="1"/>
        <v>-767.5509862</v>
      </c>
      <c r="M28" s="38">
        <f t="shared" si="2"/>
        <v>-680.9602351</v>
      </c>
      <c r="N28" s="39"/>
    </row>
    <row r="29">
      <c r="A29" s="35"/>
      <c r="B29" s="35"/>
      <c r="C29" s="29">
        <v>3.0</v>
      </c>
      <c r="D29" s="1">
        <v>25.0</v>
      </c>
      <c r="E29" s="36">
        <f>-Calculations!$D$7</f>
        <v>-532.954212</v>
      </c>
      <c r="F29" s="37"/>
      <c r="G29" s="37">
        <f>-Calculations!$L$7/12</f>
        <v>-34.59677419</v>
      </c>
      <c r="H29" s="37">
        <f>sum(B9,B6)</f>
        <v>-459.17</v>
      </c>
      <c r="I29" s="37"/>
      <c r="J29" s="37"/>
      <c r="K29" s="37"/>
      <c r="L29" s="38">
        <f t="shared" si="1"/>
        <v>-1026.720986</v>
      </c>
      <c r="M29" s="38">
        <f t="shared" si="2"/>
        <v>-906.3603432</v>
      </c>
      <c r="N29" s="39"/>
    </row>
    <row r="30">
      <c r="A30" s="35"/>
      <c r="B30" s="35"/>
      <c r="C30" s="29">
        <v>3.0</v>
      </c>
      <c r="D30" s="1">
        <v>26.0</v>
      </c>
      <c r="E30" s="36">
        <f>-Calculations!$D$7</f>
        <v>-532.954212</v>
      </c>
      <c r="F30" s="37"/>
      <c r="G30" s="37">
        <f>-Calculations!$L$7/12</f>
        <v>-34.59677419</v>
      </c>
      <c r="H30" s="37"/>
      <c r="I30" s="37"/>
      <c r="J30" s="37"/>
      <c r="K30" s="37"/>
      <c r="L30" s="38">
        <f t="shared" si="1"/>
        <v>-567.5509862</v>
      </c>
      <c r="M30" s="38">
        <f t="shared" si="2"/>
        <v>-498.5253844</v>
      </c>
      <c r="N30" s="39"/>
    </row>
    <row r="31">
      <c r="A31" s="35"/>
      <c r="B31" s="35"/>
      <c r="C31" s="29">
        <v>3.0</v>
      </c>
      <c r="D31" s="1">
        <v>27.0</v>
      </c>
      <c r="E31" s="36">
        <f>-Calculations!$D$7</f>
        <v>-532.954212</v>
      </c>
      <c r="F31" s="37"/>
      <c r="G31" s="37">
        <f>-Calculations!$L$7/12</f>
        <v>-34.59677419</v>
      </c>
      <c r="H31" s="37"/>
      <c r="I31" s="37"/>
      <c r="J31" s="37"/>
      <c r="K31" s="37"/>
      <c r="L31" s="38">
        <f t="shared" si="1"/>
        <v>-567.5509862</v>
      </c>
      <c r="M31" s="38">
        <f t="shared" si="2"/>
        <v>-496.0451586</v>
      </c>
      <c r="N31" s="39"/>
    </row>
    <row r="32">
      <c r="A32" s="35"/>
      <c r="B32" s="35"/>
      <c r="C32" s="29">
        <v>3.0</v>
      </c>
      <c r="D32" s="1">
        <v>28.0</v>
      </c>
      <c r="E32" s="36">
        <f>-Calculations!$D$7</f>
        <v>-532.954212</v>
      </c>
      <c r="F32" s="37"/>
      <c r="G32" s="37">
        <f>-Calculations!$L$7/12</f>
        <v>-34.59677419</v>
      </c>
      <c r="H32" s="37"/>
      <c r="I32" s="37"/>
      <c r="J32" s="37"/>
      <c r="K32" s="37"/>
      <c r="L32" s="38">
        <f t="shared" si="1"/>
        <v>-567.5509862</v>
      </c>
      <c r="M32" s="38">
        <f t="shared" si="2"/>
        <v>-493.5772722</v>
      </c>
      <c r="N32" s="39"/>
    </row>
    <row r="33">
      <c r="A33" s="35"/>
      <c r="B33" s="35"/>
      <c r="C33" s="29">
        <v>3.0</v>
      </c>
      <c r="D33" s="1">
        <v>29.0</v>
      </c>
      <c r="E33" s="36">
        <f>-Calculations!$D$7</f>
        <v>-532.954212</v>
      </c>
      <c r="F33" s="37"/>
      <c r="G33" s="37">
        <f>-Calculations!$L$7/12</f>
        <v>-34.59677419</v>
      </c>
      <c r="H33" s="37"/>
      <c r="I33" s="37"/>
      <c r="J33" s="37"/>
      <c r="K33" s="37"/>
      <c r="L33" s="38">
        <f t="shared" si="1"/>
        <v>-567.5509862</v>
      </c>
      <c r="M33" s="38">
        <f t="shared" si="2"/>
        <v>-491.1216639</v>
      </c>
      <c r="N33" s="39"/>
    </row>
    <row r="34">
      <c r="A34" s="35"/>
      <c r="B34" s="35"/>
      <c r="C34" s="29">
        <v>3.0</v>
      </c>
      <c r="D34" s="1">
        <v>30.0</v>
      </c>
      <c r="E34" s="36">
        <f>-Calculations!$D$7</f>
        <v>-532.954212</v>
      </c>
      <c r="F34" s="37"/>
      <c r="G34" s="37">
        <f>-Calculations!$L$7/12</f>
        <v>-34.59677419</v>
      </c>
      <c r="H34" s="37"/>
      <c r="I34" s="37">
        <f>-Calculations!$N$7/2</f>
        <v>-200</v>
      </c>
      <c r="J34" s="37"/>
      <c r="K34" s="37"/>
      <c r="L34" s="38">
        <f t="shared" si="1"/>
        <v>-767.5509862</v>
      </c>
      <c r="M34" s="38">
        <f t="shared" si="2"/>
        <v>-660.8842186</v>
      </c>
      <c r="N34" s="39"/>
    </row>
    <row r="35">
      <c r="A35" s="35"/>
      <c r="B35" s="35"/>
      <c r="C35" s="29">
        <v>3.0</v>
      </c>
      <c r="D35" s="1">
        <v>31.0</v>
      </c>
      <c r="E35" s="36">
        <f>-Calculations!$D$7</f>
        <v>-532.954212</v>
      </c>
      <c r="F35" s="37"/>
      <c r="G35" s="37">
        <f>-Calculations!$L$7/12</f>
        <v>-34.59677419</v>
      </c>
      <c r="H35" s="37"/>
      <c r="I35" s="37"/>
      <c r="J35" s="37"/>
      <c r="K35" s="37"/>
      <c r="L35" s="38">
        <f t="shared" si="1"/>
        <v>-567.5509862</v>
      </c>
      <c r="M35" s="38">
        <f t="shared" si="2"/>
        <v>-486.2470373</v>
      </c>
      <c r="N35" s="39"/>
    </row>
    <row r="36">
      <c r="A36" s="35"/>
      <c r="B36" s="35"/>
      <c r="C36" s="29">
        <v>3.0</v>
      </c>
      <c r="D36" s="1">
        <v>32.0</v>
      </c>
      <c r="E36" s="36">
        <f>-Calculations!$D$7</f>
        <v>-532.954212</v>
      </c>
      <c r="F36" s="37"/>
      <c r="G36" s="37">
        <f>-Calculations!$L$7/12</f>
        <v>-34.59677419</v>
      </c>
      <c r="H36" s="37"/>
      <c r="I36" s="37"/>
      <c r="J36" s="37"/>
      <c r="K36" s="37"/>
      <c r="L36" s="38">
        <f t="shared" si="1"/>
        <v>-567.5509862</v>
      </c>
      <c r="M36" s="38">
        <f t="shared" si="2"/>
        <v>-483.8278978</v>
      </c>
      <c r="N36" s="39"/>
    </row>
    <row r="37">
      <c r="A37" s="35"/>
      <c r="B37" s="35"/>
      <c r="C37" s="29">
        <v>3.0</v>
      </c>
      <c r="D37" s="1">
        <v>33.0</v>
      </c>
      <c r="E37" s="36">
        <f>-Calculations!$D$7</f>
        <v>-532.954212</v>
      </c>
      <c r="F37" s="37"/>
      <c r="G37" s="37">
        <f>-Calculations!$L$7/12</f>
        <v>-34.59677419</v>
      </c>
      <c r="H37" s="37"/>
      <c r="I37" s="37"/>
      <c r="J37" s="37"/>
      <c r="K37" s="37"/>
      <c r="L37" s="38">
        <f t="shared" si="1"/>
        <v>-567.5509862</v>
      </c>
      <c r="M37" s="38">
        <f t="shared" si="2"/>
        <v>-481.4207939</v>
      </c>
      <c r="N37" s="39"/>
    </row>
    <row r="38">
      <c r="A38" s="35"/>
      <c r="B38" s="35"/>
      <c r="C38" s="29">
        <v>3.0</v>
      </c>
      <c r="D38" s="1">
        <v>34.0</v>
      </c>
      <c r="E38" s="36">
        <f>-Calculations!$D$7</f>
        <v>-532.954212</v>
      </c>
      <c r="F38" s="37"/>
      <c r="G38" s="37">
        <f>-Calculations!$L$7/12</f>
        <v>-34.59677419</v>
      </c>
      <c r="H38" s="37"/>
      <c r="I38" s="37"/>
      <c r="J38" s="37"/>
      <c r="K38" s="37"/>
      <c r="L38" s="38">
        <f t="shared" si="1"/>
        <v>-567.5509862</v>
      </c>
      <c r="M38" s="38">
        <f t="shared" si="2"/>
        <v>-479.0256655</v>
      </c>
      <c r="N38" s="39"/>
    </row>
    <row r="39">
      <c r="A39" s="35"/>
      <c r="B39" s="35"/>
      <c r="C39" s="29">
        <v>3.0</v>
      </c>
      <c r="D39" s="1">
        <v>35.0</v>
      </c>
      <c r="E39" s="36">
        <f>-Calculations!$D$7</f>
        <v>-532.954212</v>
      </c>
      <c r="F39" s="37"/>
      <c r="G39" s="37">
        <f>-Calculations!$L$7/12</f>
        <v>-34.59677419</v>
      </c>
      <c r="H39" s="37"/>
      <c r="I39" s="37"/>
      <c r="J39" s="37"/>
      <c r="K39" s="37"/>
      <c r="L39" s="38">
        <f t="shared" si="1"/>
        <v>-567.5509862</v>
      </c>
      <c r="M39" s="38">
        <f t="shared" si="2"/>
        <v>-476.6424533</v>
      </c>
      <c r="N39" s="39"/>
    </row>
    <row r="40">
      <c r="A40" s="35"/>
      <c r="B40" s="35"/>
      <c r="C40" s="29">
        <v>3.0</v>
      </c>
      <c r="D40" s="1">
        <v>36.0</v>
      </c>
      <c r="E40" s="36">
        <f>-Calculations!$D$7</f>
        <v>-532.954212</v>
      </c>
      <c r="F40" s="37"/>
      <c r="G40" s="37">
        <f>-Calculations!$L$7/12</f>
        <v>-34.59677419</v>
      </c>
      <c r="H40" s="37"/>
      <c r="I40" s="37">
        <f>-Calculations!$N$7/2</f>
        <v>-200</v>
      </c>
      <c r="J40" s="37"/>
      <c r="K40" s="37"/>
      <c r="L40" s="38">
        <f t="shared" si="1"/>
        <v>-767.5509862</v>
      </c>
      <c r="M40" s="38">
        <f t="shared" si="2"/>
        <v>-641.4000816</v>
      </c>
      <c r="N40" s="39"/>
    </row>
    <row r="41">
      <c r="A41" s="35"/>
      <c r="B41" s="35"/>
      <c r="C41" s="29">
        <v>4.0</v>
      </c>
      <c r="D41" s="1">
        <v>37.0</v>
      </c>
      <c r="E41" s="36">
        <f>-Calculations!$D$7</f>
        <v>-532.954212</v>
      </c>
      <c r="F41" s="37"/>
      <c r="G41" s="37">
        <f>-Calculations!$L$7/12</f>
        <v>-34.59677419</v>
      </c>
      <c r="H41" s="37">
        <f>sum(B10,B6)</f>
        <v>-359.72</v>
      </c>
      <c r="I41" s="37"/>
      <c r="J41" s="37"/>
      <c r="K41" s="37"/>
      <c r="L41" s="38">
        <f t="shared" si="1"/>
        <v>-927.2709862</v>
      </c>
      <c r="M41" s="38">
        <f t="shared" si="2"/>
        <v>-771.0142169</v>
      </c>
      <c r="N41" s="39"/>
    </row>
    <row r="42">
      <c r="A42" s="35"/>
      <c r="B42" s="35"/>
      <c r="C42" s="29">
        <v>4.0</v>
      </c>
      <c r="D42" s="1">
        <v>38.0</v>
      </c>
      <c r="E42" s="36">
        <f>-Calculations!$D$7</f>
        <v>-532.954212</v>
      </c>
      <c r="F42" s="37"/>
      <c r="G42" s="37">
        <f>-Calculations!$L$7/12</f>
        <v>-34.59677419</v>
      </c>
      <c r="H42" s="37"/>
      <c r="I42" s="37"/>
      <c r="J42" s="37"/>
      <c r="K42" s="37"/>
      <c r="L42" s="38">
        <f t="shared" si="1"/>
        <v>-567.5509862</v>
      </c>
      <c r="M42" s="38">
        <f t="shared" si="2"/>
        <v>-469.5637215</v>
      </c>
      <c r="N42" s="39"/>
    </row>
    <row r="43">
      <c r="A43" s="35"/>
      <c r="B43" s="35"/>
      <c r="C43" s="29">
        <v>4.0</v>
      </c>
      <c r="D43" s="1">
        <v>39.0</v>
      </c>
      <c r="E43" s="36">
        <f>-Calculations!$D$7</f>
        <v>-532.954212</v>
      </c>
      <c r="F43" s="37"/>
      <c r="G43" s="37">
        <f>-Calculations!$L$7/12</f>
        <v>-34.59677419</v>
      </c>
      <c r="H43" s="37"/>
      <c r="I43" s="37"/>
      <c r="J43" s="37"/>
      <c r="K43" s="37"/>
      <c r="L43" s="38">
        <f t="shared" si="1"/>
        <v>-567.5509862</v>
      </c>
      <c r="M43" s="38">
        <f t="shared" si="2"/>
        <v>-467.2275836</v>
      </c>
      <c r="N43" s="39"/>
    </row>
    <row r="44">
      <c r="A44" s="35"/>
      <c r="B44" s="35"/>
      <c r="C44" s="29">
        <v>4.0</v>
      </c>
      <c r="D44" s="1">
        <v>40.0</v>
      </c>
      <c r="E44" s="36">
        <f>-Calculations!$D$7</f>
        <v>-532.954212</v>
      </c>
      <c r="F44" s="37"/>
      <c r="G44" s="37">
        <f>-Calculations!$L$7/12</f>
        <v>-34.59677419</v>
      </c>
      <c r="H44" s="37"/>
      <c r="I44" s="37"/>
      <c r="J44" s="37"/>
      <c r="K44" s="37"/>
      <c r="L44" s="38">
        <f t="shared" si="1"/>
        <v>-567.5509862</v>
      </c>
      <c r="M44" s="38">
        <f t="shared" si="2"/>
        <v>-464.9030682</v>
      </c>
      <c r="N44" s="39"/>
    </row>
    <row r="45">
      <c r="A45" s="35"/>
      <c r="B45" s="35"/>
      <c r="C45" s="29">
        <v>4.0</v>
      </c>
      <c r="D45" s="1">
        <v>41.0</v>
      </c>
      <c r="E45" s="36">
        <f>-Calculations!$D$7</f>
        <v>-532.954212</v>
      </c>
      <c r="F45" s="37"/>
      <c r="G45" s="37">
        <f>-Calculations!$L$7/12</f>
        <v>-34.59677419</v>
      </c>
      <c r="H45" s="37"/>
      <c r="I45" s="37"/>
      <c r="J45" s="37"/>
      <c r="K45" s="37"/>
      <c r="L45" s="38">
        <f t="shared" si="1"/>
        <v>-567.5509862</v>
      </c>
      <c r="M45" s="38">
        <f t="shared" si="2"/>
        <v>-462.5901176</v>
      </c>
      <c r="N45" s="39"/>
    </row>
    <row r="46">
      <c r="A46" s="35"/>
      <c r="B46" s="35"/>
      <c r="C46" s="29">
        <v>4.0</v>
      </c>
      <c r="D46" s="1">
        <v>42.0</v>
      </c>
      <c r="E46" s="36">
        <f>-Calculations!$D$7</f>
        <v>-532.954212</v>
      </c>
      <c r="F46" s="37"/>
      <c r="G46" s="37">
        <f>-Calculations!$L$7/12</f>
        <v>-34.59677419</v>
      </c>
      <c r="H46" s="37"/>
      <c r="I46" s="37">
        <f>-Calculations!$N$7/2</f>
        <v>-200</v>
      </c>
      <c r="J46" s="37"/>
      <c r="K46" s="37"/>
      <c r="L46" s="38">
        <f t="shared" si="1"/>
        <v>-767.5509862</v>
      </c>
      <c r="M46" s="38">
        <f t="shared" si="2"/>
        <v>-622.4903744</v>
      </c>
      <c r="N46" s="39"/>
    </row>
    <row r="47">
      <c r="A47" s="35"/>
      <c r="B47" s="35"/>
      <c r="C47" s="29">
        <v>4.0</v>
      </c>
      <c r="D47" s="1">
        <v>43.0</v>
      </c>
      <c r="E47" s="36">
        <f>-Calculations!$D$7</f>
        <v>-532.954212</v>
      </c>
      <c r="F47" s="37"/>
      <c r="G47" s="37">
        <f>-Calculations!$L$7/12</f>
        <v>-34.59677419</v>
      </c>
      <c r="H47" s="37"/>
      <c r="I47" s="37"/>
      <c r="J47" s="37"/>
      <c r="K47" s="37"/>
      <c r="L47" s="38">
        <f t="shared" si="1"/>
        <v>-567.5509862</v>
      </c>
      <c r="M47" s="38">
        <f t="shared" si="2"/>
        <v>-457.9986809</v>
      </c>
      <c r="N47" s="39"/>
    </row>
    <row r="48">
      <c r="A48" s="35"/>
      <c r="B48" s="35"/>
      <c r="C48" s="29">
        <v>4.0</v>
      </c>
      <c r="D48" s="1">
        <v>44.0</v>
      </c>
      <c r="E48" s="36">
        <f>-Calculations!$D$7</f>
        <v>-532.954212</v>
      </c>
      <c r="F48" s="37"/>
      <c r="G48" s="37">
        <f>-Calculations!$L$7/12</f>
        <v>-34.59677419</v>
      </c>
      <c r="H48" s="37"/>
      <c r="I48" s="37"/>
      <c r="J48" s="37"/>
      <c r="K48" s="37"/>
      <c r="L48" s="38">
        <f t="shared" si="1"/>
        <v>-567.5509862</v>
      </c>
      <c r="M48" s="38">
        <f t="shared" si="2"/>
        <v>-455.7200805</v>
      </c>
      <c r="N48" s="39"/>
    </row>
    <row r="49">
      <c r="A49" s="35"/>
      <c r="B49" s="35"/>
      <c r="C49" s="29">
        <v>4.0</v>
      </c>
      <c r="D49" s="1">
        <v>45.0</v>
      </c>
      <c r="E49" s="36">
        <f>-Calculations!$D$7</f>
        <v>-532.954212</v>
      </c>
      <c r="F49" s="37"/>
      <c r="G49" s="37">
        <f>-Calculations!$L$7/12</f>
        <v>-34.59677419</v>
      </c>
      <c r="H49" s="37"/>
      <c r="I49" s="37"/>
      <c r="J49" s="37"/>
      <c r="K49" s="37"/>
      <c r="L49" s="38">
        <f t="shared" si="1"/>
        <v>-567.5509862</v>
      </c>
      <c r="M49" s="38">
        <f t="shared" si="2"/>
        <v>-453.4528164</v>
      </c>
      <c r="N49" s="39"/>
    </row>
    <row r="50">
      <c r="A50" s="35"/>
      <c r="B50" s="35"/>
      <c r="C50" s="29">
        <v>4.0</v>
      </c>
      <c r="D50" s="1">
        <v>46.0</v>
      </c>
      <c r="E50" s="36">
        <f>-Calculations!$D$7</f>
        <v>-532.954212</v>
      </c>
      <c r="F50" s="37"/>
      <c r="G50" s="37">
        <f>-Calculations!$L$7/12</f>
        <v>-34.59677419</v>
      </c>
      <c r="H50" s="37"/>
      <c r="I50" s="37"/>
      <c r="J50" s="37"/>
      <c r="K50" s="37"/>
      <c r="L50" s="38">
        <f t="shared" si="1"/>
        <v>-567.5509862</v>
      </c>
      <c r="M50" s="38">
        <f t="shared" si="2"/>
        <v>-451.1968322</v>
      </c>
      <c r="N50" s="39"/>
    </row>
    <row r="51">
      <c r="A51" s="35"/>
      <c r="B51" s="35"/>
      <c r="C51" s="29">
        <v>4.0</v>
      </c>
      <c r="D51" s="1">
        <v>47.0</v>
      </c>
      <c r="E51" s="36">
        <f>-Calculations!$D$7</f>
        <v>-532.954212</v>
      </c>
      <c r="F51" s="37"/>
      <c r="G51" s="37">
        <f>-Calculations!$L$7/12</f>
        <v>-34.59677419</v>
      </c>
      <c r="H51" s="37"/>
      <c r="I51" s="37"/>
      <c r="J51" s="37"/>
      <c r="K51" s="37"/>
      <c r="L51" s="38">
        <f t="shared" si="1"/>
        <v>-567.5509862</v>
      </c>
      <c r="M51" s="38">
        <f t="shared" si="2"/>
        <v>-448.9520719</v>
      </c>
      <c r="N51" s="39"/>
    </row>
    <row r="52">
      <c r="A52" s="35"/>
      <c r="B52" s="35"/>
      <c r="C52" s="29">
        <v>4.0</v>
      </c>
      <c r="D52" s="1">
        <v>48.0</v>
      </c>
      <c r="E52" s="36">
        <f>-Calculations!$D$7</f>
        <v>-532.954212</v>
      </c>
      <c r="F52" s="37"/>
      <c r="G52" s="37">
        <f>-Calculations!$L$7/12</f>
        <v>-34.59677419</v>
      </c>
      <c r="H52" s="37"/>
      <c r="I52" s="37">
        <f>-Calculations!$N$7/2</f>
        <v>-200</v>
      </c>
      <c r="J52" s="37"/>
      <c r="K52" s="37"/>
      <c r="L52" s="38">
        <f t="shared" si="1"/>
        <v>-767.5509862</v>
      </c>
      <c r="M52" s="38">
        <f t="shared" si="2"/>
        <v>-604.1381617</v>
      </c>
      <c r="N52" s="39"/>
    </row>
    <row r="53">
      <c r="A53" s="35"/>
      <c r="B53" s="35"/>
      <c r="C53" s="29">
        <v>5.0</v>
      </c>
      <c r="D53" s="1">
        <v>49.0</v>
      </c>
      <c r="E53" s="36">
        <f>-Calculations!$D$7</f>
        <v>-532.954212</v>
      </c>
      <c r="F53" s="37"/>
      <c r="G53" s="37">
        <f>-Calculations!$L$7/12</f>
        <v>-34.59677419</v>
      </c>
      <c r="H53" s="37">
        <f>sum(B11,B6)</f>
        <v>-210.545</v>
      </c>
      <c r="I53" s="37"/>
      <c r="J53" s="37"/>
      <c r="K53" s="37"/>
      <c r="L53" s="38">
        <f t="shared" si="1"/>
        <v>-778.0959862</v>
      </c>
      <c r="M53" s="38">
        <f t="shared" si="2"/>
        <v>-609.3911586</v>
      </c>
      <c r="N53" s="39"/>
    </row>
    <row r="54">
      <c r="A54" s="35"/>
      <c r="B54" s="35"/>
      <c r="C54" s="29">
        <v>5.0</v>
      </c>
      <c r="D54" s="1">
        <v>50.0</v>
      </c>
      <c r="E54" s="36">
        <f>-Calculations!$D$7</f>
        <v>-532.954212</v>
      </c>
      <c r="F54" s="37"/>
      <c r="G54" s="37">
        <f>-Calculations!$L$7/12</f>
        <v>-34.59677419</v>
      </c>
      <c r="H54" s="37"/>
      <c r="I54" s="37"/>
      <c r="J54" s="37"/>
      <c r="K54" s="37"/>
      <c r="L54" s="38">
        <f t="shared" si="1"/>
        <v>-567.5509862</v>
      </c>
      <c r="M54" s="38">
        <f t="shared" si="2"/>
        <v>-442.2845766</v>
      </c>
      <c r="N54" s="39"/>
    </row>
    <row r="55">
      <c r="A55" s="35"/>
      <c r="B55" s="35"/>
      <c r="C55" s="29">
        <v>5.0</v>
      </c>
      <c r="D55" s="1">
        <v>51.0</v>
      </c>
      <c r="E55" s="36">
        <f>-Calculations!$D$7</f>
        <v>-532.954212</v>
      </c>
      <c r="F55" s="37"/>
      <c r="G55" s="37">
        <f>-Calculations!$L$7/12</f>
        <v>-34.59677419</v>
      </c>
      <c r="H55" s="37"/>
      <c r="I55" s="37"/>
      <c r="J55" s="37"/>
      <c r="K55" s="37"/>
      <c r="L55" s="38">
        <f t="shared" si="1"/>
        <v>-567.5509862</v>
      </c>
      <c r="M55" s="38">
        <f t="shared" si="2"/>
        <v>-440.0841558</v>
      </c>
      <c r="N55" s="39"/>
    </row>
    <row r="56">
      <c r="A56" s="35"/>
      <c r="B56" s="35"/>
      <c r="C56" s="29">
        <v>5.0</v>
      </c>
      <c r="D56" s="1">
        <v>52.0</v>
      </c>
      <c r="E56" s="36">
        <f>-Calculations!$D$7</f>
        <v>-532.954212</v>
      </c>
      <c r="F56" s="37"/>
      <c r="G56" s="37">
        <f>-Calculations!$L$7/12</f>
        <v>-34.59677419</v>
      </c>
      <c r="H56" s="37"/>
      <c r="I56" s="37"/>
      <c r="J56" s="37"/>
      <c r="K56" s="37"/>
      <c r="L56" s="38">
        <f t="shared" si="1"/>
        <v>-567.5509862</v>
      </c>
      <c r="M56" s="38">
        <f t="shared" si="2"/>
        <v>-437.8946824</v>
      </c>
      <c r="N56" s="39"/>
    </row>
    <row r="57">
      <c r="A57" s="35"/>
      <c r="B57" s="35"/>
      <c r="C57" s="29">
        <v>5.0</v>
      </c>
      <c r="D57" s="1">
        <v>53.0</v>
      </c>
      <c r="E57" s="36">
        <f>-Calculations!$D$7</f>
        <v>-532.954212</v>
      </c>
      <c r="F57" s="37"/>
      <c r="G57" s="37">
        <f>-Calculations!$L$7/12</f>
        <v>-34.59677419</v>
      </c>
      <c r="H57" s="37"/>
      <c r="I57" s="37"/>
      <c r="J57" s="37"/>
      <c r="K57" s="37"/>
      <c r="L57" s="38">
        <f t="shared" si="1"/>
        <v>-567.5509862</v>
      </c>
      <c r="M57" s="38">
        <f t="shared" si="2"/>
        <v>-435.7161019</v>
      </c>
      <c r="N57" s="39"/>
    </row>
    <row r="58">
      <c r="A58" s="35"/>
      <c r="B58" s="35"/>
      <c r="C58" s="29">
        <v>5.0</v>
      </c>
      <c r="D58" s="1">
        <v>54.0</v>
      </c>
      <c r="E58" s="36">
        <f>-Calculations!$D$7</f>
        <v>-532.954212</v>
      </c>
      <c r="F58" s="37"/>
      <c r="G58" s="37">
        <f>-Calculations!$L$7/12</f>
        <v>-34.59677419</v>
      </c>
      <c r="H58" s="37"/>
      <c r="I58" s="37">
        <f>-Calculations!$N$7/2</f>
        <v>-200</v>
      </c>
      <c r="J58" s="37"/>
      <c r="K58" s="37"/>
      <c r="L58" s="38">
        <f t="shared" si="1"/>
        <v>-767.5509862</v>
      </c>
      <c r="M58" s="38">
        <f t="shared" si="2"/>
        <v>-586.3270075</v>
      </c>
      <c r="N58" s="39"/>
    </row>
    <row r="59">
      <c r="A59" s="35"/>
      <c r="B59" s="35"/>
      <c r="C59" s="29">
        <v>5.0</v>
      </c>
      <c r="D59" s="1">
        <v>55.0</v>
      </c>
      <c r="E59" s="36">
        <f>-Calculations!$D$7</f>
        <v>-532.954212</v>
      </c>
      <c r="F59" s="37"/>
      <c r="G59" s="37">
        <f>-Calculations!$L$7/12</f>
        <v>-34.59677419</v>
      </c>
      <c r="H59" s="37"/>
      <c r="I59" s="37"/>
      <c r="J59" s="37"/>
      <c r="K59" s="37"/>
      <c r="L59" s="38">
        <f t="shared" si="1"/>
        <v>-567.5509862</v>
      </c>
      <c r="M59" s="38">
        <f t="shared" si="2"/>
        <v>-431.3914031</v>
      </c>
      <c r="N59" s="39"/>
    </row>
    <row r="60">
      <c r="A60" s="35"/>
      <c r="B60" s="35"/>
      <c r="C60" s="29">
        <v>5.0</v>
      </c>
      <c r="D60" s="1">
        <v>56.0</v>
      </c>
      <c r="E60" s="36">
        <f>-Calculations!$D$7</f>
        <v>-532.954212</v>
      </c>
      <c r="F60" s="37"/>
      <c r="G60" s="37">
        <f>-Calculations!$L$7/12</f>
        <v>-34.59677419</v>
      </c>
      <c r="H60" s="37"/>
      <c r="I60" s="37"/>
      <c r="J60" s="37"/>
      <c r="K60" s="37"/>
      <c r="L60" s="38">
        <f t="shared" si="1"/>
        <v>-567.5509862</v>
      </c>
      <c r="M60" s="38">
        <f t="shared" si="2"/>
        <v>-429.2451772</v>
      </c>
      <c r="N60" s="39"/>
    </row>
    <row r="61">
      <c r="A61" s="35"/>
      <c r="B61" s="35"/>
      <c r="C61" s="29">
        <v>5.0</v>
      </c>
      <c r="D61" s="1">
        <v>57.0</v>
      </c>
      <c r="E61" s="36">
        <f>-Calculations!$D$7</f>
        <v>-532.954212</v>
      </c>
      <c r="F61" s="37"/>
      <c r="G61" s="37">
        <f>-Calculations!$L$7/12</f>
        <v>-34.59677419</v>
      </c>
      <c r="H61" s="37"/>
      <c r="I61" s="37"/>
      <c r="J61" s="37"/>
      <c r="K61" s="37"/>
      <c r="L61" s="38">
        <f t="shared" si="1"/>
        <v>-567.5509862</v>
      </c>
      <c r="M61" s="38">
        <f t="shared" si="2"/>
        <v>-427.109629</v>
      </c>
      <c r="N61" s="39"/>
    </row>
    <row r="62">
      <c r="A62" s="35"/>
      <c r="B62" s="35"/>
      <c r="C62" s="29">
        <v>5.0</v>
      </c>
      <c r="D62" s="1">
        <v>58.0</v>
      </c>
      <c r="E62" s="36">
        <f>-Calculations!$D$7</f>
        <v>-532.954212</v>
      </c>
      <c r="F62" s="37"/>
      <c r="G62" s="37">
        <f>-Calculations!$L$7/12</f>
        <v>-34.59677419</v>
      </c>
      <c r="H62" s="37"/>
      <c r="I62" s="37"/>
      <c r="J62" s="37"/>
      <c r="K62" s="37"/>
      <c r="L62" s="38">
        <f t="shared" si="1"/>
        <v>-567.5509862</v>
      </c>
      <c r="M62" s="38">
        <f t="shared" si="2"/>
        <v>-424.9847055</v>
      </c>
      <c r="N62" s="39"/>
    </row>
    <row r="63">
      <c r="A63" s="35"/>
      <c r="B63" s="35"/>
      <c r="C63" s="29">
        <v>5.0</v>
      </c>
      <c r="D63" s="1">
        <v>59.0</v>
      </c>
      <c r="E63" s="36">
        <f>-Calculations!$D$7</f>
        <v>-532.954212</v>
      </c>
      <c r="F63" s="37"/>
      <c r="G63" s="37">
        <f>-Calculations!$L$7/12</f>
        <v>-34.59677419</v>
      </c>
      <c r="H63" s="37"/>
      <c r="I63" s="37"/>
      <c r="J63" s="37"/>
      <c r="K63" s="37"/>
      <c r="L63" s="38">
        <f t="shared" si="1"/>
        <v>-567.5509862</v>
      </c>
      <c r="M63" s="38">
        <f t="shared" si="2"/>
        <v>-422.8703537</v>
      </c>
      <c r="N63" s="39"/>
    </row>
    <row r="64">
      <c r="A64" s="35"/>
      <c r="B64" s="35"/>
      <c r="C64" s="29">
        <v>5.0</v>
      </c>
      <c r="D64" s="1">
        <v>60.0</v>
      </c>
      <c r="E64" s="36">
        <f>-Calculations!$D$7</f>
        <v>-532.954212</v>
      </c>
      <c r="F64" s="37"/>
      <c r="G64" s="37">
        <f>-Calculations!$L$7/12</f>
        <v>-34.59677419</v>
      </c>
      <c r="H64" s="37"/>
      <c r="I64" s="37">
        <f>-Calculations!$N$7/2</f>
        <v>-200</v>
      </c>
      <c r="J64" s="37"/>
      <c r="K64" s="37"/>
      <c r="L64" s="38">
        <f t="shared" si="1"/>
        <v>-767.5509862</v>
      </c>
      <c r="M64" s="38">
        <f t="shared" si="2"/>
        <v>-569.0409604</v>
      </c>
      <c r="N64" s="39"/>
    </row>
    <row r="65">
      <c r="A65" s="35"/>
      <c r="B65" s="35"/>
      <c r="C65" s="29">
        <v>6.0</v>
      </c>
      <c r="D65" s="1">
        <v>61.0</v>
      </c>
      <c r="E65" s="36">
        <f>-Calculations!$D$7</f>
        <v>-532.954212</v>
      </c>
      <c r="F65" s="37"/>
      <c r="G65" s="37">
        <f>-Calculations!$L$7/12</f>
        <v>-34.59677419</v>
      </c>
      <c r="H65" s="37">
        <f>sum(B12,B6)</f>
        <v>-210.545</v>
      </c>
      <c r="I65" s="37"/>
      <c r="J65" s="37"/>
      <c r="K65" s="37"/>
      <c r="L65" s="38">
        <f t="shared" si="1"/>
        <v>-778.0959862</v>
      </c>
      <c r="M65" s="38">
        <f t="shared" si="2"/>
        <v>-573.9887863</v>
      </c>
      <c r="N65" s="39"/>
    </row>
    <row r="66">
      <c r="A66" s="35"/>
      <c r="B66" s="35"/>
      <c r="C66" s="29">
        <v>6.0</v>
      </c>
      <c r="D66" s="1">
        <v>62.0</v>
      </c>
      <c r="E66" s="36">
        <f>-Calculations!$D$7</f>
        <v>-532.954212</v>
      </c>
      <c r="F66" s="37"/>
      <c r="G66" s="37">
        <f>-Calculations!$L$7/12</f>
        <v>-34.59677419</v>
      </c>
      <c r="H66" s="37"/>
      <c r="I66" s="37"/>
      <c r="J66" s="37"/>
      <c r="K66" s="37"/>
      <c r="L66" s="38">
        <f t="shared" si="1"/>
        <v>-567.5509862</v>
      </c>
      <c r="M66" s="38">
        <f t="shared" si="2"/>
        <v>-416.5902043</v>
      </c>
      <c r="N66" s="39"/>
    </row>
    <row r="67">
      <c r="A67" s="35"/>
      <c r="B67" s="35"/>
      <c r="C67" s="29">
        <v>6.0</v>
      </c>
      <c r="D67" s="1">
        <v>63.0</v>
      </c>
      <c r="E67" s="36">
        <f>-Calculations!$D$7</f>
        <v>-532.954212</v>
      </c>
      <c r="F67" s="37"/>
      <c r="G67" s="37">
        <f>-Calculations!$L$7/12</f>
        <v>-34.59677419</v>
      </c>
      <c r="H67" s="37"/>
      <c r="I67" s="37"/>
      <c r="J67" s="37"/>
      <c r="K67" s="37"/>
      <c r="L67" s="38">
        <f t="shared" si="1"/>
        <v>-567.5509862</v>
      </c>
      <c r="M67" s="38">
        <f t="shared" si="2"/>
        <v>-414.5176162</v>
      </c>
      <c r="N67" s="39"/>
    </row>
    <row r="68">
      <c r="A68" s="35"/>
      <c r="B68" s="35"/>
      <c r="C68" s="29">
        <v>6.0</v>
      </c>
      <c r="D68" s="1">
        <v>64.0</v>
      </c>
      <c r="E68" s="36">
        <f>-Calculations!$D$7</f>
        <v>-532.954212</v>
      </c>
      <c r="F68" s="37"/>
      <c r="G68" s="37">
        <f>-Calculations!$L$7/12</f>
        <v>-34.59677419</v>
      </c>
      <c r="H68" s="37"/>
      <c r="I68" s="37"/>
      <c r="J68" s="37"/>
      <c r="K68" s="37"/>
      <c r="L68" s="38">
        <f t="shared" si="1"/>
        <v>-567.5509862</v>
      </c>
      <c r="M68" s="38">
        <f t="shared" si="2"/>
        <v>-412.4553396</v>
      </c>
      <c r="N68" s="39"/>
    </row>
    <row r="69">
      <c r="A69" s="35"/>
      <c r="B69" s="35"/>
      <c r="C69" s="29">
        <v>6.0</v>
      </c>
      <c r="D69" s="1">
        <v>65.0</v>
      </c>
      <c r="E69" s="36">
        <f>-Calculations!$D$7</f>
        <v>-532.954212</v>
      </c>
      <c r="F69" s="37"/>
      <c r="G69" s="37">
        <f>-Calculations!$L$7/12</f>
        <v>-34.59677419</v>
      </c>
      <c r="H69" s="37"/>
      <c r="I69" s="37"/>
      <c r="J69" s="37"/>
      <c r="K69" s="37"/>
      <c r="L69" s="38">
        <f t="shared" si="1"/>
        <v>-567.5509862</v>
      </c>
      <c r="M69" s="38">
        <f t="shared" si="2"/>
        <v>-410.4033229</v>
      </c>
      <c r="N69" s="39"/>
    </row>
    <row r="70">
      <c r="A70" s="35"/>
      <c r="B70" s="35"/>
      <c r="C70" s="29">
        <v>6.0</v>
      </c>
      <c r="D70" s="1">
        <v>66.0</v>
      </c>
      <c r="E70" s="36">
        <f>-Calculations!$D$7</f>
        <v>-532.954212</v>
      </c>
      <c r="F70" s="37"/>
      <c r="G70" s="37">
        <f>-Calculations!$L$7/12</f>
        <v>-34.59677419</v>
      </c>
      <c r="H70" s="37"/>
      <c r="I70" s="37">
        <f>-Calculations!$N$7/2</f>
        <v>-200</v>
      </c>
      <c r="J70" s="37"/>
      <c r="K70" s="37"/>
      <c r="L70" s="38">
        <f t="shared" si="1"/>
        <v>-767.5509862</v>
      </c>
      <c r="M70" s="38">
        <f t="shared" si="2"/>
        <v>-552.2645392</v>
      </c>
      <c r="N70" s="39"/>
    </row>
    <row r="71">
      <c r="A71" s="35"/>
      <c r="B71" s="35"/>
      <c r="C71" s="29">
        <v>6.0</v>
      </c>
      <c r="D71" s="1">
        <v>67.0</v>
      </c>
      <c r="E71" s="36">
        <f>-Calculations!$D$7</f>
        <v>-532.954212</v>
      </c>
      <c r="F71" s="37"/>
      <c r="G71" s="37">
        <f>-Calculations!$L$7/12</f>
        <v>-34.59677419</v>
      </c>
      <c r="H71" s="37"/>
      <c r="I71" s="37"/>
      <c r="J71" s="37"/>
      <c r="K71" s="37"/>
      <c r="L71" s="38">
        <f t="shared" si="1"/>
        <v>-567.5509862</v>
      </c>
      <c r="M71" s="38">
        <f t="shared" si="2"/>
        <v>-406.329866</v>
      </c>
      <c r="N71" s="39"/>
    </row>
    <row r="72">
      <c r="A72" s="35"/>
      <c r="B72" s="35"/>
      <c r="C72" s="29">
        <v>6.0</v>
      </c>
      <c r="D72" s="1">
        <v>68.0</v>
      </c>
      <c r="E72" s="36">
        <f>-Calculations!$D$7</f>
        <v>-532.954212</v>
      </c>
      <c r="F72" s="37"/>
      <c r="G72" s="37">
        <f>-Calculations!$L$7/12</f>
        <v>-34.59677419</v>
      </c>
      <c r="H72" s="37"/>
      <c r="I72" s="37"/>
      <c r="J72" s="37"/>
      <c r="K72" s="37"/>
      <c r="L72" s="38">
        <f t="shared" si="1"/>
        <v>-567.5509862</v>
      </c>
      <c r="M72" s="38">
        <f t="shared" si="2"/>
        <v>-404.3083244</v>
      </c>
      <c r="N72" s="39"/>
    </row>
    <row r="73">
      <c r="A73" s="35"/>
      <c r="B73" s="35"/>
      <c r="C73" s="29">
        <v>6.0</v>
      </c>
      <c r="D73" s="1">
        <v>69.0</v>
      </c>
      <c r="E73" s="36">
        <f>-Calculations!$D$7</f>
        <v>-532.954212</v>
      </c>
      <c r="F73" s="37"/>
      <c r="G73" s="37">
        <f>-Calculations!$L$7/12</f>
        <v>-34.59677419</v>
      </c>
      <c r="H73" s="37"/>
      <c r="I73" s="37"/>
      <c r="J73" s="37"/>
      <c r="K73" s="37"/>
      <c r="L73" s="38">
        <f t="shared" si="1"/>
        <v>-567.5509862</v>
      </c>
      <c r="M73" s="38">
        <f t="shared" si="2"/>
        <v>-402.2968402</v>
      </c>
      <c r="N73" s="39"/>
    </row>
    <row r="74">
      <c r="A74" s="35"/>
      <c r="B74" s="35"/>
      <c r="C74" s="29">
        <v>6.0</v>
      </c>
      <c r="D74" s="1">
        <v>70.0</v>
      </c>
      <c r="E74" s="36">
        <f>-Calculations!$D$7</f>
        <v>-532.954212</v>
      </c>
      <c r="F74" s="37"/>
      <c r="G74" s="37">
        <f>-Calculations!$L$7/12</f>
        <v>-34.59677419</v>
      </c>
      <c r="H74" s="37"/>
      <c r="I74" s="37"/>
      <c r="J74" s="37"/>
      <c r="K74" s="37"/>
      <c r="L74" s="38">
        <f t="shared" si="1"/>
        <v>-567.5509862</v>
      </c>
      <c r="M74" s="38">
        <f t="shared" si="2"/>
        <v>-400.2953634</v>
      </c>
      <c r="N74" s="39"/>
    </row>
    <row r="75">
      <c r="A75" s="35"/>
      <c r="B75" s="35"/>
      <c r="C75" s="29">
        <v>6.0</v>
      </c>
      <c r="D75" s="1">
        <v>71.0</v>
      </c>
      <c r="E75" s="36">
        <f>-Calculations!$D$7</f>
        <v>-532.954212</v>
      </c>
      <c r="F75" s="37"/>
      <c r="G75" s="37">
        <f>-Calculations!$L$7/12</f>
        <v>-34.59677419</v>
      </c>
      <c r="H75" s="37"/>
      <c r="I75" s="37"/>
      <c r="J75" s="37"/>
      <c r="K75" s="37"/>
      <c r="L75" s="38">
        <f t="shared" si="1"/>
        <v>-567.5509862</v>
      </c>
      <c r="M75" s="38">
        <f t="shared" si="2"/>
        <v>-398.3038442</v>
      </c>
      <c r="N75" s="39"/>
    </row>
    <row r="76">
      <c r="A76" s="35"/>
      <c r="B76" s="35"/>
      <c r="C76" s="46">
        <v>6.0</v>
      </c>
      <c r="D76" s="47">
        <v>72.0</v>
      </c>
      <c r="E76" s="51">
        <f>-Calculations!$D$7</f>
        <v>-532.954212</v>
      </c>
      <c r="F76" s="48"/>
      <c r="G76" s="48">
        <f>-Calculations!$L$7/12</f>
        <v>-34.59677419</v>
      </c>
      <c r="H76" s="48"/>
      <c r="I76" s="48">
        <f>-Calculations!$N$7/2</f>
        <v>-200</v>
      </c>
      <c r="J76" s="48"/>
      <c r="K76" s="48">
        <f>Calculations!Q7</f>
        <v>13650</v>
      </c>
      <c r="L76" s="49">
        <f t="shared" si="1"/>
        <v>12882.44901</v>
      </c>
      <c r="M76" s="49">
        <f t="shared" si="2"/>
        <v>8995.845455</v>
      </c>
      <c r="N76" s="50"/>
    </row>
  </sheetData>
  <mergeCells count="2">
    <mergeCell ref="C2:D2"/>
    <mergeCell ref="E2:N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101</v>
      </c>
    </row>
    <row r="25">
      <c r="A25" s="22" t="s">
        <v>102</v>
      </c>
    </row>
    <row r="61">
      <c r="A61" s="22" t="s">
        <v>103</v>
      </c>
    </row>
    <row r="86">
      <c r="A86" s="22" t="s">
        <v>104</v>
      </c>
    </row>
    <row r="113">
      <c r="A113" s="22" t="s">
        <v>105</v>
      </c>
    </row>
    <row r="138">
      <c r="A138" s="22" t="s">
        <v>106</v>
      </c>
    </row>
    <row r="163">
      <c r="A163" s="22" t="s">
        <v>107</v>
      </c>
    </row>
    <row r="188">
      <c r="A188" s="22" t="s">
        <v>108</v>
      </c>
    </row>
    <row r="212">
      <c r="A212" s="22" t="s">
        <v>109</v>
      </c>
    </row>
    <row r="237">
      <c r="A237" s="22" t="s">
        <v>110</v>
      </c>
    </row>
    <row r="262">
      <c r="A262" s="22" t="s">
        <v>111</v>
      </c>
    </row>
  </sheetData>
  <drawing r:id="rId1"/>
</worksheet>
</file>