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Start" sheetId="1" r:id="rId3"/>
    <sheet state="visible" name="Dashboard" sheetId="2" r:id="rId4"/>
    <sheet state="visible" name="People" sheetId="3" r:id="rId5"/>
    <sheet state="visible" name="Companies" sheetId="4" r:id="rId6"/>
    <sheet state="visible" name="Opportunities" sheetId="5" r:id="rId7"/>
    <sheet state="visible" name="Settings" sheetId="6" r:id="rId8"/>
  </sheets>
  <definedNames>
    <definedName hidden="1" localSheetId="2" name="_xlnm._FilterDatabase">People!$B$3:$B$11</definedName>
    <definedName hidden="1" localSheetId="3" name="_xlnm._FilterDatabase">Companies!$B$3:$B$11</definedName>
    <definedName hidden="1" localSheetId="4" name="_xlnm._FilterDatabase">Opportunities!$B$3:$L$12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Add any tags in this column to help you quickly identify different entries
</t>
      </text>
    </comment>
    <comment authorId="0" ref="G3">
      <text>
        <t xml:space="preserve">See "Settings" tab</t>
      </text>
    </comment>
  </commentList>
</comments>
</file>

<file path=xl/sharedStrings.xml><?xml version="1.0" encoding="utf-8"?>
<sst xmlns="http://schemas.openxmlformats.org/spreadsheetml/2006/main" count="302" uniqueCount="156">
  <si>
    <t>GET STARTED WITH YOUR</t>
  </si>
  <si>
    <t>CRM REPORT</t>
  </si>
  <si>
    <t>If you are looking for a system to organize your contacts, solidify a sales process, and automate some of your ongoing tasks then you need a CRM (customer relationship management) solution. This template provides you with the basics of a CRM. It's the perfect place to start if you aren't quite ready for a full-blown CRM with advanced features. This mini-CRM automatically saves changes so you will never lose data. To get started, just enter your contacts manually or copy and paste existing data into this sheet.</t>
  </si>
  <si>
    <t>How to use this template</t>
  </si>
  <si>
    <t>When setting up this mini-CRM for the first time, go to the "Settings" tab to define categories for characteristics such as Contact Type for People or Stage for Opportunities</t>
  </si>
  <si>
    <t xml:space="preserve">Keep the CRM up-to-date by updating or adding rows as you engage with "People", "Companies", and "Opportunities"
</t>
  </si>
  <si>
    <t>Use the CRM to plan your daily, weekly, and monthly goals. The "Dashboard" provides a summary of how your sales pipeline is doing to help you decide what to address next.</t>
  </si>
  <si>
    <t>Let's walk you through the tabs listed at the bottom of this sheet.</t>
  </si>
  <si>
    <t>Dashboard</t>
  </si>
  <si>
    <t>Think of the Dashboard tab as your control panel for your opportunities. You'll see the following information:
- The total value of all your opportunities
- Total number of People, Companies, and Opportunities in this CRM
- The number of Opportunities by stage and the value of Opportunities by stage
This is a great place to start planning your daily goals!</t>
  </si>
  <si>
    <t>People</t>
  </si>
  <si>
    <t>A Person is someone you have already qualified to do business with. They may be a current customer, potential customer, or some other type of contact or relationship. This is the Person that works for a Company you want to do business with.</t>
  </si>
  <si>
    <t>Companies</t>
  </si>
  <si>
    <t>A Company is an organizational entity that you are either doing business with now, or may be doing business with soon. We like to think of the Company as the building that the People you are dealing with work in. The Company record is the top level record that we relate other records such as People or Opportunities to.</t>
  </si>
  <si>
    <t>Opportunities</t>
  </si>
  <si>
    <t>An Opportunity represents any kind of business development effort that you would like to track and move along through a process. You could also call an Opportunity a "deal" or a "sale". An Opportunity could represent the sale of a product, billings associated with services, or an activity that has no direct monetary value, like increasing your press coverage.</t>
  </si>
  <si>
    <t>Setting</t>
  </si>
  <si>
    <t>This is where you define the following items that will set the data rules in your Sheet: 
- Contact Type for People and Company         
- Stage, Status, Source, and Loss Reason for Opportunities 
You'll want to adjust this to what makes the most sense for your business process.</t>
  </si>
  <si>
    <t>SALES</t>
  </si>
  <si>
    <t xml:space="preserve">TOTAL NUMBER OF </t>
  </si>
  <si>
    <t>Copper Tip  ➜</t>
  </si>
  <si>
    <t>A Person is someone you have already qualified to do business with. 
They may be a current customer, potential customer, or some other contact type. 
This is the Person that works for a Company you want to do business with.</t>
  </si>
  <si>
    <t>Tag</t>
  </si>
  <si>
    <t>Name</t>
  </si>
  <si>
    <t>Company</t>
  </si>
  <si>
    <t>Work Email</t>
  </si>
  <si>
    <t>Title</t>
  </si>
  <si>
    <t>Contact Type</t>
  </si>
  <si>
    <t>Work Phone</t>
  </si>
  <si>
    <t>Work Website</t>
  </si>
  <si>
    <t>Address</t>
  </si>
  <si>
    <t>City</t>
  </si>
  <si>
    <t>Zip</t>
  </si>
  <si>
    <t>Linkedin</t>
  </si>
  <si>
    <t>Description</t>
  </si>
  <si>
    <t>Followup</t>
  </si>
  <si>
    <t>Thomas Liao</t>
  </si>
  <si>
    <t>ozerflex</t>
  </si>
  <si>
    <t>Marketing Manager</t>
  </si>
  <si>
    <t>Potential Customer</t>
  </si>
  <si>
    <t>562-391-2345</t>
  </si>
  <si>
    <t>www.ozerflex.com</t>
  </si>
  <si>
    <t>224 Main St</t>
  </si>
  <si>
    <t>San Francisco</t>
  </si>
  <si>
    <t>Hot</t>
  </si>
  <si>
    <t>Lillian Soto</t>
  </si>
  <si>
    <t>Fixfase</t>
  </si>
  <si>
    <t>Sales Rep</t>
  </si>
  <si>
    <t>562-391-2346</t>
  </si>
  <si>
    <t>www.fixfase.com</t>
  </si>
  <si>
    <t>543 Senwood St</t>
  </si>
  <si>
    <t>New York</t>
  </si>
  <si>
    <t>Soon</t>
  </si>
  <si>
    <t>Violette Gatewood</t>
  </si>
  <si>
    <t>Namdrill</t>
  </si>
  <si>
    <t>Sales Operator</t>
  </si>
  <si>
    <t>Current Customer</t>
  </si>
  <si>
    <t>562-391-2347</t>
  </si>
  <si>
    <t>www.namdrill.com</t>
  </si>
  <si>
    <t>2430 Grand Corners</t>
  </si>
  <si>
    <t>Sucker Brook</t>
  </si>
  <si>
    <t>Mary Garcia</t>
  </si>
  <si>
    <t>Saltace</t>
  </si>
  <si>
    <t>Community Manager</t>
  </si>
  <si>
    <t>Other</t>
  </si>
  <si>
    <t>562-391-2348</t>
  </si>
  <si>
    <t>www.saltace.com</t>
  </si>
  <si>
    <t>1275 Harvest Beacon Avenue</t>
  </si>
  <si>
    <t>Hills and Dales</t>
  </si>
  <si>
    <t>Cameron Lyle</t>
  </si>
  <si>
    <t>Moveplanet</t>
  </si>
  <si>
    <t>Designer</t>
  </si>
  <si>
    <t>562-391-2349</t>
  </si>
  <si>
    <t>www.moveplanet.com</t>
  </si>
  <si>
    <t>6329 Velvet Cloud Carrefour</t>
  </si>
  <si>
    <t>Nitta Yuma</t>
  </si>
  <si>
    <t>Mildred Noriega</t>
  </si>
  <si>
    <t>Finware</t>
  </si>
  <si>
    <t>CEO</t>
  </si>
  <si>
    <t>562-391-2350</t>
  </si>
  <si>
    <t>www.finware.com</t>
  </si>
  <si>
    <t>1903 Quiet Willow Field, Muenster</t>
  </si>
  <si>
    <t>Muenster</t>
  </si>
  <si>
    <t>Upsale</t>
  </si>
  <si>
    <t>Melody Estes</t>
  </si>
  <si>
    <t>Dripelectronics</t>
  </si>
  <si>
    <t>Executive Assistant</t>
  </si>
  <si>
    <t>562-391-2351</t>
  </si>
  <si>
    <t>www.driplectronics.com</t>
  </si>
  <si>
    <t>3446 Jagged Walk, Platinum, Florida</t>
  </si>
  <si>
    <t>Platinum</t>
  </si>
  <si>
    <t>A Company is an organizational entity that you are either doing business with now, or may be doing business with soon. 
You should use tags to group different companies together so you can filter for them easily later.</t>
  </si>
  <si>
    <t>Company Name</t>
  </si>
  <si>
    <t>Email Domain</t>
  </si>
  <si>
    <t xml:space="preserve">Work Website </t>
  </si>
  <si>
    <t>Country</t>
  </si>
  <si>
    <t>Assignee</t>
  </si>
  <si>
    <t>@ozerflex.com</t>
  </si>
  <si>
    <t>US</t>
  </si>
  <si>
    <t>Steve Holm</t>
  </si>
  <si>
    <t>@fixfase.com</t>
  </si>
  <si>
    <t>Robert Hendricks</t>
  </si>
  <si>
    <t>@namdrill.com</t>
  </si>
  <si>
    <t>@saltace.com</t>
  </si>
  <si>
    <t>@moveplanet.com</t>
  </si>
  <si>
    <t>@finware.com</t>
  </si>
  <si>
    <t>@driplectronics.com</t>
  </si>
  <si>
    <t>An Opportunity represents any kind of business development effort that you would like to track and move along through a process. 
Make sure to accurately update your expected close date. 
This will allow you to better forecast what your expected sales are for the end of your sales cycle.</t>
  </si>
  <si>
    <t>Stage</t>
  </si>
  <si>
    <t>Value</t>
  </si>
  <si>
    <t>Close Date</t>
  </si>
  <si>
    <t>Win %</t>
  </si>
  <si>
    <t>Status</t>
  </si>
  <si>
    <t>Loss Reason</t>
  </si>
  <si>
    <t>Priority</t>
  </si>
  <si>
    <t>Source</t>
  </si>
  <si>
    <t>Plan</t>
  </si>
  <si>
    <t>Project ozerflex</t>
  </si>
  <si>
    <t>Qualified</t>
  </si>
  <si>
    <t>Open</t>
  </si>
  <si>
    <t>None</t>
  </si>
  <si>
    <t>High</t>
  </si>
  <si>
    <t>Advertising</t>
  </si>
  <si>
    <t>Upcoming Sells</t>
  </si>
  <si>
    <t>Follow-up</t>
  </si>
  <si>
    <t>Lost</t>
  </si>
  <si>
    <t>Competitor</t>
  </si>
  <si>
    <t>Cold Call</t>
  </si>
  <si>
    <t>Low</t>
  </si>
  <si>
    <t>Follow up</t>
  </si>
  <si>
    <t>Contract Sent</t>
  </si>
  <si>
    <t>Estimate</t>
  </si>
  <si>
    <t xml:space="preserve">Upsale </t>
  </si>
  <si>
    <t>Midium</t>
  </si>
  <si>
    <t>Email</t>
  </si>
  <si>
    <t>Investment</t>
  </si>
  <si>
    <t>Negotiation</t>
  </si>
  <si>
    <t>Ongoing</t>
  </si>
  <si>
    <t>Presentation</t>
  </si>
  <si>
    <t>Won</t>
  </si>
  <si>
    <t>Contract with Fixfase</t>
  </si>
  <si>
    <t>Hot/Strategic</t>
  </si>
  <si>
    <t>2nd Sales</t>
  </si>
  <si>
    <t>Features</t>
  </si>
  <si>
    <t>Settings</t>
  </si>
  <si>
    <t xml:space="preserve">  People / Company</t>
  </si>
  <si>
    <t xml:space="preserve">  Opportunities</t>
  </si>
  <si>
    <t xml:space="preserve">  Contact Type</t>
  </si>
  <si>
    <t xml:space="preserve">  Stage</t>
  </si>
  <si>
    <t xml:space="preserve">  Status</t>
  </si>
  <si>
    <t xml:space="preserve">  Source</t>
  </si>
  <si>
    <t xml:space="preserve">  Loss Reason</t>
  </si>
  <si>
    <t>ALL</t>
  </si>
  <si>
    <t>Price</t>
  </si>
  <si>
    <t>Abandoned</t>
  </si>
  <si>
    <t xml:space="preserve">Negotiation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</si>
</sst>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_(&quot;$&quot;* #,##0_);_(&quot;$&quot;* \(#,##0\);_(&quot;$&quot;* &quot;-&quot;??_);_(@_)"/>
  </numFmts>
  <fonts count="67">
    <font>
      <sz val="10.0"/>
      <color rgb="FF000000"/>
      <name val="Arial"/>
    </font>
    <font>
      <color rgb="FFFFFFFF"/>
      <name val="Roboto"/>
    </font>
    <font>
      <sz val="60.0"/>
      <color rgb="FFFFFFFF"/>
      <name val="Roboto"/>
    </font>
    <font>
      <name val="Roboto"/>
    </font>
    <font>
      <sz val="12.0"/>
      <color rgb="FFFFFFFF"/>
      <name val="Roboto"/>
    </font>
    <font/>
    <font>
      <sz val="11.0"/>
      <color rgb="FFFFFFFF"/>
      <name val="Roboto"/>
    </font>
    <font>
      <color rgb="FF303F46"/>
      <name val="Roboto"/>
    </font>
    <font>
      <sz val="22.0"/>
      <color rgb="FF303F46"/>
      <name val="Roboto"/>
    </font>
    <font>
      <b/>
      <sz val="20.0"/>
      <color rgb="FF3D4DB7"/>
      <name val="Roboto"/>
    </font>
    <font>
      <b/>
      <sz val="22.0"/>
      <color rgb="FF3D4DB7"/>
      <name val="Roboto"/>
    </font>
    <font>
      <b/>
      <sz val="12.0"/>
      <color rgb="FF3D4DB7"/>
      <name val="Roboto"/>
    </font>
    <font>
      <sz val="12.0"/>
      <color rgb="FF2E404D"/>
      <name val="Roboto"/>
    </font>
    <font>
      <color rgb="FF0A78D1"/>
      <name val="Roboto"/>
    </font>
    <font>
      <sz val="12.0"/>
      <color rgb="FF303F46"/>
      <name val="Roboto"/>
    </font>
    <font>
      <sz val="12.0"/>
    </font>
    <font>
      <sz val="12.0"/>
      <color rgb="FF3D4DB7"/>
      <name val="Roboto"/>
    </font>
    <font>
      <sz val="12.0"/>
      <color rgb="FF3D4DB7"/>
    </font>
    <font>
      <b/>
      <sz val="18.0"/>
      <color rgb="FFFFFFFF"/>
      <name val="Roboto"/>
    </font>
    <font>
      <sz val="12.0"/>
      <color rgb="FFF3F3F3"/>
      <name val="Roboto"/>
    </font>
    <font>
      <sz val="30.0"/>
      <color rgb="FFF3F3F3"/>
      <name val="Roboto"/>
    </font>
    <font>
      <b/>
      <color rgb="FF303F46"/>
      <name val="Roboto"/>
    </font>
    <font>
      <b/>
      <color rgb="FF888888"/>
      <name val="Roboto"/>
    </font>
    <font>
      <b/>
      <sz val="30.0"/>
      <color rgb="FF888888"/>
      <name val="Roboto"/>
    </font>
    <font>
      <sz val="30.0"/>
      <name val="Roboto"/>
    </font>
    <font>
      <color rgb="FF3D4DB7"/>
      <name val="Roboto"/>
    </font>
    <font>
      <sz val="9.0"/>
      <color rgb="FF3D4DB7"/>
      <name val="Roboto"/>
    </font>
    <font>
      <b/>
      <color rgb="FF3D4DB7"/>
      <name val="Roboto"/>
    </font>
    <font>
      <sz val="30.0"/>
      <color rgb="FF3D4DB7"/>
      <name val="Roboto"/>
    </font>
    <font>
      <b/>
      <sz val="36.0"/>
      <color rgb="FF3D4DB7"/>
      <name val="Roboto"/>
    </font>
    <font>
      <sz val="18.0"/>
      <color rgb="FF2196F3"/>
      <name val="Roboto"/>
    </font>
    <font>
      <b/>
      <sz val="24.0"/>
      <color rgb="FF303F46"/>
      <name val="Roboto"/>
    </font>
    <font>
      <sz val="9.0"/>
      <color rgb="FF888888"/>
      <name val="Roboto"/>
    </font>
    <font>
      <b/>
      <sz val="24.0"/>
      <color rgb="FF363636"/>
      <name val="Roboto"/>
    </font>
    <font>
      <b/>
      <color rgb="FF363636"/>
      <name val="Roboto"/>
    </font>
    <font>
      <b/>
      <sz val="10.0"/>
      <name val="Roboto"/>
    </font>
    <font>
      <b/>
      <sz val="12.0"/>
      <color rgb="FF2E404D"/>
      <name val="Roboto"/>
    </font>
    <font>
      <sz val="9.0"/>
      <color rgb="FF2196F3"/>
      <name val="Roboto"/>
    </font>
    <font>
      <color rgb="FF2196F3"/>
      <name val="Roboto"/>
    </font>
    <font>
      <sz val="10.0"/>
      <color rgb="FF2E404D"/>
      <name val="Roboto"/>
    </font>
    <font>
      <b/>
      <sz val="20.0"/>
      <color rgb="FF303F46"/>
      <name val="Roboto"/>
    </font>
    <font>
      <color rgb="FF363636"/>
      <name val="Roboto"/>
    </font>
    <font>
      <sz val="10.0"/>
      <color rgb="FF363636"/>
      <name val="Roboto"/>
    </font>
    <font>
      <i/>
      <sz val="30.0"/>
      <color rgb="FF888888"/>
      <name val="Roboto"/>
    </font>
    <font>
      <sz val="30.0"/>
      <color rgb="FF363636"/>
      <name val="Roboto"/>
    </font>
    <font>
      <sz val="20.0"/>
      <color rgb="FFF3F3F3"/>
      <name val="Roboto"/>
    </font>
    <font>
      <sz val="10.0"/>
      <color rgb="FFF3F3F3"/>
      <name val="Roboto"/>
    </font>
    <font>
      <b/>
      <color rgb="FFFFFFFF"/>
      <name val="Roboto"/>
    </font>
    <font>
      <b/>
      <name val="Roboto"/>
    </font>
    <font>
      <sz val="10.0"/>
      <color rgb="FF303F46"/>
      <name val="Roboto"/>
    </font>
    <font>
      <u/>
      <color rgb="FF0000FF"/>
      <name val="Roboto"/>
    </font>
    <font>
      <u/>
      <color rgb="FF0000FF"/>
      <name val="Roboto"/>
    </font>
    <font>
      <u/>
      <color rgb="FF0000FF"/>
      <name val="Roboto"/>
    </font>
    <font>
      <sz val="10.0"/>
      <name val="Roboto"/>
    </font>
    <font>
      <u/>
      <color rgb="FF0000FF"/>
      <name val="Roboto"/>
    </font>
    <font>
      <u/>
      <sz val="10.0"/>
      <color rgb="FF0000FF"/>
      <name val="Roboto"/>
    </font>
    <font>
      <u/>
      <sz val="10.0"/>
      <color rgb="FF0000FF"/>
      <name val="Roboto"/>
    </font>
    <font>
      <u/>
      <sz val="10.0"/>
      <color rgb="FF0000FF"/>
      <name val="Roboto"/>
    </font>
    <font>
      <u/>
      <sz val="10.0"/>
      <color rgb="FF0000FF"/>
      <name val="Roboto"/>
    </font>
    <font>
      <u/>
      <color rgb="FF0000FF"/>
      <name val="Roboto"/>
    </font>
    <font>
      <b/>
      <sz val="8.0"/>
      <color rgb="FF303F46"/>
      <name val="Roboto"/>
    </font>
    <font>
      <u/>
      <color rgb="FF0000FF"/>
      <name val="Roboto"/>
    </font>
    <font>
      <u/>
      <color rgb="FF0000FF"/>
      <name val="Roboto"/>
    </font>
    <font>
      <u/>
      <sz val="10.0"/>
      <color rgb="FF0000FF"/>
      <name val="Roboto"/>
    </font>
    <font>
      <u/>
      <sz val="10.0"/>
      <color rgb="FF0000FF"/>
      <name val="Roboto"/>
    </font>
    <font>
      <sz val="18.0"/>
      <color rgb="FFFFFFFF"/>
      <name val="Roboto"/>
    </font>
    <font>
      <b/>
      <color rgb="FF2E404D"/>
      <name val="Roboto"/>
    </font>
  </fonts>
  <fills count="9">
    <fill>
      <patternFill patternType="none"/>
    </fill>
    <fill>
      <patternFill patternType="lightGray"/>
    </fill>
    <fill>
      <patternFill patternType="solid">
        <fgColor rgb="FF3D4DB7"/>
        <bgColor rgb="FF3D4DB7"/>
      </patternFill>
    </fill>
    <fill>
      <patternFill patternType="solid">
        <fgColor rgb="FFEFEFF1"/>
        <bgColor rgb="FFEFEFF1"/>
      </patternFill>
    </fill>
    <fill>
      <patternFill patternType="solid">
        <fgColor rgb="FFFFFFFF"/>
        <bgColor rgb="FFFFFFFF"/>
      </patternFill>
    </fill>
    <fill>
      <patternFill patternType="solid">
        <fgColor rgb="FF434343"/>
        <bgColor rgb="FF434343"/>
      </patternFill>
    </fill>
    <fill>
      <patternFill patternType="solid">
        <fgColor rgb="FFE9E9E9"/>
        <bgColor rgb="FFE9E9E9"/>
      </patternFill>
    </fill>
    <fill>
      <patternFill patternType="solid">
        <fgColor rgb="FFCFE2F3"/>
        <bgColor rgb="FFCFE2F3"/>
      </patternFill>
    </fill>
    <fill>
      <patternFill patternType="solid">
        <fgColor rgb="FF303F46"/>
        <bgColor rgb="FF303F46"/>
      </patternFill>
    </fill>
  </fills>
  <borders count="24">
    <border/>
    <border>
      <bottom style="thin">
        <color rgb="FF2196F3"/>
      </bottom>
    </border>
    <border>
      <top style="thin">
        <color rgb="FF3D4DB7"/>
      </top>
    </border>
    <border>
      <right style="thin">
        <color rgb="FF2196F3"/>
      </right>
      <top style="thin">
        <color rgb="FF3D4DB7"/>
      </top>
    </border>
    <border>
      <left style="thin">
        <color rgb="FF3D4DB7"/>
      </left>
      <right style="thin">
        <color rgb="FF3D4DB7"/>
      </right>
      <top style="thin">
        <color rgb="FF3D4DB7"/>
      </top>
    </border>
    <border>
      <right style="thin">
        <color rgb="FF2196F3"/>
      </right>
    </border>
    <border>
      <left style="thin">
        <color rgb="FF3D4DB7"/>
      </left>
      <right style="thin">
        <color rgb="FF3D4DB7"/>
      </right>
    </border>
    <border>
      <bottom style="thin">
        <color rgb="FF3D4DB7"/>
      </bottom>
    </border>
    <border>
      <right style="thin">
        <color rgb="FF2196F3"/>
      </right>
      <bottom style="thin">
        <color rgb="FF3D4DB7"/>
      </bottom>
    </border>
    <border>
      <left style="thin">
        <color rgb="FF3D4DB7"/>
      </left>
      <right style="thin">
        <color rgb="FF3D4DB7"/>
      </right>
      <bottom style="thin">
        <color rgb="FF3D4DB7"/>
      </bottom>
    </border>
    <border>
      <bottom style="dotted">
        <color rgb="FF363636"/>
      </bottom>
    </border>
    <border>
      <top style="thin">
        <color rgb="FFD9D9D9"/>
      </top>
    </border>
    <border>
      <bottom style="thin">
        <color rgb="FFD9D9D9"/>
      </bottom>
    </border>
    <border>
      <right style="thin">
        <color rgb="FFD9D9D9"/>
      </right>
      <bottom style="thin">
        <color rgb="FFFFFFFF"/>
      </bottom>
    </border>
    <border>
      <top style="thin">
        <color rgb="FFD9D9D9"/>
      </top>
      <bottom style="thin">
        <color rgb="FFD9D9D9"/>
      </bottom>
    </border>
    <border>
      <right style="thin">
        <color rgb="FFD9D9D9"/>
      </right>
      <top style="thin">
        <color rgb="FFFFFFFF"/>
      </top>
      <bottom style="thin">
        <color rgb="FFFFFFFF"/>
      </bottom>
    </border>
    <border>
      <right style="thin">
        <color rgb="FFD9D9D9"/>
      </right>
      <top style="thin">
        <color rgb="FFFFFFFF"/>
      </top>
      <bottom style="thin">
        <color rgb="FFCCCCCC"/>
      </bottom>
    </border>
    <border>
      <top style="thin">
        <color rgb="FFD9D9D9"/>
      </top>
      <bottom style="thin">
        <color rgb="FFCCCCCC"/>
      </bottom>
    </border>
    <border>
      <right style="thin">
        <color rgb="FFD9D9D9"/>
      </right>
      <bottom style="thin">
        <color rgb="FFCCCCCC"/>
      </bottom>
    </border>
    <border>
      <bottom style="thin">
        <color rgb="FFCCCCCC"/>
      </bottom>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2" fontId="1" numFmtId="0" xfId="0" applyAlignment="1" applyFill="1" applyFont="1">
      <alignment horizontal="left"/>
    </xf>
    <xf borderId="0" fillId="2" fontId="2" numFmtId="0" xfId="0" applyAlignment="1" applyFont="1">
      <alignment readingOrder="0" shrinkToFit="0" vertical="center" wrapText="0"/>
    </xf>
    <xf borderId="0" fillId="2" fontId="2" numFmtId="0" xfId="0" applyAlignment="1" applyFont="1">
      <alignment readingOrder="0" vertical="center"/>
    </xf>
    <xf borderId="0" fillId="2" fontId="3" numFmtId="0" xfId="0" applyAlignment="1" applyFont="1">
      <alignment shrinkToFit="0" wrapText="0"/>
    </xf>
    <xf borderId="0" fillId="2" fontId="3" numFmtId="0" xfId="0" applyFont="1"/>
    <xf borderId="0" fillId="2" fontId="4" numFmtId="0" xfId="0" applyAlignment="1" applyFont="1">
      <alignment readingOrder="0" shrinkToFit="0" vertical="center" wrapText="0"/>
    </xf>
    <xf borderId="0" fillId="2" fontId="2" numFmtId="0" xfId="0" applyAlignment="1" applyFont="1">
      <alignment readingOrder="0" shrinkToFit="0" vertical="top" wrapText="0"/>
    </xf>
    <xf borderId="0" fillId="2" fontId="2" numFmtId="0" xfId="0" applyAlignment="1" applyFont="1">
      <alignment readingOrder="0" vertical="top"/>
    </xf>
    <xf borderId="0" fillId="2" fontId="4" numFmtId="0" xfId="0" applyAlignment="1" applyFont="1">
      <alignment horizontal="left" readingOrder="0" shrinkToFit="0" vertical="top" wrapText="1"/>
    </xf>
    <xf borderId="0" fillId="2" fontId="5" numFmtId="0" xfId="0" applyFont="1"/>
    <xf borderId="0" fillId="2" fontId="6" numFmtId="0" xfId="0" applyAlignment="1" applyFont="1">
      <alignment horizontal="left" readingOrder="0" shrinkToFit="0" wrapText="0"/>
    </xf>
    <xf borderId="0" fillId="2" fontId="6" numFmtId="0" xfId="0" applyAlignment="1" applyFont="1">
      <alignment horizontal="left" readingOrder="0"/>
    </xf>
    <xf borderId="1" fillId="2" fontId="5"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7" numFmtId="0" xfId="0" applyAlignment="1" applyFill="1" applyFont="1">
      <alignment horizontal="left"/>
    </xf>
    <xf borderId="0" fillId="3" fontId="5" numFmtId="0" xfId="0" applyAlignment="1" applyFont="1">
      <alignment shrinkToFit="0" wrapText="0"/>
    </xf>
    <xf borderId="0" fillId="3" fontId="5" numFmtId="0" xfId="0" applyFont="1"/>
    <xf borderId="0" fillId="3" fontId="8" numFmtId="0" xfId="0" applyAlignment="1" applyFont="1">
      <alignment horizontal="left"/>
    </xf>
    <xf borderId="0" fillId="3" fontId="9" numFmtId="0" xfId="0" applyAlignment="1" applyFont="1">
      <alignment horizontal="left" readingOrder="0" shrinkToFit="0" wrapText="0"/>
    </xf>
    <xf borderId="0" fillId="3" fontId="10" numFmtId="0" xfId="0" applyAlignment="1" applyFont="1">
      <alignment horizontal="left" readingOrder="0" shrinkToFit="0" wrapText="0"/>
    </xf>
    <xf borderId="0" fillId="3" fontId="10" numFmtId="0" xfId="0" applyAlignment="1" applyFont="1">
      <alignment horizontal="left" readingOrder="0"/>
    </xf>
    <xf borderId="0" fillId="3" fontId="11" numFmtId="0" xfId="0" applyAlignment="1" applyFont="1">
      <alignment horizontal="left" readingOrder="0" shrinkToFit="0" wrapText="0"/>
    </xf>
    <xf borderId="0" fillId="3" fontId="11" numFmtId="0" xfId="0" applyAlignment="1" applyFont="1">
      <alignment horizontal="left" readingOrder="0"/>
    </xf>
    <xf borderId="0" fillId="3" fontId="9" numFmtId="0" xfId="0" applyAlignment="1" applyFont="1">
      <alignment horizontal="center" readingOrder="0" shrinkToFit="0" vertical="top" wrapText="1"/>
    </xf>
    <xf borderId="0" fillId="3" fontId="12"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3" fontId="12" numFmtId="0" xfId="0" applyAlignment="1" applyFont="1">
      <alignment readingOrder="0" shrinkToFit="0" vertical="top" wrapText="1"/>
    </xf>
    <xf borderId="0" fillId="3" fontId="13" numFmtId="0" xfId="0" applyAlignment="1" applyFont="1">
      <alignment horizontal="left"/>
    </xf>
    <xf borderId="0" fillId="4" fontId="14" numFmtId="0" xfId="0" applyAlignment="1" applyFill="1" applyFont="1">
      <alignment horizontal="left"/>
    </xf>
    <xf borderId="0" fillId="4" fontId="14" numFmtId="0" xfId="0" applyAlignment="1" applyFont="1">
      <alignment horizontal="left" readingOrder="0" shrinkToFit="0" vertical="bottom" wrapText="0"/>
    </xf>
    <xf borderId="0" fillId="4" fontId="14" numFmtId="0" xfId="0" applyAlignment="1" applyFont="1">
      <alignment horizontal="left" readingOrder="0" vertical="bottom"/>
    </xf>
    <xf borderId="0" fillId="0" fontId="15" numFmtId="0" xfId="0" applyFont="1"/>
    <xf borderId="0" fillId="4" fontId="16" numFmtId="0" xfId="0" applyAlignment="1" applyFont="1">
      <alignment horizontal="left" readingOrder="0" shrinkToFit="0" vertical="bottom" wrapText="0"/>
    </xf>
    <xf borderId="0" fillId="4" fontId="16" numFmtId="0" xfId="0" applyAlignment="1" applyFont="1">
      <alignment horizontal="left" shrinkToFit="0" vertical="bottom" wrapText="0"/>
    </xf>
    <xf borderId="0" fillId="4" fontId="16" numFmtId="0" xfId="0" applyAlignment="1" applyFont="1">
      <alignment horizontal="left" vertical="bottom"/>
    </xf>
    <xf borderId="0" fillId="4" fontId="11" numFmtId="0" xfId="0" applyAlignment="1" applyFont="1">
      <alignment horizontal="left" readingOrder="0" shrinkToFit="0" wrapText="0"/>
    </xf>
    <xf borderId="0" fillId="4" fontId="11" numFmtId="0" xfId="0" applyAlignment="1" applyFont="1">
      <alignment horizontal="left" readingOrder="0"/>
    </xf>
    <xf borderId="0" fillId="4" fontId="12" numFmtId="0" xfId="0" applyAlignment="1" applyFont="1">
      <alignment horizontal="left" readingOrder="0" shrinkToFit="0" vertical="bottom" wrapText="1"/>
    </xf>
    <xf borderId="0" fillId="4" fontId="12" numFmtId="0" xfId="0" applyAlignment="1" applyFont="1">
      <alignment horizontal="left" readingOrder="0" shrinkToFit="0" vertical="top" wrapText="1"/>
    </xf>
    <xf borderId="0" fillId="0" fontId="17" numFmtId="0" xfId="0" applyAlignment="1" applyFont="1">
      <alignment shrinkToFit="0" wrapText="0"/>
    </xf>
    <xf borderId="0" fillId="0" fontId="17" numFmtId="0" xfId="0" applyFont="1"/>
    <xf borderId="0" fillId="4" fontId="16" numFmtId="0" xfId="0" applyAlignment="1" applyFont="1">
      <alignment horizontal="left" readingOrder="0" vertical="bottom"/>
    </xf>
    <xf borderId="0" fillId="2" fontId="3" numFmtId="0" xfId="0" applyAlignment="1" applyFont="1">
      <alignment shrinkToFit="0" vertical="center" wrapText="0"/>
    </xf>
    <xf borderId="0" fillId="2" fontId="18" numFmtId="0" xfId="0" applyAlignment="1" applyFont="1">
      <alignment readingOrder="0" shrinkToFit="0" vertical="center" wrapText="0"/>
    </xf>
    <xf borderId="0" fillId="2" fontId="19" numFmtId="0" xfId="0" applyAlignment="1" applyFont="1">
      <alignment readingOrder="0" shrinkToFit="0" vertical="center" wrapText="0"/>
    </xf>
    <xf borderId="0" fillId="2" fontId="20" numFmtId="0" xfId="0" applyAlignment="1" applyFont="1">
      <alignment readingOrder="0" shrinkToFit="0" vertical="center" wrapText="0"/>
    </xf>
    <xf borderId="0" fillId="4" fontId="3" numFmtId="0" xfId="0" applyAlignment="1" applyFont="1">
      <alignment shrinkToFit="0" vertical="center" wrapText="0"/>
    </xf>
    <xf borderId="0" fillId="4" fontId="21" numFmtId="0" xfId="0" applyAlignment="1" applyFont="1">
      <alignment horizontal="left" readingOrder="0" shrinkToFit="0" vertical="center" wrapText="0"/>
    </xf>
    <xf borderId="0" fillId="4" fontId="22" numFmtId="0" xfId="0" applyAlignment="1" applyFont="1">
      <alignment shrinkToFit="0" vertical="center" wrapText="0"/>
    </xf>
    <xf borderId="0" fillId="4" fontId="23" numFmtId="0" xfId="0" applyAlignment="1" applyFont="1">
      <alignment shrinkToFit="0" vertical="center" wrapText="0"/>
    </xf>
    <xf borderId="0" fillId="4" fontId="3" numFmtId="0" xfId="0" applyAlignment="1" applyFont="1">
      <alignment horizontal="left" shrinkToFit="0" vertical="center" wrapText="0"/>
    </xf>
    <xf borderId="0" fillId="4" fontId="24" numFmtId="0" xfId="0" applyAlignment="1" applyFont="1">
      <alignment horizontal="left" shrinkToFit="0" vertical="center" wrapText="0"/>
    </xf>
    <xf borderId="0" fillId="0" fontId="3" numFmtId="0" xfId="0" applyAlignment="1" applyFont="1">
      <alignment shrinkToFit="0" vertical="center" wrapText="0"/>
    </xf>
    <xf borderId="0" fillId="0" fontId="24" numFmtId="0" xfId="0" applyAlignment="1" applyFont="1">
      <alignment shrinkToFit="0" vertical="center" wrapText="0"/>
    </xf>
    <xf borderId="0" fillId="0" fontId="25" numFmtId="0" xfId="0" applyAlignment="1" applyFont="1">
      <alignment shrinkToFit="0" vertical="center" wrapText="0"/>
    </xf>
    <xf borderId="0" fillId="4" fontId="26" numFmtId="0" xfId="0" applyAlignment="1" applyFont="1">
      <alignment horizontal="left" readingOrder="0" shrinkToFit="0" vertical="center" wrapText="0"/>
    </xf>
    <xf borderId="0" fillId="4" fontId="27" numFmtId="0" xfId="0" applyAlignment="1" applyFont="1">
      <alignment shrinkToFit="0" vertical="center" wrapText="0"/>
    </xf>
    <xf borderId="0" fillId="4" fontId="28" numFmtId="0" xfId="0" applyAlignment="1" applyFont="1">
      <alignment shrinkToFit="0" vertical="center" wrapText="0"/>
    </xf>
    <xf borderId="0" fillId="4" fontId="25" numFmtId="0" xfId="0" applyAlignment="1" applyFont="1">
      <alignment shrinkToFit="0" vertical="center" wrapText="0"/>
    </xf>
    <xf borderId="2" fillId="4" fontId="29" numFmtId="164" xfId="0" applyAlignment="1" applyBorder="1" applyFont="1" applyNumberFormat="1">
      <alignment horizontal="left" readingOrder="0" shrinkToFit="0" vertical="center" wrapText="0"/>
    </xf>
    <xf borderId="2" fillId="0" fontId="5" numFmtId="0" xfId="0" applyBorder="1" applyFont="1"/>
    <xf borderId="3" fillId="0" fontId="5" numFmtId="0" xfId="0" applyBorder="1" applyFont="1"/>
    <xf borderId="4" fillId="4" fontId="30" numFmtId="0" xfId="0" applyAlignment="1" applyBorder="1" applyFont="1">
      <alignment horizontal="right" readingOrder="0" shrinkToFit="0" vertical="center" wrapText="0"/>
    </xf>
    <xf borderId="2" fillId="4" fontId="31" numFmtId="0" xfId="0" applyAlignment="1" applyBorder="1" applyFont="1">
      <alignment horizontal="center" readingOrder="0" shrinkToFit="0" vertical="center" wrapText="0"/>
    </xf>
    <xf borderId="2" fillId="4" fontId="26" numFmtId="0" xfId="0" applyAlignment="1" applyBorder="1" applyFont="1">
      <alignment horizontal="left" readingOrder="0" shrinkToFit="0" vertical="center" wrapText="0"/>
    </xf>
    <xf borderId="0" fillId="4" fontId="32" numFmtId="0" xfId="0" applyAlignment="1" applyFont="1">
      <alignment horizontal="left" readingOrder="0" shrinkToFit="0" vertical="center" wrapText="0"/>
    </xf>
    <xf borderId="0" fillId="4" fontId="33" numFmtId="164" xfId="0" applyAlignment="1" applyFont="1" applyNumberFormat="1">
      <alignment horizontal="center" readingOrder="0" shrinkToFit="0" vertical="center" wrapText="0"/>
    </xf>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0" fillId="4" fontId="34" numFmtId="0" xfId="0" applyAlignment="1" applyFont="1">
      <alignment horizontal="center" readingOrder="0" shrinkToFit="0" vertical="center" wrapText="0"/>
    </xf>
    <xf borderId="0" fillId="0" fontId="3" numFmtId="0" xfId="0" applyAlignment="1" applyFont="1">
      <alignment shrinkToFit="0" wrapText="0"/>
    </xf>
    <xf borderId="0" fillId="0" fontId="24" numFmtId="0" xfId="0" applyAlignment="1" applyFont="1">
      <alignment shrinkToFit="0" wrapText="0"/>
    </xf>
    <xf borderId="0" fillId="3" fontId="3" numFmtId="0" xfId="0" applyAlignment="1" applyFont="1">
      <alignment shrinkToFit="0" wrapText="0"/>
    </xf>
    <xf borderId="0" fillId="3" fontId="3" numFmtId="0" xfId="0" applyAlignment="1" applyFont="1">
      <alignment shrinkToFit="0" vertical="center" wrapText="0"/>
    </xf>
    <xf borderId="0" fillId="3" fontId="24" numFmtId="0" xfId="0" applyAlignment="1" applyFont="1">
      <alignment shrinkToFit="0" wrapText="0"/>
    </xf>
    <xf borderId="0" fillId="3" fontId="24" numFmtId="0" xfId="0" applyAlignment="1" applyFont="1">
      <alignment shrinkToFit="0" vertical="center" wrapText="0"/>
    </xf>
    <xf borderId="0" fillId="3" fontId="35" numFmtId="0" xfId="0" applyAlignment="1" applyFont="1">
      <alignment horizontal="left" shrinkToFit="0" vertical="center" wrapText="0"/>
    </xf>
    <xf borderId="0" fillId="3" fontId="36" numFmtId="0" xfId="0" applyAlignment="1" applyFont="1">
      <alignment horizontal="left" shrinkToFit="0" vertical="center" wrapText="0"/>
    </xf>
    <xf borderId="0" fillId="3" fontId="36" numFmtId="0" xfId="0" applyAlignment="1" applyFont="1">
      <alignment horizontal="right" shrinkToFit="0" vertical="center" wrapText="0"/>
    </xf>
    <xf borderId="0" fillId="3" fontId="37" numFmtId="0" xfId="0" applyAlignment="1" applyFont="1">
      <alignment horizontal="left" readingOrder="0" shrinkToFit="0" vertical="center" wrapText="0"/>
    </xf>
    <xf borderId="0" fillId="3" fontId="38" numFmtId="0" xfId="0" applyAlignment="1" applyFont="1">
      <alignment horizontal="left" shrinkToFit="0" vertical="center" wrapText="0"/>
    </xf>
    <xf borderId="0" fillId="3" fontId="3" numFmtId="0" xfId="0" applyAlignment="1" applyFont="1">
      <alignment vertical="center"/>
    </xf>
    <xf borderId="10" fillId="3" fontId="39" numFmtId="0" xfId="0" applyAlignment="1" applyBorder="1" applyFont="1">
      <alignment shrinkToFit="0" vertical="center" wrapText="0"/>
    </xf>
    <xf borderId="0" fillId="3" fontId="30" numFmtId="0" xfId="0" applyAlignment="1" applyFont="1">
      <alignment horizontal="right" readingOrder="0" shrinkToFit="0" vertical="center" wrapText="0"/>
    </xf>
    <xf borderId="0" fillId="3" fontId="40" numFmtId="0" xfId="0" applyAlignment="1" applyFont="1">
      <alignment horizontal="left" readingOrder="0" shrinkToFit="0" vertical="center" wrapText="0"/>
    </xf>
    <xf borderId="0" fillId="4" fontId="33" numFmtId="0" xfId="0" applyAlignment="1" applyFont="1">
      <alignment horizontal="center" readingOrder="0" shrinkToFit="0" vertical="center" wrapText="0"/>
    </xf>
    <xf borderId="0" fillId="3" fontId="22" numFmtId="0" xfId="0" applyAlignment="1" applyFont="1">
      <alignment shrinkToFit="0" vertical="center" wrapText="0"/>
    </xf>
    <xf borderId="0" fillId="3" fontId="3" numFmtId="0" xfId="0" applyAlignment="1" applyFont="1">
      <alignment horizontal="left" shrinkToFit="0" vertical="center" wrapText="0"/>
    </xf>
    <xf borderId="0" fillId="4" fontId="25" numFmtId="0" xfId="0" applyAlignment="1" applyFont="1">
      <alignment horizontal="left" shrinkToFit="0" vertical="center" wrapText="0"/>
    </xf>
    <xf borderId="0" fillId="4" fontId="33" numFmtId="0" xfId="0" applyAlignment="1" applyFont="1">
      <alignment horizontal="center" readingOrder="0" shrinkToFit="0" textRotation="90" vertical="center" wrapText="0"/>
    </xf>
    <xf borderId="0" fillId="3" fontId="41" numFmtId="0" xfId="0" applyAlignment="1" applyFont="1">
      <alignment horizontal="right" readingOrder="0" shrinkToFit="0" vertical="center" wrapText="0"/>
    </xf>
    <xf borderId="0" fillId="4" fontId="3" numFmtId="0" xfId="0" applyAlignment="1" applyFont="1">
      <alignment horizontal="center" shrinkToFit="0" vertical="center" wrapText="0"/>
    </xf>
    <xf borderId="10" fillId="3" fontId="39" numFmtId="0" xfId="0" applyAlignment="1" applyBorder="1" applyFont="1">
      <alignment horizontal="left" readingOrder="0" shrinkToFit="0" vertical="center" wrapText="0"/>
    </xf>
    <xf borderId="10" fillId="3" fontId="39" numFmtId="164" xfId="0" applyAlignment="1" applyBorder="1" applyFont="1" applyNumberFormat="1">
      <alignment shrinkToFit="0" vertical="center" wrapText="0"/>
    </xf>
    <xf borderId="0" fillId="0" fontId="3" numFmtId="0" xfId="0" applyAlignment="1" applyFont="1">
      <alignment horizontal="left" shrinkToFit="0" vertical="center" wrapText="0"/>
    </xf>
    <xf borderId="0" fillId="4" fontId="42" numFmtId="0" xfId="0" applyAlignment="1" applyFont="1">
      <alignment horizontal="center" readingOrder="0" shrinkToFit="0" vertical="center" wrapText="0"/>
    </xf>
    <xf borderId="0" fillId="3" fontId="43" numFmtId="0" xfId="0" applyAlignment="1" applyFont="1">
      <alignment horizontal="left" readingOrder="0" shrinkToFit="0" vertical="center" wrapText="0"/>
    </xf>
    <xf borderId="0" fillId="3" fontId="41" numFmtId="0" xfId="0" applyAlignment="1" applyFont="1">
      <alignment horizontal="left" readingOrder="0" shrinkToFit="0" vertical="center" wrapText="0"/>
    </xf>
    <xf borderId="0" fillId="3" fontId="41" numFmtId="164" xfId="0" applyAlignment="1" applyFont="1" applyNumberFormat="1">
      <alignment horizontal="left" readingOrder="0" shrinkToFit="0" vertical="center" wrapText="0"/>
    </xf>
    <xf borderId="0" fillId="0" fontId="41" numFmtId="164" xfId="0" applyAlignment="1" applyFont="1" applyNumberFormat="1">
      <alignment horizontal="left" readingOrder="0" shrinkToFit="0" vertical="center" wrapText="0"/>
    </xf>
    <xf borderId="0" fillId="0" fontId="33" numFmtId="0" xfId="0" applyAlignment="1" applyFont="1">
      <alignment horizontal="center" readingOrder="0" shrinkToFit="0" vertical="center" wrapText="0"/>
    </xf>
    <xf borderId="0" fillId="3" fontId="1" numFmtId="0" xfId="0" applyAlignment="1" applyFont="1">
      <alignment readingOrder="0" shrinkToFit="0" vertical="center" wrapText="0"/>
    </xf>
    <xf borderId="0" fillId="0" fontId="34" numFmtId="0" xfId="0" applyAlignment="1" applyFont="1">
      <alignment horizontal="center" readingOrder="0" shrinkToFit="0" vertical="center" wrapText="0"/>
    </xf>
    <xf borderId="0" fillId="0" fontId="34" numFmtId="0" xfId="0" applyAlignment="1" applyFont="1">
      <alignment horizontal="left" readingOrder="0" shrinkToFit="0" vertical="center" wrapText="0"/>
    </xf>
    <xf borderId="0" fillId="0" fontId="41" numFmtId="0" xfId="0" applyAlignment="1" applyFont="1">
      <alignment horizontal="left" readingOrder="0" shrinkToFit="0" vertical="center" wrapText="0"/>
    </xf>
    <xf borderId="0" fillId="0" fontId="44" numFmtId="0" xfId="0" applyAlignment="1" applyFont="1">
      <alignment horizontal="left" readingOrder="0" shrinkToFit="0" vertical="center" wrapText="0"/>
    </xf>
    <xf borderId="0" fillId="2" fontId="45" numFmtId="0" xfId="0" applyAlignment="1" applyFont="1">
      <alignment readingOrder="0" vertical="center"/>
    </xf>
    <xf borderId="0" fillId="2" fontId="18" numFmtId="0" xfId="0" applyAlignment="1" applyFont="1">
      <alignment readingOrder="0" vertical="center"/>
    </xf>
    <xf borderId="11" fillId="2" fontId="46" numFmtId="0" xfId="0" applyAlignment="1" applyBorder="1" applyFont="1">
      <alignment horizontal="center" readingOrder="0" vertical="center"/>
    </xf>
    <xf borderId="11" fillId="2" fontId="46" numFmtId="0" xfId="0" applyAlignment="1" applyBorder="1" applyFont="1">
      <alignment horizontal="left" readingOrder="0" vertical="center"/>
    </xf>
    <xf borderId="11" fillId="2" fontId="19" numFmtId="0" xfId="0" applyAlignment="1" applyBorder="1" applyFont="1">
      <alignment readingOrder="0" vertical="center"/>
    </xf>
    <xf borderId="0" fillId="2" fontId="19" numFmtId="0" xfId="0" applyAlignment="1" applyFont="1">
      <alignment readingOrder="0" vertical="center"/>
    </xf>
    <xf borderId="0" fillId="0" fontId="3" numFmtId="0" xfId="0" applyAlignment="1" applyFont="1">
      <alignment readingOrder="0" vertical="center"/>
    </xf>
    <xf borderId="0" fillId="0" fontId="3" numFmtId="0" xfId="0" applyAlignment="1" applyFont="1">
      <alignment horizontal="left" readingOrder="0" vertical="center"/>
    </xf>
    <xf borderId="0" fillId="5" fontId="47" numFmtId="0" xfId="0" applyAlignment="1" applyFill="1" applyFont="1">
      <alignment readingOrder="0" vertical="center"/>
    </xf>
    <xf borderId="12" fillId="6" fontId="48" numFmtId="0" xfId="0" applyAlignment="1" applyBorder="1" applyFill="1" applyFont="1">
      <alignment readingOrder="0" vertical="center"/>
    </xf>
    <xf borderId="12" fillId="6" fontId="48" numFmtId="0" xfId="0" applyAlignment="1" applyBorder="1" applyFont="1">
      <alignment horizontal="left" readingOrder="0" vertical="center"/>
    </xf>
    <xf borderId="0" fillId="0" fontId="49" numFmtId="0" xfId="0" applyAlignment="1" applyFont="1">
      <alignment horizontal="left" readingOrder="0" vertical="center"/>
    </xf>
    <xf borderId="13" fillId="7" fontId="49" numFmtId="0" xfId="0" applyAlignment="1" applyBorder="1" applyFill="1" applyFont="1">
      <alignment horizontal="left" readingOrder="0" vertical="center"/>
    </xf>
    <xf borderId="14" fillId="0" fontId="3" numFmtId="0" xfId="0" applyAlignment="1" applyBorder="1" applyFont="1">
      <alignment horizontal="left" readingOrder="0" vertical="center"/>
    </xf>
    <xf borderId="14" fillId="0" fontId="50" numFmtId="0" xfId="0" applyAlignment="1" applyBorder="1" applyFont="1">
      <alignment horizontal="left" vertical="center"/>
    </xf>
    <xf borderId="14" fillId="0" fontId="51" numFmtId="0" xfId="0" applyAlignment="1" applyBorder="1" applyFont="1">
      <alignment horizontal="left" readingOrder="0" vertical="center"/>
    </xf>
    <xf borderId="14" fillId="0" fontId="3" numFmtId="0" xfId="0" applyAlignment="1" applyBorder="1" applyFont="1">
      <alignment horizontal="left" readingOrder="0" shrinkToFit="0" vertical="center" wrapText="0"/>
    </xf>
    <xf borderId="14" fillId="0" fontId="52" numFmtId="0" xfId="0" applyAlignment="1" applyBorder="1" applyFont="1">
      <alignment horizontal="left" shrinkToFit="0" vertical="center" wrapText="0"/>
    </xf>
    <xf borderId="15" fillId="7" fontId="49" numFmtId="0" xfId="0" applyAlignment="1" applyBorder="1" applyFont="1">
      <alignment horizontal="left" readingOrder="0" vertical="center"/>
    </xf>
    <xf borderId="14" fillId="4" fontId="53" numFmtId="0" xfId="0" applyAlignment="1" applyBorder="1" applyFont="1">
      <alignment horizontal="left" readingOrder="0" vertical="center"/>
    </xf>
    <xf borderId="14" fillId="0" fontId="54" numFmtId="0" xfId="0" applyAlignment="1" applyBorder="1" applyFont="1">
      <alignment horizontal="left" readingOrder="0" vertical="center"/>
    </xf>
    <xf borderId="14" fillId="0" fontId="53" numFmtId="0" xfId="0" applyAlignment="1" applyBorder="1" applyFont="1">
      <alignment vertical="center"/>
    </xf>
    <xf borderId="14" fillId="0" fontId="55" numFmtId="0" xfId="0" applyAlignment="1" applyBorder="1" applyFont="1">
      <alignment vertical="center"/>
    </xf>
    <xf borderId="14" fillId="0" fontId="56" numFmtId="0" xfId="0" applyAlignment="1" applyBorder="1" applyFont="1">
      <alignment readingOrder="0" vertical="center"/>
    </xf>
    <xf borderId="16" fillId="7" fontId="49" numFmtId="0" xfId="0" applyAlignment="1" applyBorder="1" applyFont="1">
      <alignment horizontal="left" readingOrder="0" vertical="center"/>
    </xf>
    <xf borderId="17" fillId="0" fontId="53" numFmtId="0" xfId="0" applyAlignment="1" applyBorder="1" applyFont="1">
      <alignment vertical="center"/>
    </xf>
    <xf borderId="17" fillId="0" fontId="57" numFmtId="0" xfId="0" applyAlignment="1" applyBorder="1" applyFont="1">
      <alignment vertical="center"/>
    </xf>
    <xf borderId="17" fillId="0" fontId="3" numFmtId="0" xfId="0" applyAlignment="1" applyBorder="1" applyFont="1">
      <alignment horizontal="left" readingOrder="0" vertical="center"/>
    </xf>
    <xf borderId="17" fillId="0" fontId="58" numFmtId="0" xfId="0" applyAlignment="1" applyBorder="1" applyFont="1">
      <alignment readingOrder="0" vertical="center"/>
    </xf>
    <xf borderId="17" fillId="0" fontId="3" numFmtId="0" xfId="0" applyAlignment="1" applyBorder="1" applyFont="1">
      <alignment horizontal="left" readingOrder="0" shrinkToFit="0" vertical="center" wrapText="0"/>
    </xf>
    <xf borderId="17" fillId="0" fontId="59" numFmtId="0" xfId="0" applyAlignment="1" applyBorder="1" applyFont="1">
      <alignment horizontal="left" shrinkToFit="0" vertical="center" wrapText="0"/>
    </xf>
    <xf borderId="17" fillId="0" fontId="3" numFmtId="0" xfId="0" applyAlignment="1" applyBorder="1" applyFont="1">
      <alignment vertical="center"/>
    </xf>
    <xf borderId="0" fillId="0" fontId="3" numFmtId="0" xfId="0" applyAlignment="1" applyFont="1">
      <alignment vertical="center"/>
    </xf>
    <xf borderId="0" fillId="0" fontId="53" numFmtId="0" xfId="0" applyAlignment="1" applyFont="1">
      <alignment vertical="center"/>
    </xf>
    <xf borderId="0" fillId="0" fontId="53" numFmtId="0" xfId="0" applyAlignment="1" applyFont="1">
      <alignment readingOrder="0" vertical="center"/>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11" fillId="2" fontId="46" numFmtId="0" xfId="0" applyAlignment="1" applyBorder="1" applyFont="1">
      <alignment readingOrder="0" vertical="center"/>
    </xf>
    <xf borderId="0" fillId="0" fontId="3" numFmtId="0" xfId="0" applyAlignment="1" applyFont="1">
      <alignment vertical="center"/>
    </xf>
    <xf borderId="0" fillId="5" fontId="1" numFmtId="0" xfId="0" applyAlignment="1" applyFont="1">
      <alignment vertical="center"/>
    </xf>
    <xf borderId="0" fillId="0" fontId="60" numFmtId="0" xfId="0" applyAlignment="1" applyFont="1">
      <alignment horizontal="center" readingOrder="0" vertical="center"/>
    </xf>
    <xf borderId="13" fillId="7" fontId="7" numFmtId="0" xfId="0" applyAlignment="1" applyBorder="1" applyFont="1">
      <alignment horizontal="left" readingOrder="0" vertical="center"/>
    </xf>
    <xf borderId="14" fillId="0" fontId="3" numFmtId="0" xfId="0" applyAlignment="1" applyBorder="1" applyFont="1">
      <alignment readingOrder="0" shrinkToFit="0" vertical="center" wrapText="0"/>
    </xf>
    <xf borderId="14" fillId="0" fontId="61" numFmtId="0" xfId="0" applyAlignment="1" applyBorder="1" applyFont="1">
      <alignment horizontal="left" readingOrder="0" shrinkToFit="0" vertical="center" wrapText="0"/>
    </xf>
    <xf borderId="14" fillId="0" fontId="3" numFmtId="0" xfId="0" applyAlignment="1" applyBorder="1" applyFont="1">
      <alignment readingOrder="0" vertical="center"/>
    </xf>
    <xf borderId="13" fillId="7" fontId="7" numFmtId="0" xfId="0" applyAlignment="1" applyBorder="1" applyFont="1">
      <alignment horizontal="left" vertical="center"/>
    </xf>
    <xf borderId="14" fillId="0" fontId="62" numFmtId="0" xfId="0" applyAlignment="1" applyBorder="1" applyFont="1">
      <alignment horizontal="left" readingOrder="0" shrinkToFit="0" vertical="center" wrapText="0"/>
    </xf>
    <xf borderId="14" fillId="0" fontId="63" numFmtId="0" xfId="0" applyAlignment="1" applyBorder="1" applyFont="1">
      <alignment readingOrder="0" shrinkToFit="0" vertical="center" wrapText="0"/>
    </xf>
    <xf borderId="18" fillId="7" fontId="7" numFmtId="0" xfId="0" applyAlignment="1" applyBorder="1" applyFont="1">
      <alignment horizontal="left" vertical="center"/>
    </xf>
    <xf borderId="17" fillId="0" fontId="3" numFmtId="0" xfId="0" applyAlignment="1" applyBorder="1" applyFont="1">
      <alignment readingOrder="0" shrinkToFit="0" vertical="center" wrapText="0"/>
    </xf>
    <xf borderId="17" fillId="0" fontId="64" numFmtId="0" xfId="0" applyAlignment="1" applyBorder="1" applyFont="1">
      <alignment readingOrder="0" shrinkToFit="0" vertical="center" wrapText="0"/>
    </xf>
    <xf borderId="17" fillId="0" fontId="3" numFmtId="0" xfId="0" applyAlignment="1" applyBorder="1" applyFont="1">
      <alignment readingOrder="0" vertical="center"/>
    </xf>
    <xf borderId="0" fillId="4" fontId="3" numFmtId="0" xfId="0" applyAlignment="1" applyFont="1">
      <alignment vertical="center"/>
    </xf>
    <xf borderId="0" fillId="4" fontId="3" numFmtId="0" xfId="0" applyAlignment="1" applyFont="1">
      <alignment horizontal="left" readingOrder="0" vertical="center"/>
    </xf>
    <xf borderId="0" fillId="4" fontId="3" numFmtId="0" xfId="0" applyAlignment="1" applyFont="1">
      <alignment horizontal="left" shrinkToFit="0" vertical="center" wrapText="0"/>
    </xf>
    <xf borderId="0" fillId="0" fontId="3" numFmtId="0" xfId="0" applyAlignment="1" applyFont="1">
      <alignment readingOrder="0"/>
    </xf>
    <xf borderId="0" fillId="0" fontId="3" numFmtId="0" xfId="0" applyAlignment="1" applyFont="1">
      <alignment vertical="bottom"/>
    </xf>
    <xf borderId="0" fillId="6" fontId="3" numFmtId="0" xfId="0" applyAlignment="1" applyFont="1">
      <alignment readingOrder="0" vertical="center"/>
    </xf>
    <xf borderId="0" fillId="6" fontId="3" numFmtId="0" xfId="0" applyAlignment="1" applyFont="1">
      <alignment horizontal="right" readingOrder="0" vertical="center"/>
    </xf>
    <xf borderId="0" fillId="6" fontId="48" numFmtId="0" xfId="0" applyAlignment="1" applyFont="1">
      <alignment readingOrder="0" vertical="center"/>
    </xf>
    <xf borderId="12" fillId="0" fontId="3" numFmtId="0" xfId="0" applyAlignment="1" applyBorder="1" applyFont="1">
      <alignment readingOrder="0" vertical="center"/>
    </xf>
    <xf borderId="12" fillId="0" fontId="3" numFmtId="0" xfId="0" applyAlignment="1" applyBorder="1" applyFont="1">
      <alignment horizontal="left" readingOrder="0" shrinkToFit="0" vertical="center" wrapText="0"/>
    </xf>
    <xf borderId="12" fillId="0" fontId="3" numFmtId="165" xfId="0" applyAlignment="1" applyBorder="1" applyFont="1" applyNumberFormat="1">
      <alignment readingOrder="0" vertical="center"/>
    </xf>
    <xf borderId="12" fillId="0" fontId="3" numFmtId="14" xfId="0" applyAlignment="1" applyBorder="1" applyFont="1" applyNumberFormat="1">
      <alignment readingOrder="0" vertical="center"/>
    </xf>
    <xf borderId="12" fillId="0" fontId="3" numFmtId="9" xfId="0" applyAlignment="1" applyBorder="1" applyFont="1" applyNumberFormat="1">
      <alignment readingOrder="0" vertical="center"/>
    </xf>
    <xf borderId="14" fillId="0" fontId="3" numFmtId="165" xfId="0" applyAlignment="1" applyBorder="1" applyFont="1" applyNumberFormat="1">
      <alignment readingOrder="0" vertical="center"/>
    </xf>
    <xf borderId="14" fillId="0" fontId="3" numFmtId="14" xfId="0" applyAlignment="1" applyBorder="1" applyFont="1" applyNumberFormat="1">
      <alignment readingOrder="0" vertical="center"/>
    </xf>
    <xf borderId="14" fillId="0" fontId="3" numFmtId="9" xfId="0" applyAlignment="1" applyBorder="1" applyFont="1" applyNumberFormat="1">
      <alignment readingOrder="0" vertical="center"/>
    </xf>
    <xf borderId="18" fillId="7" fontId="3" numFmtId="0" xfId="0" applyAlignment="1" applyBorder="1" applyFont="1">
      <alignment readingOrder="0" vertical="center"/>
    </xf>
    <xf borderId="17" fillId="0" fontId="3" numFmtId="165" xfId="0" applyAlignment="1" applyBorder="1" applyFont="1" applyNumberFormat="1">
      <alignment readingOrder="0" vertical="center"/>
    </xf>
    <xf borderId="17" fillId="0" fontId="3" numFmtId="14" xfId="0" applyAlignment="1" applyBorder="1" applyFont="1" applyNumberFormat="1">
      <alignment readingOrder="0" vertical="center"/>
    </xf>
    <xf borderId="17" fillId="0" fontId="3" numFmtId="9" xfId="0" applyAlignment="1" applyBorder="1" applyFont="1" applyNumberFormat="1">
      <alignment readingOrder="0" vertical="center"/>
    </xf>
    <xf borderId="19" fillId="4" fontId="3" numFmtId="0" xfId="0" applyAlignment="1" applyBorder="1" applyFont="1">
      <alignment vertical="center"/>
    </xf>
    <xf borderId="0" fillId="0" fontId="3" numFmtId="165" xfId="0" applyAlignment="1" applyFont="1" applyNumberFormat="1">
      <alignment readingOrder="0" vertical="center"/>
    </xf>
    <xf borderId="0" fillId="0" fontId="3" numFmtId="14" xfId="0" applyAlignment="1" applyFont="1" applyNumberFormat="1">
      <alignment readingOrder="0" vertical="center"/>
    </xf>
    <xf borderId="0" fillId="0" fontId="3" numFmtId="9" xfId="0" applyAlignment="1" applyFont="1" applyNumberFormat="1">
      <alignment readingOrder="0" vertical="center"/>
    </xf>
    <xf borderId="0" fillId="2" fontId="18" numFmtId="0" xfId="0" applyAlignment="1" applyFont="1">
      <alignment horizontal="right" readingOrder="0" vertical="center"/>
    </xf>
    <xf borderId="0" fillId="2" fontId="65" numFmtId="0" xfId="0" applyAlignment="1" applyFont="1">
      <alignment horizontal="left" readingOrder="0" vertical="center"/>
    </xf>
    <xf borderId="0" fillId="0" fontId="3" numFmtId="0" xfId="0" applyFont="1"/>
    <xf borderId="20" fillId="8" fontId="1" numFmtId="0" xfId="0" applyAlignment="1" applyBorder="1" applyFill="1" applyFont="1">
      <alignment horizontal="left" readingOrder="0" vertical="center"/>
    </xf>
    <xf borderId="21" fillId="8" fontId="1" numFmtId="0" xfId="0" applyAlignment="1" applyBorder="1" applyFont="1">
      <alignment horizontal="left" readingOrder="0" vertical="center"/>
    </xf>
    <xf borderId="21" fillId="8" fontId="1" numFmtId="0" xfId="0" applyAlignment="1" applyBorder="1" applyFont="1">
      <alignment horizontal="left" vertical="center"/>
    </xf>
    <xf borderId="22" fillId="8" fontId="1" numFmtId="0" xfId="0" applyAlignment="1" applyBorder="1" applyFont="1">
      <alignment horizontal="left" vertical="center"/>
    </xf>
    <xf borderId="23" fillId="3" fontId="66" numFmtId="0" xfId="0" applyAlignment="1" applyBorder="1" applyFont="1">
      <alignment horizontal="left" readingOrder="0" vertical="center"/>
    </xf>
    <xf borderId="23" fillId="4" fontId="7" numFmtId="0" xfId="0" applyAlignment="1" applyBorder="1" applyFont="1">
      <alignment horizontal="left" readingOrder="0" vertical="center"/>
    </xf>
    <xf borderId="23" fillId="4" fontId="7"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C78D8"/>
                </a:solidFill>
                <a:latin typeface="Roboto"/>
              </a:defRPr>
            </a:pPr>
            <a:r>
              <a:rPr b="1" sz="1600">
                <a:solidFill>
                  <a:srgbClr val="3C78D8"/>
                </a:solidFill>
                <a:latin typeface="Roboto"/>
              </a:rPr>
              <a:t>NUMBER OF OPPORTUNITIES BY STAGE</a:t>
            </a:r>
          </a:p>
        </c:rich>
      </c:tx>
      <c:overlay val="0"/>
    </c:title>
    <c:plotArea>
      <c:layout>
        <c:manualLayout>
          <c:xMode val="edge"/>
          <c:yMode val="edge"/>
          <c:x val="0.07330246913580248"/>
          <c:y val="0.21782178217821785"/>
          <c:w val="0.7359275308641978"/>
          <c:h val="0.6567656765676568"/>
        </c:manualLayout>
      </c:layout>
      <c:barChart>
        <c:barDir val="bar"/>
        <c:ser>
          <c:idx val="0"/>
          <c:order val="0"/>
          <c:tx>
            <c:strRef>
              <c:f>Dashboard!$L$12</c:f>
            </c:strRef>
          </c:tx>
          <c:spPr>
            <a:solidFill>
              <a:srgbClr val="073763"/>
            </a:solidFill>
            <a:ln cmpd="sng">
              <a:solidFill>
                <a:srgbClr val="000000"/>
              </a:solidFill>
            </a:ln>
          </c:spPr>
          <c:cat>
            <c:strRef>
              <c:f>Dashboard!$M$11</c:f>
            </c:strRef>
          </c:cat>
          <c:val>
            <c:numRef>
              <c:f>Dashboard!$M$12</c:f>
              <c:numCache/>
            </c:numRef>
          </c:val>
        </c:ser>
        <c:ser>
          <c:idx val="1"/>
          <c:order val="1"/>
          <c:tx>
            <c:strRef>
              <c:f>Dashboard!$L$13</c:f>
            </c:strRef>
          </c:tx>
          <c:spPr>
            <a:solidFill>
              <a:srgbClr val="0B5394"/>
            </a:solidFill>
            <a:ln cmpd="sng">
              <a:solidFill>
                <a:srgbClr val="000000"/>
              </a:solidFill>
            </a:ln>
          </c:spPr>
          <c:cat>
            <c:strRef>
              <c:f>Dashboard!$M$11</c:f>
            </c:strRef>
          </c:cat>
          <c:val>
            <c:numRef>
              <c:f>Dashboard!$M$13</c:f>
              <c:numCache/>
            </c:numRef>
          </c:val>
        </c:ser>
        <c:ser>
          <c:idx val="2"/>
          <c:order val="2"/>
          <c:tx>
            <c:strRef>
              <c:f>Dashboard!$L$14</c:f>
            </c:strRef>
          </c:tx>
          <c:spPr>
            <a:solidFill>
              <a:srgbClr val="1155CC"/>
            </a:solidFill>
            <a:ln cmpd="sng">
              <a:solidFill>
                <a:srgbClr val="000000"/>
              </a:solidFill>
            </a:ln>
          </c:spPr>
          <c:cat>
            <c:strRef>
              <c:f>Dashboard!$M$11</c:f>
            </c:strRef>
          </c:cat>
          <c:val>
            <c:numRef>
              <c:f>Dashboard!$M$14</c:f>
              <c:numCache/>
            </c:numRef>
          </c:val>
        </c:ser>
        <c:ser>
          <c:idx val="3"/>
          <c:order val="3"/>
          <c:tx>
            <c:strRef>
              <c:f>Dashboard!$L$15</c:f>
            </c:strRef>
          </c:tx>
          <c:spPr>
            <a:solidFill>
              <a:srgbClr val="3C78D8"/>
            </a:solidFill>
            <a:ln cmpd="sng">
              <a:solidFill>
                <a:srgbClr val="000000"/>
              </a:solidFill>
            </a:ln>
          </c:spPr>
          <c:cat>
            <c:strRef>
              <c:f>Dashboard!$M$11</c:f>
            </c:strRef>
          </c:cat>
          <c:val>
            <c:numRef>
              <c:f>Dashboard!$M$15</c:f>
              <c:numCache/>
            </c:numRef>
          </c:val>
        </c:ser>
        <c:ser>
          <c:idx val="4"/>
          <c:order val="4"/>
          <c:tx>
            <c:strRef>
              <c:f>Dashboard!$L$16</c:f>
            </c:strRef>
          </c:tx>
          <c:spPr>
            <a:solidFill>
              <a:srgbClr val="6D9EEB"/>
            </a:solidFill>
            <a:ln cmpd="sng">
              <a:solidFill>
                <a:srgbClr val="000000"/>
              </a:solidFill>
            </a:ln>
          </c:spPr>
          <c:cat>
            <c:strRef>
              <c:f>Dashboard!$M$11</c:f>
            </c:strRef>
          </c:cat>
          <c:val>
            <c:numRef>
              <c:f>Dashboard!$M$16</c:f>
              <c:numCache/>
            </c:numRef>
          </c:val>
        </c:ser>
        <c:axId val="2103204549"/>
        <c:axId val="1334704842"/>
      </c:barChart>
      <c:catAx>
        <c:axId val="2103204549"/>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334704842"/>
      </c:catAx>
      <c:valAx>
        <c:axId val="13347048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03204549"/>
        <c:crosses val="max"/>
      </c:valAx>
    </c:plotArea>
    <c:legend>
      <c:legendPos val="r"/>
      <c:overlay val="0"/>
      <c:txPr>
        <a:bodyPr/>
        <a:lstStyle/>
        <a:p>
          <a:pPr lvl="0">
            <a:defRPr b="0" sz="900">
              <a:solidFill>
                <a:srgbClr val="073763"/>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366CC"/>
                </a:solidFill>
                <a:latin typeface="Roboto"/>
              </a:defRPr>
            </a:pPr>
            <a:r>
              <a:rPr b="1" sz="1600">
                <a:solidFill>
                  <a:srgbClr val="3366CC"/>
                </a:solidFill>
                <a:latin typeface="Roboto"/>
              </a:rPr>
              <a:t>VALUE OF OPPORTUNITIES BY STAGE</a:t>
            </a:r>
          </a:p>
        </c:rich>
      </c:tx>
      <c:overlay val="0"/>
    </c:title>
    <c:plotArea>
      <c:layout>
        <c:manualLayout>
          <c:xMode val="edge"/>
          <c:yMode val="edge"/>
          <c:x val="0.07793209876543228"/>
          <c:y val="0.20132013201320131"/>
          <c:w val="0.7592873233422978"/>
          <c:h val="0.6892739273927395"/>
        </c:manualLayout>
      </c:layout>
      <c:barChart>
        <c:barDir val="bar"/>
        <c:ser>
          <c:idx val="0"/>
          <c:order val="0"/>
          <c:tx>
            <c:strRef>
              <c:f>Dashboard!$L$20</c:f>
            </c:strRef>
          </c:tx>
          <c:spPr>
            <a:solidFill>
              <a:srgbClr val="073763"/>
            </a:solidFill>
            <a:ln cmpd="sng">
              <a:solidFill>
                <a:srgbClr val="000000"/>
              </a:solidFill>
            </a:ln>
          </c:spPr>
          <c:cat>
            <c:strRef>
              <c:f>Dashboard!$M$19</c:f>
            </c:strRef>
          </c:cat>
          <c:val>
            <c:numRef>
              <c:f>Dashboard!$M$20</c:f>
              <c:numCache/>
            </c:numRef>
          </c:val>
        </c:ser>
        <c:ser>
          <c:idx val="1"/>
          <c:order val="1"/>
          <c:tx>
            <c:strRef>
              <c:f>Dashboard!$L$21</c:f>
            </c:strRef>
          </c:tx>
          <c:spPr>
            <a:solidFill>
              <a:srgbClr val="0B5394"/>
            </a:solidFill>
            <a:ln cmpd="sng">
              <a:solidFill>
                <a:srgbClr val="000000"/>
              </a:solidFill>
            </a:ln>
          </c:spPr>
          <c:cat>
            <c:strRef>
              <c:f>Dashboard!$M$19</c:f>
            </c:strRef>
          </c:cat>
          <c:val>
            <c:numRef>
              <c:f>Dashboard!$M$21</c:f>
              <c:numCache/>
            </c:numRef>
          </c:val>
        </c:ser>
        <c:ser>
          <c:idx val="2"/>
          <c:order val="2"/>
          <c:tx>
            <c:strRef>
              <c:f>Dashboard!$L$22</c:f>
            </c:strRef>
          </c:tx>
          <c:spPr>
            <a:solidFill>
              <a:srgbClr val="3C78D8"/>
            </a:solidFill>
            <a:ln cmpd="sng">
              <a:solidFill>
                <a:srgbClr val="000000"/>
              </a:solidFill>
            </a:ln>
          </c:spPr>
          <c:cat>
            <c:strRef>
              <c:f>Dashboard!$M$19</c:f>
            </c:strRef>
          </c:cat>
          <c:val>
            <c:numRef>
              <c:f>Dashboard!$M$22</c:f>
              <c:numCache/>
            </c:numRef>
          </c:val>
        </c:ser>
        <c:ser>
          <c:idx val="3"/>
          <c:order val="3"/>
          <c:tx>
            <c:strRef>
              <c:f>Dashboard!$L$23</c:f>
            </c:strRef>
          </c:tx>
          <c:spPr>
            <a:solidFill>
              <a:srgbClr val="6D9EEB"/>
            </a:solidFill>
            <a:ln cmpd="sng">
              <a:solidFill>
                <a:srgbClr val="000000"/>
              </a:solidFill>
            </a:ln>
          </c:spPr>
          <c:cat>
            <c:strRef>
              <c:f>Dashboard!$M$19</c:f>
            </c:strRef>
          </c:cat>
          <c:val>
            <c:numRef>
              <c:f>Dashboard!$M$23</c:f>
              <c:numCache/>
            </c:numRef>
          </c:val>
        </c:ser>
        <c:ser>
          <c:idx val="4"/>
          <c:order val="4"/>
          <c:tx>
            <c:strRef>
              <c:f>Dashboard!$L$24</c:f>
            </c:strRef>
          </c:tx>
          <c:spPr>
            <a:solidFill>
              <a:srgbClr val="990099"/>
            </a:solidFill>
            <a:ln cmpd="sng">
              <a:solidFill>
                <a:srgbClr val="000000"/>
              </a:solidFill>
            </a:ln>
          </c:spPr>
          <c:cat>
            <c:strRef>
              <c:f>Dashboard!$M$19</c:f>
            </c:strRef>
          </c:cat>
          <c:val>
            <c:numRef>
              <c:f>Dashboard!$M$24</c:f>
              <c:numCache/>
            </c:numRef>
          </c:val>
        </c:ser>
        <c:axId val="588187832"/>
        <c:axId val="1816390071"/>
      </c:barChart>
      <c:catAx>
        <c:axId val="588187832"/>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816390071"/>
      </c:catAx>
      <c:valAx>
        <c:axId val="18163900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88187832"/>
        <c:crosses val="max"/>
      </c:valAx>
    </c:plotArea>
    <c:legend>
      <c:legendPos val="r"/>
      <c:overlay val="0"/>
      <c:txPr>
        <a:bodyPr/>
        <a:lstStyle/>
        <a:p>
          <a:pPr lvl="0">
            <a:defRPr b="0" sz="900">
              <a:solidFill>
                <a:srgbClr val="222222"/>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9</xdr:row>
      <xdr:rowOff>276225</xdr:rowOff>
    </xdr:from>
    <xdr:ext cx="8867775" cy="1724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314325</xdr:colOff>
      <xdr:row>18</xdr:row>
      <xdr:rowOff>0</xdr:rowOff>
    </xdr:from>
    <xdr:ext cx="8867775" cy="1733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219075</xdr:colOff>
      <xdr:row>0</xdr:row>
      <xdr:rowOff>123825</xdr:rowOff>
    </xdr:from>
    <xdr:ext cx="361950" cy="3619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200025</xdr:colOff>
      <xdr:row>4</xdr:row>
      <xdr:rowOff>190500</xdr:rowOff>
    </xdr:from>
    <xdr:ext cx="352425" cy="3524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190500</xdr:colOff>
      <xdr:row>4</xdr:row>
      <xdr:rowOff>161925</xdr:rowOff>
    </xdr:from>
    <xdr:ext cx="400050" cy="4000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190500</xdr:colOff>
      <xdr:row>4</xdr:row>
      <xdr:rowOff>152400</xdr:rowOff>
    </xdr:from>
    <xdr:ext cx="390525" cy="3905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0</xdr:row>
      <xdr:rowOff>171450</xdr:rowOff>
    </xdr:from>
    <xdr:ext cx="323850" cy="323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0</xdr:row>
      <xdr:rowOff>152400</xdr:rowOff>
    </xdr:from>
    <xdr:ext cx="314325" cy="3143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114300</xdr:rowOff>
    </xdr:from>
    <xdr:ext cx="390525" cy="3905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142875</xdr:rowOff>
    </xdr:from>
    <xdr:ext cx="314325" cy="3143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ozerflex.com" TargetMode="External"/><Relationship Id="rId3" Type="http://schemas.openxmlformats.org/officeDocument/2006/relationships/hyperlink" Target="http://www.fixfase.com" TargetMode="External"/><Relationship Id="rId4" Type="http://schemas.openxmlformats.org/officeDocument/2006/relationships/hyperlink" Target="http://www.namdrill.com"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www.saltace.com" TargetMode="External"/><Relationship Id="rId6" Type="http://schemas.openxmlformats.org/officeDocument/2006/relationships/hyperlink" Target="http://www.moveplanet.com" TargetMode="External"/><Relationship Id="rId7" Type="http://schemas.openxmlformats.org/officeDocument/2006/relationships/hyperlink" Target="http://www.finware.com" TargetMode="External"/><Relationship Id="rId8" Type="http://schemas.openxmlformats.org/officeDocument/2006/relationships/hyperlink" Target="http://www.driplectronic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zerflex.com" TargetMode="External"/><Relationship Id="rId2" Type="http://schemas.openxmlformats.org/officeDocument/2006/relationships/hyperlink" Target="http://www.fixfase.com" TargetMode="External"/><Relationship Id="rId3" Type="http://schemas.openxmlformats.org/officeDocument/2006/relationships/hyperlink" Target="http://www.namdrill.com" TargetMode="External"/><Relationship Id="rId4" Type="http://schemas.openxmlformats.org/officeDocument/2006/relationships/hyperlink" Target="http://www.saltace.com" TargetMode="External"/><Relationship Id="rId5" Type="http://schemas.openxmlformats.org/officeDocument/2006/relationships/hyperlink" Target="http://www.moveplanet.com" TargetMode="External"/><Relationship Id="rId6" Type="http://schemas.openxmlformats.org/officeDocument/2006/relationships/hyperlink" Target="http://www.finware.com" TargetMode="External"/><Relationship Id="rId7" Type="http://schemas.openxmlformats.org/officeDocument/2006/relationships/hyperlink" Target="http://www.driplectronics.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13"/>
    <col customWidth="1" min="3" max="3" width="31.38"/>
    <col customWidth="1" min="4" max="4" width="2.0"/>
    <col customWidth="1" min="5" max="5" width="5.13"/>
    <col customWidth="1" min="6" max="6" width="31.38"/>
    <col customWidth="1" min="7" max="7" width="2.0"/>
    <col customWidth="1" min="8" max="8" width="5.13"/>
    <col customWidth="1" min="9" max="9" width="31.38"/>
  </cols>
  <sheetData>
    <row r="1">
      <c r="A1" s="1"/>
      <c r="B1" s="2"/>
      <c r="C1" s="2"/>
      <c r="D1" s="3"/>
      <c r="E1" s="3"/>
      <c r="F1" s="3"/>
      <c r="G1" s="3"/>
      <c r="H1" s="3"/>
      <c r="I1" s="3"/>
      <c r="J1" s="1"/>
    </row>
    <row r="2">
      <c r="A2" s="1"/>
      <c r="B2" s="2"/>
      <c r="C2" s="2"/>
      <c r="D2" s="3"/>
      <c r="E2" s="3"/>
      <c r="F2" s="3"/>
      <c r="G2" s="3"/>
      <c r="H2" s="3"/>
      <c r="I2" s="3"/>
      <c r="J2" s="1"/>
    </row>
    <row r="3">
      <c r="A3" s="1"/>
      <c r="B3" s="4"/>
      <c r="C3" s="4"/>
      <c r="D3" s="5"/>
      <c r="E3" s="5"/>
      <c r="F3" s="5"/>
      <c r="G3" s="5"/>
      <c r="H3" s="5"/>
      <c r="I3" s="5"/>
      <c r="J3" s="1"/>
    </row>
    <row r="4">
      <c r="A4" s="1"/>
      <c r="B4" s="6" t="s">
        <v>0</v>
      </c>
      <c r="J4" s="1"/>
    </row>
    <row r="5">
      <c r="A5" s="1"/>
      <c r="B5" s="7" t="s">
        <v>1</v>
      </c>
      <c r="J5" s="1"/>
    </row>
    <row r="6">
      <c r="A6" s="1"/>
      <c r="B6" s="7"/>
      <c r="C6" s="7"/>
      <c r="D6" s="8"/>
      <c r="E6" s="8"/>
      <c r="F6" s="8"/>
      <c r="G6" s="8"/>
      <c r="H6" s="8"/>
      <c r="I6" s="8"/>
      <c r="J6" s="1"/>
    </row>
    <row r="7">
      <c r="A7" s="1"/>
      <c r="B7" s="9" t="s">
        <v>2</v>
      </c>
      <c r="J7" s="1"/>
    </row>
    <row r="8">
      <c r="A8" s="1"/>
      <c r="J8" s="1"/>
    </row>
    <row r="9">
      <c r="A9" s="1"/>
      <c r="J9" s="1"/>
    </row>
    <row r="10">
      <c r="A10" s="1"/>
      <c r="J10" s="1"/>
    </row>
    <row r="11">
      <c r="A11" s="1"/>
      <c r="J11" s="1"/>
    </row>
    <row r="12">
      <c r="A12" s="10"/>
      <c r="B12" s="11"/>
      <c r="C12" s="11"/>
      <c r="D12" s="12"/>
      <c r="E12" s="12"/>
      <c r="F12" s="12"/>
      <c r="G12" s="12"/>
      <c r="H12" s="12"/>
      <c r="I12" s="12"/>
      <c r="J12" s="10"/>
    </row>
    <row r="13">
      <c r="A13" s="13"/>
      <c r="B13" s="14"/>
      <c r="C13" s="14"/>
      <c r="D13" s="15"/>
      <c r="E13" s="15"/>
      <c r="F13" s="15"/>
      <c r="G13" s="15"/>
      <c r="H13" s="15"/>
      <c r="I13" s="15"/>
      <c r="J13" s="13"/>
    </row>
    <row r="14">
      <c r="A14" s="16"/>
      <c r="B14" s="17"/>
      <c r="C14" s="17"/>
      <c r="D14" s="18"/>
      <c r="E14" s="18"/>
      <c r="F14" s="18"/>
      <c r="G14" s="18"/>
      <c r="H14" s="18"/>
      <c r="I14" s="18"/>
      <c r="J14" s="16"/>
    </row>
    <row r="15">
      <c r="A15" s="16"/>
      <c r="B15" s="17"/>
      <c r="C15" s="17"/>
      <c r="D15" s="18"/>
      <c r="E15" s="18"/>
      <c r="F15" s="18"/>
      <c r="G15" s="18"/>
      <c r="H15" s="18"/>
      <c r="I15" s="18"/>
      <c r="J15" s="16"/>
    </row>
    <row r="16">
      <c r="A16" s="19"/>
      <c r="B16" s="20" t="s">
        <v>3</v>
      </c>
      <c r="C16" s="21"/>
      <c r="D16" s="22"/>
      <c r="E16" s="22"/>
      <c r="F16" s="22"/>
      <c r="G16" s="22"/>
      <c r="H16" s="22"/>
      <c r="I16" s="22"/>
      <c r="J16" s="19"/>
    </row>
    <row r="17">
      <c r="A17" s="16"/>
      <c r="B17" s="23"/>
      <c r="C17" s="23"/>
      <c r="D17" s="24"/>
      <c r="E17" s="24"/>
      <c r="F17" s="24"/>
      <c r="G17" s="24"/>
      <c r="H17" s="24"/>
      <c r="I17" s="24"/>
      <c r="J17" s="16"/>
    </row>
    <row r="18">
      <c r="A18" s="16"/>
      <c r="B18" s="23"/>
      <c r="C18" s="23"/>
      <c r="D18" s="24"/>
      <c r="E18" s="24"/>
      <c r="F18" s="24"/>
      <c r="G18" s="24"/>
      <c r="H18" s="24"/>
      <c r="I18" s="24"/>
      <c r="J18" s="16"/>
    </row>
    <row r="19" ht="131.25" customHeight="1">
      <c r="A19" s="16"/>
      <c r="B19" s="25">
        <v>1.0</v>
      </c>
      <c r="C19" s="26" t="s">
        <v>4</v>
      </c>
      <c r="D19" s="27"/>
      <c r="E19" s="25">
        <v>2.0</v>
      </c>
      <c r="F19" s="26" t="s">
        <v>5</v>
      </c>
      <c r="G19" s="27"/>
      <c r="H19" s="25">
        <v>3.0</v>
      </c>
      <c r="I19" s="28" t="s">
        <v>6</v>
      </c>
      <c r="J19" s="29"/>
    </row>
    <row r="20">
      <c r="A20" s="30"/>
      <c r="B20" s="31"/>
      <c r="C20" s="31"/>
      <c r="D20" s="32"/>
      <c r="E20" s="32"/>
      <c r="F20" s="32"/>
      <c r="G20" s="32"/>
      <c r="H20" s="32"/>
      <c r="I20" s="32"/>
      <c r="J20" s="30"/>
    </row>
    <row r="21">
      <c r="A21" s="30"/>
      <c r="B21" s="31"/>
      <c r="C21" s="31"/>
      <c r="D21" s="32"/>
      <c r="E21" s="32"/>
      <c r="F21" s="32"/>
      <c r="G21" s="32"/>
      <c r="H21" s="32"/>
      <c r="I21" s="32"/>
      <c r="J21" s="30"/>
    </row>
    <row r="22">
      <c r="A22" s="30"/>
      <c r="B22" s="33"/>
      <c r="C22" s="31"/>
      <c r="D22" s="32"/>
      <c r="E22" s="32"/>
      <c r="F22" s="32"/>
      <c r="G22" s="32"/>
      <c r="H22" s="32"/>
      <c r="I22" s="32"/>
      <c r="J22" s="30"/>
    </row>
    <row r="23">
      <c r="A23" s="30"/>
      <c r="B23" s="34" t="s">
        <v>7</v>
      </c>
      <c r="C23" s="35"/>
      <c r="D23" s="36"/>
      <c r="E23" s="36"/>
      <c r="F23" s="36"/>
      <c r="G23" s="36"/>
      <c r="H23" s="36"/>
      <c r="I23" s="36"/>
      <c r="J23" s="30"/>
    </row>
    <row r="24">
      <c r="A24" s="30"/>
      <c r="B24" s="37"/>
      <c r="C24" s="37"/>
      <c r="D24" s="38"/>
      <c r="E24" s="38"/>
      <c r="F24" s="38"/>
      <c r="G24" s="38"/>
      <c r="H24" s="38"/>
      <c r="I24" s="38"/>
      <c r="J24" s="30"/>
    </row>
    <row r="25">
      <c r="A25" s="30"/>
      <c r="B25" s="37"/>
      <c r="C25" s="37"/>
      <c r="D25" s="38"/>
      <c r="E25" s="38"/>
      <c r="F25" s="38"/>
      <c r="G25" s="38"/>
      <c r="H25" s="38"/>
      <c r="I25" s="38"/>
      <c r="J25" s="30"/>
    </row>
    <row r="26">
      <c r="A26" s="30"/>
      <c r="B26" s="37" t="s">
        <v>8</v>
      </c>
      <c r="C26" s="37"/>
      <c r="D26" s="38"/>
      <c r="E26" s="38"/>
      <c r="F26" s="38"/>
      <c r="G26" s="38"/>
      <c r="H26" s="38"/>
      <c r="I26" s="38"/>
      <c r="J26" s="30"/>
    </row>
    <row r="27">
      <c r="A27" s="30"/>
      <c r="B27" s="39" t="s">
        <v>9</v>
      </c>
      <c r="J27" s="30"/>
    </row>
    <row r="28">
      <c r="A28" s="30"/>
      <c r="B28" s="35"/>
      <c r="C28" s="35"/>
      <c r="D28" s="36"/>
      <c r="E28" s="36"/>
      <c r="F28" s="36"/>
      <c r="G28" s="36"/>
      <c r="H28" s="36"/>
      <c r="I28" s="36"/>
      <c r="J28" s="30"/>
    </row>
    <row r="29">
      <c r="A29" s="30"/>
      <c r="B29" s="37" t="s">
        <v>10</v>
      </c>
      <c r="C29" s="37"/>
      <c r="D29" s="38"/>
      <c r="E29" s="38"/>
      <c r="F29" s="38"/>
      <c r="G29" s="38"/>
      <c r="H29" s="38"/>
      <c r="I29" s="38"/>
      <c r="J29" s="30"/>
    </row>
    <row r="30">
      <c r="A30" s="30"/>
      <c r="B30" s="40" t="s">
        <v>11</v>
      </c>
      <c r="J30" s="30"/>
    </row>
    <row r="31">
      <c r="A31" s="30"/>
      <c r="J31" s="30"/>
    </row>
    <row r="32">
      <c r="A32" s="30"/>
      <c r="B32" s="35"/>
      <c r="C32" s="35"/>
      <c r="D32" s="36"/>
      <c r="E32" s="36"/>
      <c r="F32" s="36"/>
      <c r="G32" s="36"/>
      <c r="H32" s="36"/>
      <c r="I32" s="36"/>
      <c r="J32" s="30"/>
    </row>
    <row r="33">
      <c r="A33" s="30"/>
      <c r="B33" s="37" t="s">
        <v>12</v>
      </c>
      <c r="C33" s="37"/>
      <c r="D33" s="38"/>
      <c r="E33" s="38"/>
      <c r="F33" s="38"/>
      <c r="G33" s="38"/>
      <c r="H33" s="38"/>
      <c r="I33" s="38"/>
      <c r="J33" s="30"/>
    </row>
    <row r="34">
      <c r="A34" s="30"/>
      <c r="B34" s="40" t="s">
        <v>13</v>
      </c>
      <c r="J34" s="30"/>
    </row>
    <row r="35">
      <c r="A35" s="30"/>
      <c r="J35" s="30"/>
    </row>
    <row r="36">
      <c r="A36" s="30"/>
      <c r="J36" s="30"/>
    </row>
    <row r="37">
      <c r="A37" s="30"/>
      <c r="B37" s="35"/>
      <c r="C37" s="35"/>
      <c r="D37" s="36"/>
      <c r="E37" s="36"/>
      <c r="F37" s="36"/>
      <c r="G37" s="36"/>
      <c r="H37" s="36"/>
      <c r="I37" s="36"/>
      <c r="J37" s="30"/>
    </row>
    <row r="38">
      <c r="A38" s="30"/>
      <c r="B38" s="37" t="s">
        <v>14</v>
      </c>
      <c r="C38" s="37"/>
      <c r="D38" s="38"/>
      <c r="E38" s="38"/>
      <c r="F38" s="38"/>
      <c r="G38" s="38"/>
      <c r="H38" s="38"/>
      <c r="I38" s="38"/>
      <c r="J38" s="30"/>
    </row>
    <row r="39">
      <c r="A39" s="30"/>
      <c r="B39" s="40" t="s">
        <v>15</v>
      </c>
      <c r="J39" s="30"/>
    </row>
    <row r="40">
      <c r="A40" s="30"/>
      <c r="J40" s="30"/>
    </row>
    <row r="41">
      <c r="A41" s="30"/>
      <c r="J41" s="30"/>
    </row>
    <row r="42">
      <c r="A42" s="30"/>
      <c r="B42" s="41"/>
      <c r="C42" s="41"/>
      <c r="D42" s="42"/>
      <c r="E42" s="42"/>
      <c r="F42" s="42"/>
      <c r="G42" s="42"/>
      <c r="H42" s="42"/>
      <c r="I42" s="42"/>
      <c r="J42" s="30"/>
    </row>
    <row r="43">
      <c r="A43" s="30"/>
      <c r="B43" s="37" t="s">
        <v>16</v>
      </c>
      <c r="C43" s="37"/>
      <c r="D43" s="38"/>
      <c r="E43" s="38"/>
      <c r="F43" s="38"/>
      <c r="G43" s="38"/>
      <c r="H43" s="38"/>
      <c r="I43" s="38"/>
      <c r="J43" s="30"/>
    </row>
    <row r="44">
      <c r="A44" s="30"/>
      <c r="B44" s="39" t="s">
        <v>17</v>
      </c>
      <c r="J44" s="30"/>
    </row>
    <row r="45">
      <c r="A45" s="30"/>
      <c r="B45" s="34"/>
      <c r="C45" s="34"/>
      <c r="D45" s="43"/>
      <c r="E45" s="43"/>
      <c r="F45" s="43"/>
      <c r="G45" s="43"/>
      <c r="H45" s="43"/>
      <c r="I45" s="43"/>
      <c r="J45" s="30"/>
    </row>
    <row r="46">
      <c r="A46" s="30"/>
      <c r="B46" s="34"/>
      <c r="C46" s="34"/>
      <c r="D46" s="43"/>
      <c r="E46" s="43"/>
      <c r="F46" s="43"/>
      <c r="G46" s="43"/>
      <c r="H46" s="43"/>
      <c r="I46" s="43"/>
      <c r="J46" s="30"/>
    </row>
    <row r="47">
      <c r="A47" s="30"/>
      <c r="B47" s="34"/>
      <c r="C47" s="34"/>
      <c r="D47" s="43"/>
      <c r="E47" s="43"/>
      <c r="F47" s="43"/>
      <c r="G47" s="43"/>
      <c r="H47" s="43"/>
      <c r="I47" s="43"/>
      <c r="J47" s="30"/>
    </row>
  </sheetData>
  <mergeCells count="8">
    <mergeCell ref="B7:I11"/>
    <mergeCell ref="B4:I4"/>
    <mergeCell ref="B5:I5"/>
    <mergeCell ref="B30:I31"/>
    <mergeCell ref="B27:I27"/>
    <mergeCell ref="B34:I36"/>
    <mergeCell ref="B39:I41"/>
    <mergeCell ref="B44:I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11.38"/>
    <col customWidth="1" min="3" max="3" width="25.13"/>
    <col customWidth="1" min="4" max="4" width="2.38"/>
    <col customWidth="1" min="5" max="5" width="27.25"/>
    <col customWidth="1" min="6" max="6" width="10.88"/>
    <col customWidth="1" min="7" max="7" width="16.75"/>
    <col customWidth="1" min="8" max="8" width="8.38"/>
    <col customWidth="1" min="9" max="9" width="10.88"/>
    <col customWidth="1" min="10" max="10" width="16.75"/>
    <col customWidth="1" min="11" max="11" width="10.0"/>
    <col customWidth="1" min="12" max="12" width="10.88"/>
    <col customWidth="1" min="13" max="13" width="16.75"/>
    <col customWidth="1" min="14" max="14" width="10.0"/>
    <col customWidth="1" min="15" max="15" width="9.13"/>
  </cols>
  <sheetData>
    <row r="1" ht="51.0" customHeight="1">
      <c r="A1" s="44"/>
      <c r="B1" s="44"/>
      <c r="C1" s="45" t="s">
        <v>8</v>
      </c>
      <c r="D1" s="46"/>
      <c r="E1" s="46"/>
      <c r="F1" s="46"/>
      <c r="G1" s="47"/>
      <c r="H1" s="46"/>
      <c r="I1" s="46"/>
      <c r="J1" s="47"/>
      <c r="K1" s="46"/>
      <c r="L1" s="46"/>
      <c r="M1" s="47"/>
      <c r="N1" s="46"/>
      <c r="O1" s="46"/>
    </row>
    <row r="2" ht="22.5" customHeight="1">
      <c r="A2" s="48"/>
      <c r="B2" s="48"/>
      <c r="C2" s="49"/>
      <c r="D2" s="50"/>
      <c r="E2" s="50"/>
      <c r="F2" s="50"/>
      <c r="G2" s="51"/>
      <c r="H2" s="50"/>
      <c r="I2" s="52"/>
      <c r="J2" s="53"/>
      <c r="K2" s="52"/>
      <c r="L2" s="54"/>
      <c r="M2" s="55"/>
      <c r="N2" s="54"/>
      <c r="O2" s="54"/>
    </row>
    <row r="3" ht="22.5" customHeight="1">
      <c r="A3" s="48"/>
      <c r="B3" s="48"/>
      <c r="C3" s="49"/>
      <c r="D3" s="50"/>
      <c r="E3" s="50"/>
      <c r="F3" s="50"/>
      <c r="G3" s="51"/>
      <c r="H3" s="50"/>
      <c r="I3" s="52"/>
      <c r="J3" s="53"/>
      <c r="K3" s="52"/>
      <c r="L3" s="54"/>
      <c r="M3" s="55"/>
      <c r="N3" s="54"/>
      <c r="O3" s="54"/>
    </row>
    <row r="4" ht="22.5" customHeight="1">
      <c r="A4" s="56"/>
      <c r="B4" s="56"/>
      <c r="C4" s="57" t="s">
        <v>18</v>
      </c>
      <c r="D4" s="58"/>
      <c r="E4" s="58"/>
      <c r="F4" s="57" t="s">
        <v>19</v>
      </c>
      <c r="G4" s="59"/>
      <c r="H4" s="60"/>
      <c r="I4" s="57"/>
      <c r="J4" s="59"/>
      <c r="K4" s="60"/>
      <c r="L4" s="57"/>
      <c r="M4" s="59"/>
      <c r="N4" s="60"/>
      <c r="O4" s="60"/>
    </row>
    <row r="5" ht="22.5" customHeight="1">
      <c r="A5" s="54"/>
      <c r="B5" s="54"/>
      <c r="C5" s="61">
        <f>sum(Opportunities!F4:F27)</f>
        <v>280915</v>
      </c>
      <c r="D5" s="62"/>
      <c r="E5" s="63"/>
      <c r="F5" s="64"/>
      <c r="G5" s="65">
        <f>counta(People!C4:C27)</f>
        <v>7</v>
      </c>
      <c r="H5" s="66" t="s">
        <v>10</v>
      </c>
      <c r="I5" s="64"/>
      <c r="J5" s="65">
        <v>7.0</v>
      </c>
      <c r="K5" s="66" t="s">
        <v>12</v>
      </c>
      <c r="L5" s="64"/>
      <c r="M5" s="65">
        <f>counta(Opportunities!B4:B27)</f>
        <v>8</v>
      </c>
      <c r="N5" s="66" t="s">
        <v>14</v>
      </c>
      <c r="O5" s="67"/>
    </row>
    <row r="6" ht="22.5" customHeight="1">
      <c r="A6" s="68"/>
      <c r="B6" s="68"/>
      <c r="E6" s="69"/>
      <c r="F6" s="70"/>
      <c r="I6" s="70"/>
      <c r="L6" s="70"/>
      <c r="O6" s="67"/>
    </row>
    <row r="7" ht="22.5" customHeight="1">
      <c r="A7" s="68"/>
      <c r="B7" s="68"/>
      <c r="C7" s="71"/>
      <c r="D7" s="71"/>
      <c r="E7" s="72"/>
      <c r="F7" s="73"/>
      <c r="G7" s="71"/>
      <c r="H7" s="71"/>
      <c r="I7" s="73"/>
      <c r="J7" s="71"/>
      <c r="K7" s="71"/>
      <c r="L7" s="73"/>
      <c r="M7" s="71"/>
      <c r="N7" s="71"/>
      <c r="O7" s="67"/>
    </row>
    <row r="8" ht="22.5" customHeight="1">
      <c r="A8" s="74"/>
      <c r="B8" s="74"/>
      <c r="C8" s="75"/>
      <c r="D8" s="75"/>
      <c r="E8" s="75"/>
      <c r="F8" s="54"/>
      <c r="G8" s="76"/>
      <c r="H8" s="75"/>
      <c r="I8" s="75"/>
      <c r="J8" s="76"/>
      <c r="K8" s="75"/>
      <c r="L8" s="75"/>
      <c r="M8" s="76"/>
      <c r="N8" s="54"/>
      <c r="O8" s="54"/>
    </row>
    <row r="9" ht="22.5" customHeight="1">
      <c r="A9" s="74"/>
      <c r="B9" s="74"/>
      <c r="C9" s="75"/>
      <c r="D9" s="75"/>
      <c r="E9" s="75"/>
      <c r="F9" s="54"/>
      <c r="G9" s="76"/>
      <c r="H9" s="75"/>
      <c r="I9" s="75"/>
      <c r="J9" s="76"/>
      <c r="K9" s="75"/>
      <c r="L9" s="75"/>
      <c r="M9" s="76"/>
      <c r="N9" s="54"/>
      <c r="O9" s="54"/>
    </row>
    <row r="10" ht="22.5" customHeight="1">
      <c r="A10" s="74"/>
      <c r="B10" s="74"/>
      <c r="C10" s="77"/>
      <c r="D10" s="77"/>
      <c r="E10" s="77"/>
      <c r="F10" s="78"/>
      <c r="G10" s="79"/>
      <c r="H10" s="77"/>
      <c r="I10" s="77"/>
      <c r="J10" s="78"/>
      <c r="K10" s="78"/>
      <c r="L10" s="78"/>
      <c r="M10" s="80"/>
      <c r="N10" s="78"/>
      <c r="O10" s="54"/>
    </row>
    <row r="11" ht="22.5" customHeight="1">
      <c r="A11" s="74"/>
      <c r="B11" s="74"/>
      <c r="C11" s="77"/>
      <c r="D11" s="77"/>
      <c r="E11" s="77"/>
      <c r="F11" s="78"/>
      <c r="G11" s="79"/>
      <c r="H11" s="77"/>
      <c r="I11" s="18"/>
      <c r="J11" s="18"/>
      <c r="K11" s="81"/>
      <c r="L11" s="82" t="str">
        <f>IFERROR(__xludf.DUMMYFUNCTION("query(Opportunities!1:12,""select E , count(C) where (C &lt;&gt; '') group by E order by E label count(C) 'Count', E 'Stage' "", 3)"),"Stage")</f>
        <v>Stage</v>
      </c>
      <c r="M11" s="83" t="str">
        <f>IFERROR(__xludf.DUMMYFUNCTION("""COMPUTED_VALUE"""),"Count")</f>
        <v>Count</v>
      </c>
      <c r="N11" s="78"/>
      <c r="O11" s="54"/>
    </row>
    <row r="12" ht="22.5" customHeight="1">
      <c r="A12" s="74"/>
      <c r="B12" s="74"/>
      <c r="C12" s="84"/>
      <c r="D12" s="85"/>
      <c r="E12" s="85"/>
      <c r="F12" s="78"/>
      <c r="G12" s="79"/>
      <c r="H12" s="77"/>
      <c r="I12" s="18"/>
      <c r="J12" s="18"/>
      <c r="K12" s="86"/>
      <c r="L12" s="87" t="str">
        <f>IFERROR(__xludf.DUMMYFUNCTION("""COMPUTED_VALUE"""),"Contract Sent")</f>
        <v>Contract Sent</v>
      </c>
      <c r="M12" s="87">
        <f>IFERROR(__xludf.DUMMYFUNCTION("""COMPUTED_VALUE"""),1.0)</f>
        <v>1</v>
      </c>
      <c r="N12" s="78"/>
      <c r="O12" s="54"/>
    </row>
    <row r="13" ht="22.5" customHeight="1">
      <c r="A13" s="74"/>
      <c r="B13" s="74"/>
      <c r="C13" s="88"/>
      <c r="D13" s="89"/>
      <c r="E13" s="89"/>
      <c r="F13" s="78"/>
      <c r="G13" s="79"/>
      <c r="H13" s="77"/>
      <c r="I13" s="18"/>
      <c r="J13" s="18"/>
      <c r="K13" s="86"/>
      <c r="L13" s="87" t="str">
        <f>IFERROR(__xludf.DUMMYFUNCTION("""COMPUTED_VALUE"""),"Follow-up")</f>
        <v>Follow-up</v>
      </c>
      <c r="M13" s="87">
        <f>IFERROR(__xludf.DUMMYFUNCTION("""COMPUTED_VALUE"""),2.0)</f>
        <v>2</v>
      </c>
      <c r="N13" s="78"/>
      <c r="O13" s="54"/>
    </row>
    <row r="14" ht="22.5" customHeight="1">
      <c r="A14" s="74"/>
      <c r="B14" s="74"/>
      <c r="D14" s="89"/>
      <c r="E14" s="89"/>
      <c r="F14" s="78"/>
      <c r="G14" s="79"/>
      <c r="H14" s="77"/>
      <c r="I14" s="18"/>
      <c r="J14" s="18"/>
      <c r="K14" s="86"/>
      <c r="L14" s="87" t="str">
        <f>IFERROR(__xludf.DUMMYFUNCTION("""COMPUTED_VALUE"""),"Negotiation")</f>
        <v>Negotiation</v>
      </c>
      <c r="M14" s="87">
        <f>IFERROR(__xludf.DUMMYFUNCTION("""COMPUTED_VALUE"""),3.0)</f>
        <v>3</v>
      </c>
      <c r="N14" s="78"/>
      <c r="O14" s="54"/>
    </row>
    <row r="15" ht="22.5" customHeight="1">
      <c r="A15" s="90"/>
      <c r="B15" s="90"/>
      <c r="C15" s="84"/>
      <c r="D15" s="85"/>
      <c r="E15" s="85"/>
      <c r="F15" s="91"/>
      <c r="G15" s="79"/>
      <c r="H15" s="77"/>
      <c r="I15" s="18"/>
      <c r="J15" s="18"/>
      <c r="K15" s="86"/>
      <c r="L15" s="87" t="str">
        <f>IFERROR(__xludf.DUMMYFUNCTION("""COMPUTED_VALUE"""),"Presentation")</f>
        <v>Presentation</v>
      </c>
      <c r="M15" s="87">
        <f>IFERROR(__xludf.DUMMYFUNCTION("""COMPUTED_VALUE"""),1.0)</f>
        <v>1</v>
      </c>
      <c r="N15" s="78"/>
      <c r="O15" s="48"/>
    </row>
    <row r="16" ht="22.5" customHeight="1">
      <c r="A16" s="90"/>
      <c r="B16" s="90"/>
      <c r="C16" s="88"/>
      <c r="D16" s="89"/>
      <c r="E16" s="89"/>
      <c r="F16" s="91"/>
      <c r="G16" s="79"/>
      <c r="H16" s="77"/>
      <c r="I16" s="18"/>
      <c r="J16" s="18"/>
      <c r="K16" s="86"/>
      <c r="L16" s="87" t="str">
        <f>IFERROR(__xludf.DUMMYFUNCTION("""COMPUTED_VALUE"""),"Qualified")</f>
        <v>Qualified</v>
      </c>
      <c r="M16" s="87">
        <f>IFERROR(__xludf.DUMMYFUNCTION("""COMPUTED_VALUE"""),1.0)</f>
        <v>1</v>
      </c>
      <c r="N16" s="78"/>
      <c r="O16" s="48"/>
    </row>
    <row r="17" ht="22.5" customHeight="1">
      <c r="A17" s="90"/>
      <c r="B17" s="90"/>
      <c r="D17" s="89"/>
      <c r="F17" s="78"/>
      <c r="G17" s="79"/>
      <c r="H17" s="77"/>
      <c r="I17" s="77"/>
      <c r="J17" s="18"/>
      <c r="K17" s="18"/>
      <c r="L17" s="18"/>
      <c r="M17" s="80"/>
      <c r="N17" s="78"/>
      <c r="O17" s="48"/>
    </row>
    <row r="18" ht="22.5" customHeight="1">
      <c r="A18" s="90"/>
      <c r="B18" s="90"/>
      <c r="C18" s="91"/>
      <c r="D18" s="78"/>
      <c r="E18" s="78"/>
      <c r="F18" s="78"/>
      <c r="G18" s="80"/>
      <c r="H18" s="77"/>
      <c r="I18" s="78"/>
      <c r="J18" s="80"/>
      <c r="K18" s="78"/>
      <c r="L18" s="78"/>
      <c r="M18" s="80"/>
      <c r="N18" s="92"/>
      <c r="O18" s="93"/>
    </row>
    <row r="19" ht="22.5" customHeight="1">
      <c r="A19" s="90"/>
      <c r="B19" s="94"/>
      <c r="C19" s="95"/>
      <c r="D19" s="78"/>
      <c r="E19" s="78"/>
      <c r="F19" s="78"/>
      <c r="G19" s="80"/>
      <c r="H19" s="77"/>
      <c r="I19" s="78"/>
      <c r="J19" s="78"/>
      <c r="K19" s="78"/>
      <c r="L19" s="82" t="str">
        <f>IFERROR(__xludf.DUMMYFUNCTION("query(Opportunities!1:12,""select E , sum(F) where (C &lt;&gt; '') group by E order by E label sum(F) 'Total value', E 'Stage' "", 3)"),"Stage")</f>
        <v>Stage</v>
      </c>
      <c r="M19" s="83" t="str">
        <f>IFERROR(__xludf.DUMMYFUNCTION("""COMPUTED_VALUE"""),"Total value")</f>
        <v>Total value</v>
      </c>
      <c r="N19" s="92"/>
      <c r="O19" s="52"/>
    </row>
    <row r="20" ht="22.5" customHeight="1">
      <c r="A20" s="96"/>
      <c r="B20" s="96"/>
      <c r="C20" s="95"/>
      <c r="D20" s="78"/>
      <c r="E20" s="78"/>
      <c r="F20" s="78"/>
      <c r="G20" s="80"/>
      <c r="H20" s="77"/>
      <c r="I20" s="78"/>
      <c r="J20" s="86"/>
      <c r="K20" s="86"/>
      <c r="L20" s="97" t="str">
        <f>IFERROR(__xludf.DUMMYFUNCTION("""COMPUTED_VALUE"""),"Contract Sent")</f>
        <v>Contract Sent</v>
      </c>
      <c r="M20" s="98">
        <f>IFERROR(__xludf.DUMMYFUNCTION("""COMPUTED_VALUE"""),2000.0)</f>
        <v>2000</v>
      </c>
      <c r="N20" s="92"/>
      <c r="O20" s="99"/>
    </row>
    <row r="21" ht="22.5" customHeight="1">
      <c r="A21" s="100"/>
      <c r="B21" s="100"/>
      <c r="C21" s="95"/>
      <c r="D21" s="78"/>
      <c r="E21" s="78"/>
      <c r="F21" s="92"/>
      <c r="G21" s="101"/>
      <c r="H21" s="102"/>
      <c r="I21" s="102"/>
      <c r="J21" s="18"/>
      <c r="K21" s="18"/>
      <c r="L21" s="97" t="str">
        <f>IFERROR(__xludf.DUMMYFUNCTION("""COMPUTED_VALUE"""),"Follow-up")</f>
        <v>Follow-up</v>
      </c>
      <c r="M21" s="98">
        <f>IFERROR(__xludf.DUMMYFUNCTION("""COMPUTED_VALUE"""),32999.0)</f>
        <v>32999</v>
      </c>
      <c r="N21" s="103"/>
      <c r="O21" s="104"/>
    </row>
    <row r="22" ht="22.5" customHeight="1">
      <c r="A22" s="90"/>
      <c r="B22" s="90"/>
      <c r="C22" s="95"/>
      <c r="D22" s="78"/>
      <c r="E22" s="78"/>
      <c r="F22" s="92"/>
      <c r="G22" s="101"/>
      <c r="H22" s="102"/>
      <c r="I22" s="102"/>
      <c r="J22" s="18"/>
      <c r="K22" s="18"/>
      <c r="L22" s="97" t="str">
        <f>IFERROR(__xludf.DUMMYFUNCTION("""COMPUTED_VALUE"""),"Negotiation")</f>
        <v>Negotiation</v>
      </c>
      <c r="M22" s="98">
        <f>IFERROR(__xludf.DUMMYFUNCTION("""COMPUTED_VALUE"""),133785.0)</f>
        <v>133785</v>
      </c>
      <c r="N22" s="103"/>
      <c r="O22" s="104"/>
    </row>
    <row r="23" ht="22.5" customHeight="1">
      <c r="A23" s="105"/>
      <c r="B23" s="105"/>
      <c r="C23" s="106"/>
      <c r="J23" s="18"/>
      <c r="K23" s="18"/>
      <c r="L23" s="97" t="str">
        <f>IFERROR(__xludf.DUMMYFUNCTION("""COMPUTED_VALUE"""),"Presentation")</f>
        <v>Presentation</v>
      </c>
      <c r="M23" s="98">
        <f>IFERROR(__xludf.DUMMYFUNCTION("""COMPUTED_VALUE"""),100000.0)</f>
        <v>100000</v>
      </c>
      <c r="N23" s="103"/>
      <c r="O23" s="104"/>
    </row>
    <row r="24" ht="22.5" customHeight="1">
      <c r="A24" s="105"/>
      <c r="B24" s="105"/>
      <c r="C24" s="77"/>
      <c r="D24" s="77"/>
      <c r="E24" s="77"/>
      <c r="F24" s="77"/>
      <c r="G24" s="79"/>
      <c r="H24" s="77"/>
      <c r="I24" s="77"/>
      <c r="J24" s="18"/>
      <c r="K24" s="18"/>
      <c r="L24" s="87" t="str">
        <f>IFERROR(__xludf.DUMMYFUNCTION("""COMPUTED_VALUE"""),"Qualified")</f>
        <v>Qualified</v>
      </c>
      <c r="M24" s="98">
        <f>IFERROR(__xludf.DUMMYFUNCTION("""COMPUTED_VALUE"""),12131.0)</f>
        <v>12131</v>
      </c>
      <c r="N24" s="103"/>
      <c r="O24" s="104"/>
    </row>
    <row r="25" ht="22.5" customHeight="1">
      <c r="A25" s="107"/>
      <c r="B25" s="107"/>
      <c r="C25" s="77"/>
      <c r="D25" s="77"/>
      <c r="E25" s="77"/>
      <c r="F25" s="77"/>
      <c r="G25" s="79"/>
      <c r="H25" s="77"/>
      <c r="I25" s="77"/>
      <c r="J25" s="18"/>
      <c r="K25" s="18"/>
      <c r="L25" s="18"/>
      <c r="M25" s="18"/>
      <c r="N25" s="103"/>
      <c r="O25" s="104"/>
    </row>
    <row r="26" ht="22.5" customHeight="1">
      <c r="A26" s="108"/>
      <c r="B26" s="108"/>
      <c r="C26" s="75"/>
      <c r="D26" s="75"/>
      <c r="E26" s="75"/>
      <c r="F26" s="75"/>
      <c r="G26" s="76"/>
      <c r="H26" s="75"/>
      <c r="I26" s="75"/>
      <c r="N26" s="99"/>
      <c r="O26" s="99"/>
    </row>
    <row r="27" ht="22.5" customHeight="1">
      <c r="A27" s="108"/>
      <c r="B27" s="108"/>
      <c r="C27" s="75"/>
      <c r="D27" s="75"/>
      <c r="E27" s="75"/>
      <c r="F27" s="75"/>
      <c r="G27" s="76"/>
      <c r="H27" s="75"/>
      <c r="I27" s="75"/>
      <c r="J27" s="54"/>
      <c r="K27" s="54"/>
      <c r="L27" s="109"/>
      <c r="M27" s="110"/>
      <c r="N27" s="99"/>
      <c r="O27" s="99"/>
    </row>
  </sheetData>
  <mergeCells count="14">
    <mergeCell ref="C16:C17"/>
    <mergeCell ref="C23:I23"/>
    <mergeCell ref="E16:E17"/>
    <mergeCell ref="F5:F7"/>
    <mergeCell ref="C5:E7"/>
    <mergeCell ref="G5:G7"/>
    <mergeCell ref="H5:H7"/>
    <mergeCell ref="N5:N7"/>
    <mergeCell ref="M5:M7"/>
    <mergeCell ref="J5:J7"/>
    <mergeCell ref="I5:I7"/>
    <mergeCell ref="L5:L7"/>
    <mergeCell ref="K5:K7"/>
    <mergeCell ref="C13:C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6" max="6" width="16.88"/>
    <col customWidth="1" min="7" max="7" width="20.75"/>
    <col customWidth="1" min="13" max="13" width="13.38"/>
    <col customWidth="1" min="14" max="14" width="37.63"/>
    <col customWidth="1" min="15" max="15" width="3.88"/>
  </cols>
  <sheetData>
    <row r="1" ht="51.0" customHeight="1">
      <c r="A1" s="111"/>
      <c r="B1" s="111"/>
      <c r="C1" s="112" t="s">
        <v>10</v>
      </c>
      <c r="D1" s="113" t="s">
        <v>20</v>
      </c>
      <c r="E1" s="114" t="s">
        <v>21</v>
      </c>
      <c r="F1" s="114"/>
      <c r="G1" s="115"/>
      <c r="H1" s="115"/>
      <c r="I1" s="115"/>
      <c r="J1" s="115"/>
      <c r="K1" s="115"/>
      <c r="L1" s="115"/>
      <c r="M1" s="115"/>
      <c r="N1" s="115"/>
      <c r="O1" s="116"/>
    </row>
    <row r="2" ht="22.5" customHeight="1">
      <c r="A2" s="117"/>
      <c r="B2" s="117"/>
      <c r="C2" s="117"/>
      <c r="D2" s="118"/>
      <c r="E2" s="118"/>
      <c r="F2" s="118"/>
      <c r="G2" s="118"/>
      <c r="H2" s="118"/>
      <c r="I2" s="118"/>
      <c r="J2" s="118"/>
      <c r="K2" s="118"/>
      <c r="L2" s="118"/>
      <c r="M2" s="118"/>
      <c r="N2" s="118"/>
      <c r="O2" s="118"/>
    </row>
    <row r="3" ht="22.5" customHeight="1">
      <c r="A3" s="117"/>
      <c r="B3" s="119" t="s">
        <v>22</v>
      </c>
      <c r="C3" s="120" t="s">
        <v>23</v>
      </c>
      <c r="D3" s="121" t="s">
        <v>24</v>
      </c>
      <c r="E3" s="121" t="s">
        <v>25</v>
      </c>
      <c r="F3" s="121" t="s">
        <v>26</v>
      </c>
      <c r="G3" s="121" t="s">
        <v>27</v>
      </c>
      <c r="H3" s="121" t="s">
        <v>28</v>
      </c>
      <c r="I3" s="121" t="s">
        <v>29</v>
      </c>
      <c r="J3" s="121" t="s">
        <v>30</v>
      </c>
      <c r="K3" s="121" t="s">
        <v>31</v>
      </c>
      <c r="L3" s="121" t="s">
        <v>32</v>
      </c>
      <c r="M3" s="121" t="s">
        <v>33</v>
      </c>
      <c r="N3" s="121" t="s">
        <v>34</v>
      </c>
      <c r="O3" s="118"/>
    </row>
    <row r="4" ht="22.5" customHeight="1">
      <c r="A4" s="122"/>
      <c r="B4" s="123" t="s">
        <v>35</v>
      </c>
      <c r="C4" s="124" t="s">
        <v>36</v>
      </c>
      <c r="D4" s="124" t="s">
        <v>37</v>
      </c>
      <c r="E4" s="125" t="str">
        <f>HYPERLINK("mailto:thomas@ozerflex.com","thomas@ozerflex.com")</f>
        <v>thomas@ozerflex.com</v>
      </c>
      <c r="F4" s="124" t="s">
        <v>38</v>
      </c>
      <c r="G4" s="124" t="s">
        <v>39</v>
      </c>
      <c r="H4" s="124" t="s">
        <v>40</v>
      </c>
      <c r="I4" s="126" t="s">
        <v>41</v>
      </c>
      <c r="J4" s="127" t="s">
        <v>42</v>
      </c>
      <c r="K4" s="124" t="s">
        <v>43</v>
      </c>
      <c r="L4" s="124">
        <v>90567.0</v>
      </c>
      <c r="M4" s="128" t="str">
        <f t="shared" ref="M4:M10" si="1">if(D4="","-",hyperlink("http://www.linkedin.com/search/fpsearch?type=people&amp;keywords="&amp;C4&amp;" "&amp;D4&amp;"&amp;pplSearchOrigin=GLHD&amp;pageKey=fps_results"))</f>
        <v>http://www.linkedin.com/search/fpsearch?type=people&amp;keywords=Thomas Liao ozerflex&amp;pplSearchOrigin=GLHD&amp;pageKey=fps_results</v>
      </c>
      <c r="N4" s="124"/>
      <c r="O4" s="118"/>
    </row>
    <row r="5" ht="22.5" customHeight="1">
      <c r="A5" s="122"/>
      <c r="B5" s="129" t="s">
        <v>44</v>
      </c>
      <c r="C5" s="130" t="s">
        <v>45</v>
      </c>
      <c r="D5" s="130" t="s">
        <v>46</v>
      </c>
      <c r="E5" s="126" t="str">
        <f>HYPERLINK("mailto:lillian@fixfase.com","lillian@fixfase.com")</f>
        <v>lillian@fixfase.com</v>
      </c>
      <c r="F5" s="124" t="s">
        <v>47</v>
      </c>
      <c r="G5" s="124" t="s">
        <v>39</v>
      </c>
      <c r="H5" s="124" t="s">
        <v>48</v>
      </c>
      <c r="I5" s="131" t="s">
        <v>49</v>
      </c>
      <c r="J5" s="127" t="s">
        <v>50</v>
      </c>
      <c r="K5" s="124" t="s">
        <v>51</v>
      </c>
      <c r="L5" s="124">
        <v>90456.0</v>
      </c>
      <c r="M5" s="128" t="str">
        <f t="shared" si="1"/>
        <v>http://www.linkedin.com/search/fpsearch?type=people&amp;keywords=Lillian Soto Fixfase&amp;pplSearchOrigin=GLHD&amp;pageKey=fps_results</v>
      </c>
      <c r="N5" s="124"/>
      <c r="O5" s="118"/>
    </row>
    <row r="6" ht="22.5" customHeight="1">
      <c r="A6" s="122"/>
      <c r="B6" s="129" t="s">
        <v>52</v>
      </c>
      <c r="C6" s="132" t="s">
        <v>53</v>
      </c>
      <c r="D6" s="132" t="s">
        <v>54</v>
      </c>
      <c r="E6" s="133" t="str">
        <f>HYPERLINK("mailto:violette@namdrill.com","violette@namdrill.com")</f>
        <v>violette@namdrill.com</v>
      </c>
      <c r="F6" s="124" t="s">
        <v>55</v>
      </c>
      <c r="G6" s="124" t="s">
        <v>56</v>
      </c>
      <c r="H6" s="124" t="s">
        <v>57</v>
      </c>
      <c r="I6" s="134" t="s">
        <v>58</v>
      </c>
      <c r="J6" s="127" t="s">
        <v>59</v>
      </c>
      <c r="K6" s="124" t="s">
        <v>60</v>
      </c>
      <c r="L6" s="124">
        <v>28407.0</v>
      </c>
      <c r="M6" s="128" t="str">
        <f t="shared" si="1"/>
        <v>http://www.linkedin.com/search/fpsearch?type=people&amp;keywords=Violette Gatewood Namdrill&amp;pplSearchOrigin=GLHD&amp;pageKey=fps_results</v>
      </c>
      <c r="N6" s="124"/>
      <c r="O6" s="118"/>
    </row>
    <row r="7" ht="22.5" customHeight="1">
      <c r="A7" s="122"/>
      <c r="B7" s="129" t="s">
        <v>52</v>
      </c>
      <c r="C7" s="132" t="s">
        <v>61</v>
      </c>
      <c r="D7" s="132" t="s">
        <v>62</v>
      </c>
      <c r="E7" s="133" t="str">
        <f>HYPERLINK("mailto:mary@saltace.com","mary@saltace.com")</f>
        <v>mary@saltace.com</v>
      </c>
      <c r="F7" s="124" t="s">
        <v>63</v>
      </c>
      <c r="G7" s="124" t="s">
        <v>64</v>
      </c>
      <c r="H7" s="124" t="s">
        <v>65</v>
      </c>
      <c r="I7" s="134" t="s">
        <v>66</v>
      </c>
      <c r="J7" s="127" t="s">
        <v>67</v>
      </c>
      <c r="K7" s="124" t="s">
        <v>68</v>
      </c>
      <c r="L7" s="124">
        <v>33247.0</v>
      </c>
      <c r="M7" s="128" t="str">
        <f t="shared" si="1"/>
        <v>http://www.linkedin.com/search/fpsearch?type=people&amp;keywords=Mary Garcia Saltace&amp;pplSearchOrigin=GLHD&amp;pageKey=fps_results</v>
      </c>
      <c r="N7" s="124"/>
      <c r="O7" s="118"/>
    </row>
    <row r="8" ht="22.5" customHeight="1">
      <c r="A8" s="122"/>
      <c r="B8" s="129" t="s">
        <v>44</v>
      </c>
      <c r="C8" s="132" t="s">
        <v>69</v>
      </c>
      <c r="D8" s="132" t="s">
        <v>70</v>
      </c>
      <c r="E8" s="133" t="str">
        <f>HYPERLINK("mailto:cameron@moveplanet.com","cameron@moveplanet.com")</f>
        <v>cameron@moveplanet.com</v>
      </c>
      <c r="F8" s="124" t="s">
        <v>71</v>
      </c>
      <c r="G8" s="124" t="s">
        <v>56</v>
      </c>
      <c r="H8" s="124" t="s">
        <v>72</v>
      </c>
      <c r="I8" s="134" t="s">
        <v>73</v>
      </c>
      <c r="J8" s="127" t="s">
        <v>74</v>
      </c>
      <c r="K8" s="124" t="s">
        <v>75</v>
      </c>
      <c r="L8" s="124">
        <v>74482.0</v>
      </c>
      <c r="M8" s="128" t="str">
        <f t="shared" si="1"/>
        <v>http://www.linkedin.com/search/fpsearch?type=people&amp;keywords=Cameron Lyle Moveplanet&amp;pplSearchOrigin=GLHD&amp;pageKey=fps_results</v>
      </c>
      <c r="N8" s="124"/>
      <c r="O8" s="118"/>
    </row>
    <row r="9" ht="22.5" customHeight="1">
      <c r="A9" s="122"/>
      <c r="B9" s="129" t="s">
        <v>35</v>
      </c>
      <c r="C9" s="132" t="s">
        <v>76</v>
      </c>
      <c r="D9" s="132" t="s">
        <v>77</v>
      </c>
      <c r="E9" s="133" t="str">
        <f>HYPERLINK("mailto:mildred@finware.com","mildred@finware.com")</f>
        <v>mildred@finware.com</v>
      </c>
      <c r="F9" s="124" t="s">
        <v>78</v>
      </c>
      <c r="G9" s="124" t="s">
        <v>39</v>
      </c>
      <c r="H9" s="124" t="s">
        <v>79</v>
      </c>
      <c r="I9" s="134" t="s">
        <v>80</v>
      </c>
      <c r="J9" s="127" t="s">
        <v>81</v>
      </c>
      <c r="K9" s="124" t="s">
        <v>82</v>
      </c>
      <c r="L9" s="124">
        <v>27760.0</v>
      </c>
      <c r="M9" s="128" t="str">
        <f t="shared" si="1"/>
        <v>http://www.linkedin.com/search/fpsearch?type=people&amp;keywords=Mildred Noriega Finware&amp;pplSearchOrigin=GLHD&amp;pageKey=fps_results</v>
      </c>
      <c r="N9" s="124"/>
      <c r="O9" s="118"/>
    </row>
    <row r="10" ht="22.5" customHeight="1">
      <c r="A10" s="122"/>
      <c r="B10" s="135" t="s">
        <v>83</v>
      </c>
      <c r="C10" s="136" t="s">
        <v>84</v>
      </c>
      <c r="D10" s="136" t="s">
        <v>85</v>
      </c>
      <c r="E10" s="137" t="str">
        <f>HYPERLINK("mailto:melody@driplectronics.com","melody@driplectronics.com")</f>
        <v>melody@driplectronics.com</v>
      </c>
      <c r="F10" s="138" t="s">
        <v>86</v>
      </c>
      <c r="G10" s="138" t="s">
        <v>64</v>
      </c>
      <c r="H10" s="138" t="s">
        <v>87</v>
      </c>
      <c r="I10" s="139" t="s">
        <v>88</v>
      </c>
      <c r="J10" s="140" t="s">
        <v>89</v>
      </c>
      <c r="K10" s="138" t="s">
        <v>90</v>
      </c>
      <c r="L10" s="138">
        <v>34119.0</v>
      </c>
      <c r="M10" s="141" t="str">
        <f t="shared" si="1"/>
        <v>http://www.linkedin.com/search/fpsearch?type=people&amp;keywords=Melody Estes Dripelectronics&amp;pplSearchOrigin=GLHD&amp;pageKey=fps_results</v>
      </c>
      <c r="N10" s="142"/>
      <c r="O10" s="143"/>
    </row>
    <row r="11" ht="22.5" customHeight="1">
      <c r="A11" s="122"/>
      <c r="B11" s="122"/>
      <c r="C11" s="144"/>
      <c r="D11" s="144"/>
      <c r="E11" s="144"/>
      <c r="F11" s="118"/>
      <c r="G11" s="118"/>
      <c r="H11" s="118"/>
      <c r="I11" s="145"/>
      <c r="J11" s="146"/>
      <c r="K11" s="118"/>
      <c r="L11" s="118"/>
      <c r="M11" s="147"/>
      <c r="N11" s="143"/>
      <c r="O11" s="143"/>
    </row>
  </sheetData>
  <autoFilter ref="$B$3:$B$11"/>
  <dataValidations>
    <dataValidation type="list" allowBlank="1" sqref="G4:G11">
      <formula1>Settings!$B$5:$B$11</formula1>
    </dataValidation>
  </dataValidations>
  <hyperlinks>
    <hyperlink r:id="rId2" ref="I4"/>
    <hyperlink r:id="rId3" ref="I5"/>
    <hyperlink r:id="rId4" ref="I6"/>
    <hyperlink r:id="rId5" ref="I7"/>
    <hyperlink r:id="rId6" ref="I8"/>
    <hyperlink r:id="rId7" ref="I9"/>
    <hyperlink r:id="rId8" ref="I10"/>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13" max="13" width="13.38"/>
    <col customWidth="1" min="14" max="14" width="37.63"/>
    <col customWidth="1" min="15" max="15" width="3.88"/>
  </cols>
  <sheetData>
    <row r="1" ht="51.0" customHeight="1">
      <c r="A1" s="111"/>
      <c r="B1" s="111"/>
      <c r="C1" s="112" t="s">
        <v>12</v>
      </c>
      <c r="D1" s="113" t="s">
        <v>20</v>
      </c>
      <c r="E1" s="148" t="s">
        <v>91</v>
      </c>
      <c r="F1" s="115"/>
      <c r="G1" s="115"/>
      <c r="H1" s="115"/>
      <c r="I1" s="115"/>
      <c r="J1" s="115"/>
      <c r="K1" s="115"/>
      <c r="L1" s="115"/>
      <c r="M1" s="115"/>
      <c r="N1" s="115"/>
      <c r="O1" s="116"/>
    </row>
    <row r="2" ht="22.5" customHeight="1">
      <c r="A2" s="117"/>
      <c r="B2" s="149"/>
      <c r="C2" s="117"/>
      <c r="D2" s="117"/>
      <c r="E2" s="117"/>
      <c r="F2" s="117"/>
      <c r="G2" s="117"/>
      <c r="H2" s="117"/>
      <c r="I2" s="117"/>
      <c r="J2" s="117"/>
      <c r="K2" s="117"/>
      <c r="L2" s="117"/>
      <c r="M2" s="117"/>
      <c r="N2" s="118"/>
      <c r="O2" s="118"/>
    </row>
    <row r="3" ht="22.5" customHeight="1">
      <c r="A3" s="117"/>
      <c r="B3" s="150" t="s">
        <v>22</v>
      </c>
      <c r="C3" s="120" t="s">
        <v>92</v>
      </c>
      <c r="D3" s="120" t="s">
        <v>27</v>
      </c>
      <c r="E3" s="120" t="s">
        <v>28</v>
      </c>
      <c r="F3" s="120" t="s">
        <v>93</v>
      </c>
      <c r="G3" s="120" t="s">
        <v>94</v>
      </c>
      <c r="H3" s="120" t="s">
        <v>30</v>
      </c>
      <c r="I3" s="120" t="s">
        <v>31</v>
      </c>
      <c r="J3" s="120" t="s">
        <v>32</v>
      </c>
      <c r="K3" s="120" t="s">
        <v>95</v>
      </c>
      <c r="L3" s="120" t="s">
        <v>33</v>
      </c>
      <c r="M3" s="120" t="s">
        <v>96</v>
      </c>
      <c r="N3" s="121" t="s">
        <v>34</v>
      </c>
      <c r="O3" s="118"/>
    </row>
    <row r="4" ht="22.5" customHeight="1">
      <c r="A4" s="151"/>
      <c r="B4" s="152" t="s">
        <v>35</v>
      </c>
      <c r="C4" s="124" t="s">
        <v>37</v>
      </c>
      <c r="D4" s="124" t="s">
        <v>39</v>
      </c>
      <c r="E4" s="124" t="s">
        <v>40</v>
      </c>
      <c r="F4" s="153" t="s">
        <v>97</v>
      </c>
      <c r="G4" s="154" t="s">
        <v>41</v>
      </c>
      <c r="H4" s="127" t="s">
        <v>42</v>
      </c>
      <c r="I4" s="124" t="s">
        <v>43</v>
      </c>
      <c r="J4" s="124">
        <v>90567.0</v>
      </c>
      <c r="K4" s="155" t="s">
        <v>98</v>
      </c>
      <c r="L4" s="128" t="str">
        <f t="shared" ref="L4:L10" si="1">if(C4="","-",hyperlink("https://www.linkedin.com/vsearch/c?type=companies&amp;keywords="&amp;C4&amp;"&amp;orig=GLHD&amp;rsid=&amp;pageKey=biz-overview-internal&amp;trkInfo=&amp;search=Search"))</f>
        <v>https://www.linkedin.com/vsearch/c?type=companies&amp;keywords=ozerflex&amp;orig=GLHD&amp;rsid=&amp;pageKey=biz-overview-internal&amp;trkInfo=&amp;search=Search</v>
      </c>
      <c r="M4" s="155" t="s">
        <v>99</v>
      </c>
      <c r="N4" s="124"/>
      <c r="O4" s="118"/>
    </row>
    <row r="5" ht="22.5" customHeight="1">
      <c r="A5" s="151"/>
      <c r="B5" s="156" t="s">
        <v>44</v>
      </c>
      <c r="C5" s="130" t="s">
        <v>46</v>
      </c>
      <c r="D5" s="124" t="s">
        <v>56</v>
      </c>
      <c r="E5" s="124" t="s">
        <v>48</v>
      </c>
      <c r="F5" s="153" t="s">
        <v>100</v>
      </c>
      <c r="G5" s="157" t="s">
        <v>49</v>
      </c>
      <c r="H5" s="127" t="s">
        <v>50</v>
      </c>
      <c r="I5" s="124" t="s">
        <v>51</v>
      </c>
      <c r="J5" s="124">
        <v>90456.0</v>
      </c>
      <c r="K5" s="155" t="s">
        <v>98</v>
      </c>
      <c r="L5" s="128" t="str">
        <f t="shared" si="1"/>
        <v>https://www.linkedin.com/vsearch/c?type=companies&amp;keywords=Fixfase&amp;orig=GLHD&amp;rsid=&amp;pageKey=biz-overview-internal&amp;trkInfo=&amp;search=Search</v>
      </c>
      <c r="M5" s="155" t="s">
        <v>101</v>
      </c>
      <c r="N5" s="124"/>
      <c r="O5" s="118"/>
    </row>
    <row r="6" ht="22.5" customHeight="1">
      <c r="A6" s="151"/>
      <c r="B6" s="156" t="s">
        <v>52</v>
      </c>
      <c r="C6" s="132" t="s">
        <v>54</v>
      </c>
      <c r="D6" s="124" t="s">
        <v>39</v>
      </c>
      <c r="E6" s="124" t="s">
        <v>57</v>
      </c>
      <c r="F6" s="153" t="s">
        <v>102</v>
      </c>
      <c r="G6" s="158" t="s">
        <v>58</v>
      </c>
      <c r="H6" s="127" t="s">
        <v>59</v>
      </c>
      <c r="I6" s="124" t="s">
        <v>60</v>
      </c>
      <c r="J6" s="124">
        <v>28407.0</v>
      </c>
      <c r="K6" s="155" t="s">
        <v>98</v>
      </c>
      <c r="L6" s="128" t="str">
        <f t="shared" si="1"/>
        <v>https://www.linkedin.com/vsearch/c?type=companies&amp;keywords=Namdrill&amp;orig=GLHD&amp;rsid=&amp;pageKey=biz-overview-internal&amp;trkInfo=&amp;search=Search</v>
      </c>
      <c r="M6" s="155" t="s">
        <v>99</v>
      </c>
      <c r="N6" s="124"/>
      <c r="O6" s="118"/>
    </row>
    <row r="7" ht="22.5" customHeight="1">
      <c r="A7" s="151"/>
      <c r="B7" s="156" t="s">
        <v>52</v>
      </c>
      <c r="C7" s="132" t="s">
        <v>62</v>
      </c>
      <c r="D7" s="124" t="s">
        <v>64</v>
      </c>
      <c r="E7" s="124" t="s">
        <v>65</v>
      </c>
      <c r="F7" s="153" t="s">
        <v>103</v>
      </c>
      <c r="G7" s="158" t="s">
        <v>66</v>
      </c>
      <c r="H7" s="127" t="s">
        <v>67</v>
      </c>
      <c r="I7" s="124" t="s">
        <v>68</v>
      </c>
      <c r="J7" s="124">
        <v>33247.0</v>
      </c>
      <c r="K7" s="155" t="s">
        <v>98</v>
      </c>
      <c r="L7" s="128" t="str">
        <f t="shared" si="1"/>
        <v>https://www.linkedin.com/vsearch/c?type=companies&amp;keywords=Saltace&amp;orig=GLHD&amp;rsid=&amp;pageKey=biz-overview-internal&amp;trkInfo=&amp;search=Search</v>
      </c>
      <c r="M7" s="155" t="s">
        <v>101</v>
      </c>
      <c r="N7" s="124"/>
      <c r="O7" s="118"/>
    </row>
    <row r="8" ht="22.5" customHeight="1">
      <c r="A8" s="151"/>
      <c r="B8" s="156" t="s">
        <v>44</v>
      </c>
      <c r="C8" s="132" t="s">
        <v>70</v>
      </c>
      <c r="D8" s="124" t="s">
        <v>39</v>
      </c>
      <c r="E8" s="124" t="s">
        <v>72</v>
      </c>
      <c r="F8" s="153" t="s">
        <v>104</v>
      </c>
      <c r="G8" s="158" t="s">
        <v>73</v>
      </c>
      <c r="H8" s="127" t="s">
        <v>74</v>
      </c>
      <c r="I8" s="124" t="s">
        <v>75</v>
      </c>
      <c r="J8" s="124">
        <v>74482.0</v>
      </c>
      <c r="K8" s="155" t="s">
        <v>98</v>
      </c>
      <c r="L8" s="128" t="str">
        <f t="shared" si="1"/>
        <v>https://www.linkedin.com/vsearch/c?type=companies&amp;keywords=Moveplanet&amp;orig=GLHD&amp;rsid=&amp;pageKey=biz-overview-internal&amp;trkInfo=&amp;search=Search</v>
      </c>
      <c r="M8" s="155" t="s">
        <v>99</v>
      </c>
      <c r="N8" s="124"/>
      <c r="O8" s="118"/>
    </row>
    <row r="9" ht="22.5" customHeight="1">
      <c r="A9" s="151"/>
      <c r="B9" s="152" t="s">
        <v>35</v>
      </c>
      <c r="C9" s="132" t="s">
        <v>77</v>
      </c>
      <c r="D9" s="124" t="s">
        <v>39</v>
      </c>
      <c r="E9" s="124" t="s">
        <v>79</v>
      </c>
      <c r="F9" s="153" t="s">
        <v>105</v>
      </c>
      <c r="G9" s="158" t="s">
        <v>80</v>
      </c>
      <c r="H9" s="127" t="s">
        <v>81</v>
      </c>
      <c r="I9" s="124" t="s">
        <v>82</v>
      </c>
      <c r="J9" s="124">
        <v>27760.0</v>
      </c>
      <c r="K9" s="155" t="s">
        <v>98</v>
      </c>
      <c r="L9" s="128" t="str">
        <f t="shared" si="1"/>
        <v>https://www.linkedin.com/vsearch/c?type=companies&amp;keywords=Finware&amp;orig=GLHD&amp;rsid=&amp;pageKey=biz-overview-internal&amp;trkInfo=&amp;search=Search</v>
      </c>
      <c r="M9" s="155" t="s">
        <v>99</v>
      </c>
      <c r="N9" s="124"/>
      <c r="O9" s="118"/>
    </row>
    <row r="10" ht="22.5" customHeight="1">
      <c r="A10" s="151"/>
      <c r="B10" s="159" t="s">
        <v>83</v>
      </c>
      <c r="C10" s="136" t="s">
        <v>85</v>
      </c>
      <c r="D10" s="138" t="s">
        <v>56</v>
      </c>
      <c r="E10" s="138" t="s">
        <v>87</v>
      </c>
      <c r="F10" s="160" t="s">
        <v>106</v>
      </c>
      <c r="G10" s="161" t="s">
        <v>88</v>
      </c>
      <c r="H10" s="140" t="s">
        <v>89</v>
      </c>
      <c r="I10" s="138" t="s">
        <v>90</v>
      </c>
      <c r="J10" s="138">
        <v>34119.0</v>
      </c>
      <c r="K10" s="162" t="s">
        <v>98</v>
      </c>
      <c r="L10" s="141" t="str">
        <f t="shared" si="1"/>
        <v>https://www.linkedin.com/vsearch/c?type=companies&amp;keywords=Dripelectronics&amp;orig=GLHD&amp;rsid=&amp;pageKey=biz-overview-internal&amp;trkInfo=&amp;search=Search</v>
      </c>
      <c r="M10" s="162" t="s">
        <v>101</v>
      </c>
      <c r="N10" s="142"/>
      <c r="O10" s="143"/>
    </row>
    <row r="11" ht="22.5" customHeight="1">
      <c r="A11" s="163"/>
      <c r="B11" s="163"/>
      <c r="C11" s="163"/>
      <c r="D11" s="164"/>
      <c r="E11" s="163"/>
      <c r="F11" s="163"/>
      <c r="G11" s="163"/>
      <c r="H11" s="163"/>
      <c r="I11" s="163"/>
      <c r="J11" s="163"/>
      <c r="K11" s="163"/>
      <c r="L11" s="165"/>
      <c r="M11" s="163"/>
      <c r="N11" s="163"/>
      <c r="O11" s="163"/>
    </row>
  </sheetData>
  <autoFilter ref="$B$3:$B$11"/>
  <dataValidations>
    <dataValidation type="list" allowBlank="1" sqref="D4:D11">
      <formula1>Settings!$B$5:$B$11</formula1>
    </dataValidation>
  </dataValidations>
  <hyperlinks>
    <hyperlink r:id="rId1" ref="G4"/>
    <hyperlink r:id="rId2" ref="G5"/>
    <hyperlink r:id="rId3" ref="G6"/>
    <hyperlink r:id="rId4" ref="G7"/>
    <hyperlink r:id="rId5" ref="G8"/>
    <hyperlink r:id="rId6" ref="G9"/>
    <hyperlink r:id="rId7" ref="G10"/>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13" max="13" width="37.63"/>
    <col customWidth="1" min="14" max="15" width="3.88"/>
  </cols>
  <sheetData>
    <row r="1" ht="51.0" customHeight="1">
      <c r="A1" s="111"/>
      <c r="B1" s="111"/>
      <c r="C1" s="112" t="s">
        <v>14</v>
      </c>
      <c r="D1" s="113" t="s">
        <v>20</v>
      </c>
      <c r="E1" s="148" t="s">
        <v>107</v>
      </c>
      <c r="F1" s="115"/>
      <c r="G1" s="115"/>
      <c r="H1" s="115"/>
      <c r="I1" s="115"/>
      <c r="J1" s="115"/>
      <c r="K1" s="115"/>
      <c r="L1" s="115"/>
      <c r="M1" s="115"/>
      <c r="N1" s="115"/>
      <c r="O1" s="116"/>
    </row>
    <row r="2" ht="22.5" customHeight="1">
      <c r="A2" s="166"/>
      <c r="B2" s="167"/>
      <c r="C2" s="166"/>
      <c r="D2" s="166"/>
      <c r="E2" s="166"/>
      <c r="F2" s="166"/>
      <c r="G2" s="166"/>
      <c r="H2" s="166"/>
      <c r="I2" s="166"/>
      <c r="J2" s="166"/>
      <c r="K2" s="166"/>
      <c r="L2" s="166"/>
      <c r="M2" s="118"/>
      <c r="N2" s="118"/>
      <c r="O2" s="118"/>
    </row>
    <row r="3" ht="22.5" customHeight="1">
      <c r="A3" s="166"/>
      <c r="B3" s="150" t="s">
        <v>22</v>
      </c>
      <c r="C3" s="168" t="s">
        <v>23</v>
      </c>
      <c r="D3" s="168" t="s">
        <v>24</v>
      </c>
      <c r="E3" s="168" t="s">
        <v>108</v>
      </c>
      <c r="F3" s="169" t="s">
        <v>109</v>
      </c>
      <c r="G3" s="169" t="s">
        <v>110</v>
      </c>
      <c r="H3" s="169" t="s">
        <v>111</v>
      </c>
      <c r="I3" s="168" t="s">
        <v>112</v>
      </c>
      <c r="J3" s="168" t="s">
        <v>113</v>
      </c>
      <c r="K3" s="168" t="s">
        <v>114</v>
      </c>
      <c r="L3" s="168" t="s">
        <v>115</v>
      </c>
      <c r="M3" s="170" t="s">
        <v>34</v>
      </c>
      <c r="N3" s="118"/>
      <c r="O3" s="118"/>
    </row>
    <row r="4" ht="22.5" customHeight="1">
      <c r="A4" s="151"/>
      <c r="B4" s="152" t="s">
        <v>116</v>
      </c>
      <c r="C4" s="171" t="s">
        <v>117</v>
      </c>
      <c r="D4" s="124" t="s">
        <v>37</v>
      </c>
      <c r="E4" s="172" t="s">
        <v>118</v>
      </c>
      <c r="F4" s="173">
        <v>12131.0</v>
      </c>
      <c r="G4" s="174">
        <v>42087.0</v>
      </c>
      <c r="H4" s="175">
        <v>0.3</v>
      </c>
      <c r="I4" s="172" t="s">
        <v>119</v>
      </c>
      <c r="J4" s="172" t="s">
        <v>120</v>
      </c>
      <c r="K4" s="171" t="s">
        <v>121</v>
      </c>
      <c r="L4" s="172" t="s">
        <v>122</v>
      </c>
      <c r="M4" s="124"/>
      <c r="N4" s="118"/>
      <c r="O4" s="118"/>
    </row>
    <row r="5" ht="22.5" customHeight="1">
      <c r="A5" s="151"/>
      <c r="B5" s="152" t="s">
        <v>121</v>
      </c>
      <c r="C5" s="155" t="s">
        <v>123</v>
      </c>
      <c r="D5" s="132" t="s">
        <v>62</v>
      </c>
      <c r="E5" s="127" t="s">
        <v>124</v>
      </c>
      <c r="F5" s="176">
        <v>3000.0</v>
      </c>
      <c r="G5" s="177">
        <v>42072.0</v>
      </c>
      <c r="H5" s="178">
        <v>0.2</v>
      </c>
      <c r="I5" s="127" t="s">
        <v>125</v>
      </c>
      <c r="J5" s="127" t="s">
        <v>126</v>
      </c>
      <c r="K5" s="155" t="s">
        <v>121</v>
      </c>
      <c r="L5" s="127" t="s">
        <v>127</v>
      </c>
      <c r="M5" s="124"/>
      <c r="N5" s="118"/>
      <c r="O5" s="118"/>
    </row>
    <row r="6" ht="22.5" customHeight="1">
      <c r="A6" s="151"/>
      <c r="B6" s="152" t="s">
        <v>128</v>
      </c>
      <c r="C6" s="155" t="s">
        <v>129</v>
      </c>
      <c r="D6" s="132" t="s">
        <v>70</v>
      </c>
      <c r="E6" s="127" t="s">
        <v>130</v>
      </c>
      <c r="F6" s="176">
        <v>2000.0</v>
      </c>
      <c r="G6" s="177">
        <v>42089.0</v>
      </c>
      <c r="H6" s="178">
        <v>0.5</v>
      </c>
      <c r="I6" s="127" t="s">
        <v>119</v>
      </c>
      <c r="J6" s="127" t="s">
        <v>120</v>
      </c>
      <c r="K6" s="155" t="s">
        <v>121</v>
      </c>
      <c r="L6" s="127" t="s">
        <v>122</v>
      </c>
      <c r="M6" s="124"/>
      <c r="N6" s="118"/>
      <c r="O6" s="118"/>
    </row>
    <row r="7" ht="22.5" customHeight="1">
      <c r="A7" s="151"/>
      <c r="B7" s="152" t="s">
        <v>131</v>
      </c>
      <c r="C7" s="155" t="s">
        <v>132</v>
      </c>
      <c r="D7" s="132" t="s">
        <v>62</v>
      </c>
      <c r="E7" s="127" t="s">
        <v>124</v>
      </c>
      <c r="F7" s="176">
        <v>29999.0</v>
      </c>
      <c r="G7" s="177">
        <v>42090.0</v>
      </c>
      <c r="H7" s="178">
        <v>0.3</v>
      </c>
      <c r="I7" s="127" t="s">
        <v>119</v>
      </c>
      <c r="J7" s="127" t="s">
        <v>120</v>
      </c>
      <c r="K7" s="155" t="s">
        <v>133</v>
      </c>
      <c r="L7" s="127" t="s">
        <v>134</v>
      </c>
      <c r="M7" s="124"/>
      <c r="N7" s="118"/>
      <c r="O7" s="118"/>
    </row>
    <row r="8" ht="22.5" customHeight="1">
      <c r="A8" s="151"/>
      <c r="B8" s="152" t="s">
        <v>35</v>
      </c>
      <c r="C8" s="155" t="s">
        <v>135</v>
      </c>
      <c r="D8" s="132" t="s">
        <v>54</v>
      </c>
      <c r="E8" s="127" t="s">
        <v>136</v>
      </c>
      <c r="F8" s="176">
        <v>10101.0</v>
      </c>
      <c r="G8" s="177">
        <v>42107.0</v>
      </c>
      <c r="H8" s="178">
        <v>0.6</v>
      </c>
      <c r="I8" s="127" t="s">
        <v>119</v>
      </c>
      <c r="J8" s="127" t="s">
        <v>126</v>
      </c>
      <c r="K8" s="155" t="s">
        <v>121</v>
      </c>
      <c r="L8" s="127" t="s">
        <v>127</v>
      </c>
      <c r="M8" s="124"/>
      <c r="N8" s="118"/>
      <c r="O8" s="118"/>
    </row>
    <row r="9" ht="22.5" customHeight="1">
      <c r="A9" s="151"/>
      <c r="B9" s="152" t="s">
        <v>135</v>
      </c>
      <c r="C9" s="155" t="s">
        <v>137</v>
      </c>
      <c r="D9" s="132" t="s">
        <v>77</v>
      </c>
      <c r="E9" s="127" t="s">
        <v>138</v>
      </c>
      <c r="F9" s="176">
        <v>100000.0</v>
      </c>
      <c r="G9" s="177">
        <v>42130.0</v>
      </c>
      <c r="H9" s="178">
        <v>0.5</v>
      </c>
      <c r="I9" s="127" t="s">
        <v>139</v>
      </c>
      <c r="J9" s="127" t="s">
        <v>120</v>
      </c>
      <c r="K9" s="155" t="s">
        <v>121</v>
      </c>
      <c r="L9" s="127" t="s">
        <v>122</v>
      </c>
      <c r="M9" s="124"/>
      <c r="N9" s="118"/>
      <c r="O9" s="118"/>
    </row>
    <row r="10" ht="22.5" customHeight="1">
      <c r="A10" s="151"/>
      <c r="B10" s="152" t="s">
        <v>137</v>
      </c>
      <c r="C10" s="155" t="s">
        <v>140</v>
      </c>
      <c r="D10" s="136" t="s">
        <v>85</v>
      </c>
      <c r="E10" s="127" t="s">
        <v>136</v>
      </c>
      <c r="F10" s="176">
        <v>98684.0</v>
      </c>
      <c r="G10" s="177">
        <v>42201.0</v>
      </c>
      <c r="H10" s="178">
        <v>0.7</v>
      </c>
      <c r="I10" s="127" t="s">
        <v>125</v>
      </c>
      <c r="J10" s="127" t="s">
        <v>126</v>
      </c>
      <c r="K10" s="155" t="s">
        <v>128</v>
      </c>
      <c r="L10" s="127" t="s">
        <v>64</v>
      </c>
      <c r="M10" s="142"/>
      <c r="N10" s="143"/>
      <c r="O10" s="143"/>
    </row>
    <row r="11" ht="22.5" customHeight="1">
      <c r="A11" s="151"/>
      <c r="B11" s="179" t="s">
        <v>141</v>
      </c>
      <c r="C11" s="162" t="s">
        <v>142</v>
      </c>
      <c r="D11" s="130" t="s">
        <v>46</v>
      </c>
      <c r="E11" s="162" t="s">
        <v>136</v>
      </c>
      <c r="F11" s="180">
        <v>25000.0</v>
      </c>
      <c r="G11" s="181">
        <v>42235.0</v>
      </c>
      <c r="H11" s="182">
        <v>0.3</v>
      </c>
      <c r="I11" s="140" t="s">
        <v>119</v>
      </c>
      <c r="J11" s="140" t="s">
        <v>143</v>
      </c>
      <c r="K11" s="162" t="s">
        <v>121</v>
      </c>
      <c r="L11" s="140" t="s">
        <v>127</v>
      </c>
      <c r="M11" s="183"/>
      <c r="N11" s="163"/>
      <c r="O11" s="163"/>
    </row>
    <row r="12" ht="22.5" customHeight="1">
      <c r="A12" s="151"/>
      <c r="B12" s="117"/>
      <c r="C12" s="117"/>
      <c r="D12" s="117"/>
      <c r="E12" s="117"/>
      <c r="F12" s="184"/>
      <c r="G12" s="185"/>
      <c r="H12" s="186"/>
      <c r="I12" s="146"/>
      <c r="J12" s="146"/>
      <c r="K12" s="117"/>
      <c r="L12" s="146"/>
      <c r="M12" s="143"/>
      <c r="N12" s="143"/>
      <c r="O12" s="143"/>
    </row>
  </sheetData>
  <autoFilter ref="$B$3:$L$12"/>
  <dataValidations>
    <dataValidation type="list" allowBlank="1" showErrorMessage="1" sqref="E4:E12">
      <formula1>Settings!$C$5:$C$11</formula1>
    </dataValidation>
    <dataValidation type="list" allowBlank="1" showErrorMessage="1" sqref="I4:I12">
      <formula1>Settings!$D$5:$D$11</formula1>
    </dataValidation>
    <dataValidation type="list" allowBlank="1" showErrorMessage="1" sqref="J4:J12">
      <formula1>Settings!$F$5:$F$11</formula1>
    </dataValidation>
    <dataValidation type="list" allowBlank="1" showErrorMessage="1" sqref="L4:L12">
      <formula1>Settings!$E$5:$E$11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21.25"/>
    <col customWidth="1" min="3" max="3" width="25.13"/>
    <col customWidth="1" min="4" max="6" width="20.5"/>
    <col customWidth="1" min="7" max="7" width="3.88"/>
  </cols>
  <sheetData>
    <row r="1" ht="51.0" customHeight="1">
      <c r="A1" s="111"/>
      <c r="B1" s="187" t="s">
        <v>144</v>
      </c>
      <c r="C1" s="188"/>
      <c r="D1" s="188"/>
      <c r="E1" s="188"/>
      <c r="F1" s="188"/>
      <c r="G1" s="188"/>
    </row>
    <row r="2" ht="22.5" customHeight="1">
      <c r="A2" s="189"/>
      <c r="B2" s="189"/>
      <c r="C2" s="189"/>
      <c r="D2" s="189"/>
      <c r="E2" s="189"/>
      <c r="F2" s="189"/>
      <c r="G2" s="189"/>
    </row>
    <row r="3" ht="22.5" customHeight="1">
      <c r="A3" s="189"/>
      <c r="B3" s="190" t="s">
        <v>145</v>
      </c>
      <c r="C3" s="191" t="s">
        <v>146</v>
      </c>
      <c r="D3" s="192"/>
      <c r="E3" s="192"/>
      <c r="F3" s="193"/>
      <c r="G3" s="189"/>
    </row>
    <row r="4" ht="22.5" customHeight="1">
      <c r="A4" s="189"/>
      <c r="B4" s="194" t="s">
        <v>147</v>
      </c>
      <c r="C4" s="194" t="s">
        <v>148</v>
      </c>
      <c r="D4" s="194" t="s">
        <v>149</v>
      </c>
      <c r="E4" s="194" t="s">
        <v>150</v>
      </c>
      <c r="F4" s="194" t="s">
        <v>151</v>
      </c>
      <c r="G4" s="189"/>
    </row>
    <row r="5" ht="22.5" customHeight="1">
      <c r="A5" s="189"/>
      <c r="B5" s="195" t="s">
        <v>152</v>
      </c>
      <c r="C5" s="195" t="s">
        <v>152</v>
      </c>
      <c r="D5" s="195" t="s">
        <v>152</v>
      </c>
      <c r="E5" s="195" t="s">
        <v>152</v>
      </c>
      <c r="F5" s="195" t="s">
        <v>152</v>
      </c>
      <c r="G5" s="189"/>
    </row>
    <row r="6" ht="22.5" customHeight="1">
      <c r="A6" s="189"/>
      <c r="B6" s="195" t="s">
        <v>39</v>
      </c>
      <c r="C6" s="195" t="s">
        <v>118</v>
      </c>
      <c r="D6" s="195" t="s">
        <v>119</v>
      </c>
      <c r="E6" s="195" t="s">
        <v>122</v>
      </c>
      <c r="F6" s="195" t="s">
        <v>126</v>
      </c>
      <c r="G6" s="189"/>
    </row>
    <row r="7" ht="22.5" customHeight="1">
      <c r="A7" s="189"/>
      <c r="B7" s="195" t="s">
        <v>56</v>
      </c>
      <c r="C7" s="195" t="s">
        <v>124</v>
      </c>
      <c r="D7" s="195" t="s">
        <v>139</v>
      </c>
      <c r="E7" s="195" t="s">
        <v>127</v>
      </c>
      <c r="F7" s="195" t="s">
        <v>143</v>
      </c>
      <c r="G7" s="189"/>
    </row>
    <row r="8" ht="22.5" customHeight="1">
      <c r="A8" s="189"/>
      <c r="B8" s="195" t="s">
        <v>64</v>
      </c>
      <c r="C8" s="195" t="s">
        <v>138</v>
      </c>
      <c r="D8" s="195" t="s">
        <v>125</v>
      </c>
      <c r="E8" s="195" t="s">
        <v>134</v>
      </c>
      <c r="F8" s="195" t="s">
        <v>153</v>
      </c>
      <c r="G8" s="189"/>
    </row>
    <row r="9" ht="22.5" customHeight="1">
      <c r="A9" s="189"/>
      <c r="B9" s="196"/>
      <c r="C9" s="195" t="s">
        <v>130</v>
      </c>
      <c r="D9" s="195" t="s">
        <v>154</v>
      </c>
      <c r="E9" s="195" t="s">
        <v>64</v>
      </c>
      <c r="F9" s="195" t="s">
        <v>120</v>
      </c>
      <c r="G9" s="189"/>
    </row>
    <row r="10" ht="22.5" customHeight="1">
      <c r="A10" s="189"/>
      <c r="B10" s="196"/>
      <c r="C10" s="195" t="s">
        <v>136</v>
      </c>
      <c r="D10" s="195" t="s">
        <v>155</v>
      </c>
      <c r="E10" s="196"/>
      <c r="F10" s="196"/>
      <c r="G10" s="189"/>
    </row>
    <row r="11" ht="22.5" customHeight="1">
      <c r="A11" s="189"/>
      <c r="B11" s="189"/>
      <c r="C11" s="189"/>
      <c r="D11" s="189"/>
      <c r="E11" s="189"/>
      <c r="F11" s="189"/>
      <c r="G11" s="189"/>
    </row>
  </sheetData>
  <drawing r:id="rId1"/>
</worksheet>
</file>