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0435280\projects\StockManager\"/>
    </mc:Choice>
  </mc:AlternateContent>
  <xr:revisionPtr revIDLastSave="0" documentId="13_ncr:1_{4C08AF13-A813-4DA1-A96F-94BCA678001E}" xr6:coauthVersionLast="47" xr6:coauthVersionMax="47" xr10:uidLastSave="{00000000-0000-0000-0000-000000000000}"/>
  <bookViews>
    <workbookView xWindow="27045" yWindow="30" windowWidth="11460" windowHeight="15570" firstSheet="3" activeTab="4" xr2:uid="{00000000-000D-0000-FFFF-FFFF00000000}"/>
  </bookViews>
  <sheets>
    <sheet name="Operações 2021" sheetId="1" r:id="rId1"/>
    <sheet name="CÁLCULOS" sheetId="2" r:id="rId2"/>
    <sheet name="CÁLCULOS (2)" sheetId="8" r:id="rId3"/>
    <sheet name="Intraday" sheetId="10" r:id="rId4"/>
    <sheet name="CÁLCULOS (3)" sheetId="9" r:id="rId5"/>
    <sheet name="Análise histórica 5 dias" sheetId="11" r:id="rId6"/>
    <sheet name="Operações 2020" sheetId="3" r:id="rId7"/>
    <sheet name="Antes de Comprar!!!" sheetId="4" r:id="rId8"/>
    <sheet name="Operações 2019" sheetId="5" r:id="rId9"/>
    <sheet name="Operações 2018" sheetId="6" r:id="rId10"/>
    <sheet name="Operações 2017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0" l="1"/>
  <c r="O4" i="10"/>
  <c r="O6" i="10"/>
  <c r="O8" i="10"/>
  <c r="O10" i="10"/>
  <c r="O12" i="10"/>
  <c r="O14" i="10"/>
  <c r="O16" i="10"/>
  <c r="O18" i="10"/>
  <c r="O20" i="10"/>
  <c r="O22" i="10"/>
  <c r="O24" i="10"/>
  <c r="O26" i="10"/>
  <c r="O28" i="10"/>
  <c r="O30" i="10"/>
  <c r="O32" i="10"/>
  <c r="O34" i="10"/>
  <c r="O36" i="10"/>
  <c r="O38" i="10"/>
  <c r="O40" i="10"/>
  <c r="B11" i="9"/>
  <c r="B10" i="9"/>
  <c r="O42" i="10"/>
  <c r="O44" i="10"/>
  <c r="H17" i="9"/>
  <c r="H16" i="9"/>
  <c r="E18" i="9"/>
  <c r="D16" i="9"/>
  <c r="D19" i="9" s="1"/>
  <c r="G16" i="9" s="1"/>
  <c r="E17" i="9"/>
  <c r="B21" i="9"/>
  <c r="E16" i="9"/>
  <c r="D17" i="9" l="1"/>
  <c r="F16" i="9"/>
  <c r="G17" i="9" s="1"/>
  <c r="D20" i="9"/>
  <c r="B19" i="9" l="1"/>
  <c r="D21" i="9" s="1"/>
  <c r="F20" i="9"/>
  <c r="F17" i="9"/>
  <c r="B18" i="9"/>
  <c r="D18" i="9" s="1"/>
  <c r="B20" i="9" l="1"/>
  <c r="F18" i="9" s="1"/>
  <c r="F19" i="9" l="1"/>
  <c r="F21" i="9" s="1"/>
  <c r="D11" i="9" l="1"/>
  <c r="D10" i="9"/>
  <c r="I7" i="9"/>
  <c r="L4" i="9"/>
  <c r="D4" i="9"/>
  <c r="B4" i="9"/>
  <c r="B3" i="9"/>
  <c r="D3" i="9" s="1"/>
  <c r="O52" i="10"/>
  <c r="O50" i="10"/>
  <c r="O48" i="10"/>
  <c r="O46" i="10"/>
  <c r="L3" i="11"/>
  <c r="L4" i="11"/>
  <c r="L5" i="11"/>
  <c r="L6" i="11"/>
  <c r="L7" i="11"/>
  <c r="L8" i="11"/>
  <c r="L9" i="11"/>
  <c r="L10" i="11"/>
  <c r="L2" i="11"/>
  <c r="W3" i="11"/>
  <c r="W4" i="11"/>
  <c r="W5" i="11"/>
  <c r="W6" i="11"/>
  <c r="W7" i="11"/>
  <c r="W8" i="11"/>
  <c r="W9" i="11"/>
  <c r="W10" i="11"/>
  <c r="W11" i="11"/>
  <c r="W2" i="11"/>
  <c r="AH3" i="11"/>
  <c r="AH4" i="11"/>
  <c r="AH5" i="11"/>
  <c r="AH6" i="11"/>
  <c r="AH7" i="11"/>
  <c r="AH8" i="11"/>
  <c r="AH9" i="11"/>
  <c r="AH2" i="11"/>
  <c r="GF26" i="11"/>
  <c r="GF25" i="11"/>
  <c r="GF24" i="11"/>
  <c r="GF23" i="11"/>
  <c r="GF22" i="11"/>
  <c r="GF21" i="11"/>
  <c r="GF20" i="11"/>
  <c r="GF19" i="11"/>
  <c r="GF18" i="11"/>
  <c r="GF17" i="11"/>
  <c r="GF16" i="11"/>
  <c r="CV16" i="11"/>
  <c r="CK16" i="11"/>
  <c r="BZ16" i="11"/>
  <c r="GF15" i="11"/>
  <c r="CV15" i="11"/>
  <c r="CK15" i="11"/>
  <c r="BZ15" i="11"/>
  <c r="BO15" i="11"/>
  <c r="GF14" i="11"/>
  <c r="FU14" i="11"/>
  <c r="CV14" i="11"/>
  <c r="CK14" i="11"/>
  <c r="BZ14" i="11"/>
  <c r="BO14" i="11"/>
  <c r="GF13" i="11"/>
  <c r="FU13" i="11"/>
  <c r="FJ13" i="11"/>
  <c r="CV13" i="11"/>
  <c r="CK13" i="11"/>
  <c r="BZ13" i="11"/>
  <c r="BO13" i="11"/>
  <c r="GF12" i="11"/>
  <c r="FU12" i="11"/>
  <c r="FJ12" i="11"/>
  <c r="CV12" i="11"/>
  <c r="CK12" i="11"/>
  <c r="BZ12" i="11"/>
  <c r="BO12" i="11"/>
  <c r="GF11" i="11"/>
  <c r="FU11" i="11"/>
  <c r="FJ11" i="11"/>
  <c r="CV11" i="11"/>
  <c r="CK11" i="11"/>
  <c r="BZ11" i="11"/>
  <c r="BO11" i="11"/>
  <c r="BD11" i="11"/>
  <c r="GF10" i="11"/>
  <c r="FU10" i="11"/>
  <c r="FJ10" i="11"/>
  <c r="CV10" i="11"/>
  <c r="CK10" i="11"/>
  <c r="BZ10" i="11"/>
  <c r="BO10" i="11"/>
  <c r="BD10" i="11"/>
  <c r="GQ9" i="11"/>
  <c r="GF9" i="11"/>
  <c r="FU9" i="11"/>
  <c r="DG9" i="11"/>
  <c r="CV9" i="11"/>
  <c r="CK9" i="11"/>
  <c r="BZ9" i="11"/>
  <c r="BO9" i="11"/>
  <c r="GQ8" i="11"/>
  <c r="GF8" i="11"/>
  <c r="FU8" i="11"/>
  <c r="DG8" i="11"/>
  <c r="CV8" i="11"/>
  <c r="CK8" i="11"/>
  <c r="BZ8" i="11"/>
  <c r="BO8" i="11"/>
  <c r="GQ7" i="11"/>
  <c r="GF7" i="11"/>
  <c r="FU7" i="11"/>
  <c r="DG7" i="11"/>
  <c r="CV7" i="11"/>
  <c r="CK7" i="11"/>
  <c r="BZ7" i="11"/>
  <c r="BO7" i="11"/>
  <c r="GQ6" i="11"/>
  <c r="GF6" i="11"/>
  <c r="FU6" i="11"/>
  <c r="DG6" i="11"/>
  <c r="CV6" i="11"/>
  <c r="CK6" i="11"/>
  <c r="BZ6" i="11"/>
  <c r="BO6" i="11"/>
  <c r="BD6" i="11"/>
  <c r="AS6" i="11"/>
  <c r="GQ5" i="11"/>
  <c r="GF5" i="11"/>
  <c r="FU5" i="11"/>
  <c r="EY5" i="11"/>
  <c r="EN5" i="11"/>
  <c r="DG5" i="11"/>
  <c r="CV5" i="11"/>
  <c r="CK5" i="11"/>
  <c r="BZ5" i="11"/>
  <c r="BO5" i="11"/>
  <c r="BD5" i="11"/>
  <c r="AS5" i="11"/>
  <c r="GQ4" i="11"/>
  <c r="GF4" i="11"/>
  <c r="FU4" i="11"/>
  <c r="FJ4" i="11"/>
  <c r="EY4" i="11"/>
  <c r="EN4" i="11"/>
  <c r="DR4" i="11"/>
  <c r="DG4" i="11"/>
  <c r="CV4" i="11"/>
  <c r="CK4" i="11"/>
  <c r="BZ4" i="11"/>
  <c r="BO4" i="11"/>
  <c r="BD4" i="11"/>
  <c r="AS4" i="11"/>
  <c r="GQ3" i="11"/>
  <c r="GF3" i="11"/>
  <c r="FU3" i="11"/>
  <c r="FJ3" i="11"/>
  <c r="EY3" i="11"/>
  <c r="EN3" i="11"/>
  <c r="EC3" i="11"/>
  <c r="DR3" i="11"/>
  <c r="DG3" i="11"/>
  <c r="CV3" i="11"/>
  <c r="CK3" i="11"/>
  <c r="BZ3" i="11"/>
  <c r="BO3" i="11"/>
  <c r="BD3" i="11"/>
  <c r="AS3" i="11"/>
  <c r="GQ2" i="11"/>
  <c r="GF2" i="11"/>
  <c r="FU2" i="11"/>
  <c r="FJ2" i="11"/>
  <c r="EY2" i="11"/>
  <c r="EN2" i="11"/>
  <c r="EC2" i="11"/>
  <c r="DR2" i="11"/>
  <c r="DG2" i="11"/>
  <c r="CV2" i="11"/>
  <c r="CK2" i="11"/>
  <c r="BZ2" i="11"/>
  <c r="BO2" i="11"/>
  <c r="BD2" i="11"/>
  <c r="AS2" i="11"/>
  <c r="G17" i="8"/>
  <c r="F20" i="8" s="1"/>
  <c r="F26" i="8" s="1"/>
  <c r="G16" i="8"/>
  <c r="F19" i="8" s="1"/>
  <c r="E28" i="8"/>
  <c r="E27" i="8"/>
  <c r="E26" i="8"/>
  <c r="D11" i="8"/>
  <c r="B11" i="8"/>
  <c r="B10" i="8"/>
  <c r="D10" i="8" s="1"/>
  <c r="Q8" i="8"/>
  <c r="Q9" i="8" s="1"/>
  <c r="O7" i="8"/>
  <c r="I7" i="8"/>
  <c r="O4" i="8"/>
  <c r="M4" i="8"/>
  <c r="L4" i="8"/>
  <c r="D4" i="8"/>
  <c r="B4" i="8"/>
  <c r="B3" i="8"/>
  <c r="D3" i="8" s="1"/>
  <c r="I7" i="2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L289" i="7"/>
  <c r="M288" i="7"/>
  <c r="M287" i="7"/>
  <c r="M286" i="7"/>
  <c r="M285" i="7"/>
  <c r="M284" i="7"/>
  <c r="M283" i="7"/>
  <c r="M282" i="7"/>
  <c r="M281" i="7"/>
  <c r="L281" i="7"/>
  <c r="M280" i="7"/>
  <c r="M279" i="7"/>
  <c r="M278" i="7"/>
  <c r="M277" i="7"/>
  <c r="M276" i="7"/>
  <c r="M275" i="7"/>
  <c r="M274" i="7"/>
  <c r="M273" i="7"/>
  <c r="L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L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L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L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L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L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L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L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L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L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O2" i="7"/>
  <c r="I2" i="7"/>
  <c r="O1" i="7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S80" i="6"/>
  <c r="R80" i="6"/>
  <c r="R81" i="6" s="1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N62" i="6"/>
  <c r="L62" i="6"/>
  <c r="L61" i="6"/>
  <c r="N60" i="6"/>
  <c r="L60" i="6"/>
  <c r="L59" i="6"/>
  <c r="L58" i="6"/>
  <c r="N57" i="6"/>
  <c r="L57" i="6"/>
  <c r="L56" i="6"/>
  <c r="N55" i="6"/>
  <c r="L55" i="6"/>
  <c r="L54" i="6"/>
  <c r="L53" i="6"/>
  <c r="N52" i="6"/>
  <c r="L52" i="6"/>
  <c r="L51" i="6"/>
  <c r="N50" i="6"/>
  <c r="L50" i="6"/>
  <c r="L49" i="6"/>
  <c r="L48" i="6"/>
  <c r="N47" i="6"/>
  <c r="L47" i="6"/>
  <c r="L46" i="6"/>
  <c r="N45" i="6"/>
  <c r="L45" i="6"/>
  <c r="L44" i="6"/>
  <c r="L43" i="6"/>
  <c r="N42" i="6"/>
  <c r="L42" i="6"/>
  <c r="L41" i="6"/>
  <c r="N40" i="6"/>
  <c r="L40" i="6"/>
  <c r="L39" i="6"/>
  <c r="L38" i="6"/>
  <c r="N37" i="6"/>
  <c r="L37" i="6"/>
  <c r="L36" i="6"/>
  <c r="N35" i="6"/>
  <c r="L35" i="6"/>
  <c r="L34" i="6"/>
  <c r="L33" i="6"/>
  <c r="N32" i="6"/>
  <c r="L32" i="6"/>
  <c r="L31" i="6"/>
  <c r="N30" i="6"/>
  <c r="L30" i="6"/>
  <c r="L29" i="6"/>
  <c r="L28" i="6"/>
  <c r="N27" i="6"/>
  <c r="L27" i="6"/>
  <c r="L26" i="6"/>
  <c r="N25" i="6"/>
  <c r="L25" i="6"/>
  <c r="L24" i="6"/>
  <c r="L23" i="6"/>
  <c r="N22" i="6"/>
  <c r="L22" i="6"/>
  <c r="L21" i="6"/>
  <c r="N20" i="6"/>
  <c r="L20" i="6"/>
  <c r="L19" i="6"/>
  <c r="L18" i="6"/>
  <c r="N17" i="6"/>
  <c r="L17" i="6"/>
  <c r="L16" i="6"/>
  <c r="N15" i="6"/>
  <c r="L15" i="6"/>
  <c r="L14" i="6"/>
  <c r="L13" i="6"/>
  <c r="N12" i="6"/>
  <c r="L12" i="6"/>
  <c r="L11" i="6"/>
  <c r="N10" i="6"/>
  <c r="L10" i="6"/>
  <c r="L9" i="6"/>
  <c r="L8" i="6"/>
  <c r="N7" i="6"/>
  <c r="L7" i="6"/>
  <c r="L6" i="6"/>
  <c r="N5" i="6"/>
  <c r="L5" i="6"/>
  <c r="L4" i="6"/>
  <c r="L3" i="6"/>
  <c r="N2" i="6"/>
  <c r="J2" i="6"/>
  <c r="I2" i="6"/>
  <c r="N1" i="6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4" i="5"/>
  <c r="L142" i="5"/>
  <c r="L140" i="5"/>
  <c r="L138" i="5"/>
  <c r="L136" i="5"/>
  <c r="L134" i="5"/>
  <c r="L132" i="5"/>
  <c r="L130" i="5"/>
  <c r="L128" i="5"/>
  <c r="L126" i="5"/>
  <c r="L124" i="5"/>
  <c r="L122" i="5"/>
  <c r="L120" i="5"/>
  <c r="L118" i="5"/>
  <c r="L116" i="5"/>
  <c r="L114" i="5"/>
  <c r="L112" i="5"/>
  <c r="L110" i="5"/>
  <c r="L108" i="5"/>
  <c r="L106" i="5"/>
  <c r="L104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I83" i="5"/>
  <c r="N2" i="5" s="1"/>
  <c r="L82" i="5"/>
  <c r="L81" i="5"/>
  <c r="L80" i="5"/>
  <c r="L79" i="5"/>
  <c r="L78" i="5"/>
  <c r="L77" i="5"/>
  <c r="L76" i="5"/>
  <c r="L75" i="5"/>
  <c r="L74" i="5"/>
  <c r="N28" i="5" s="1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N50" i="5"/>
  <c r="L50" i="5"/>
  <c r="N49" i="5"/>
  <c r="L49" i="5"/>
  <c r="L48" i="5"/>
  <c r="L47" i="5"/>
  <c r="N46" i="5"/>
  <c r="L46" i="5"/>
  <c r="N45" i="5"/>
  <c r="L45" i="5"/>
  <c r="N44" i="5"/>
  <c r="L44" i="5"/>
  <c r="L43" i="5"/>
  <c r="N42" i="5"/>
  <c r="L42" i="5"/>
  <c r="N41" i="5"/>
  <c r="L41" i="5"/>
  <c r="L40" i="5"/>
  <c r="L39" i="5"/>
  <c r="N38" i="5"/>
  <c r="L38" i="5"/>
  <c r="N37" i="5"/>
  <c r="L37" i="5"/>
  <c r="L36" i="5"/>
  <c r="L35" i="5"/>
  <c r="N16" i="5" s="1"/>
  <c r="N34" i="5"/>
  <c r="L34" i="5"/>
  <c r="N33" i="5"/>
  <c r="L33" i="5"/>
  <c r="L32" i="5"/>
  <c r="L31" i="5"/>
  <c r="N30" i="5"/>
  <c r="L30" i="5"/>
  <c r="N29" i="5"/>
  <c r="L29" i="5"/>
  <c r="L28" i="5"/>
  <c r="L27" i="5"/>
  <c r="N26" i="5"/>
  <c r="L26" i="5"/>
  <c r="N12" i="5" s="1"/>
  <c r="N25" i="5"/>
  <c r="L25" i="5"/>
  <c r="L24" i="5"/>
  <c r="L23" i="5"/>
  <c r="N22" i="5"/>
  <c r="L22" i="5"/>
  <c r="N21" i="5"/>
  <c r="L21" i="5"/>
  <c r="L20" i="5"/>
  <c r="L19" i="5"/>
  <c r="N18" i="5"/>
  <c r="L18" i="5"/>
  <c r="N17" i="5"/>
  <c r="L17" i="5"/>
  <c r="L16" i="5"/>
  <c r="L15" i="5"/>
  <c r="N14" i="5"/>
  <c r="L14" i="5"/>
  <c r="N13" i="5"/>
  <c r="L13" i="5"/>
  <c r="L12" i="5"/>
  <c r="L11" i="5"/>
  <c r="N10" i="5"/>
  <c r="L10" i="5"/>
  <c r="N9" i="5"/>
  <c r="L9" i="5"/>
  <c r="L8" i="5"/>
  <c r="L7" i="5"/>
  <c r="N6" i="5"/>
  <c r="L6" i="5"/>
  <c r="N5" i="5"/>
  <c r="L5" i="5"/>
  <c r="L4" i="5"/>
  <c r="N4" i="5" s="1"/>
  <c r="L3" i="5"/>
  <c r="J2" i="5"/>
  <c r="N1" i="5"/>
  <c r="Y898" i="3"/>
  <c r="X898" i="3"/>
  <c r="Y897" i="3"/>
  <c r="X897" i="3"/>
  <c r="Y896" i="3"/>
  <c r="X896" i="3"/>
  <c r="Y895" i="3"/>
  <c r="X895" i="3"/>
  <c r="Y894" i="3"/>
  <c r="X894" i="3"/>
  <c r="Y893" i="3"/>
  <c r="X893" i="3"/>
  <c r="Y892" i="3"/>
  <c r="X892" i="3"/>
  <c r="Y891" i="3"/>
  <c r="X891" i="3"/>
  <c r="Y890" i="3"/>
  <c r="X890" i="3"/>
  <c r="Y889" i="3"/>
  <c r="X889" i="3"/>
  <c r="Y888" i="3"/>
  <c r="X888" i="3"/>
  <c r="Y887" i="3"/>
  <c r="X887" i="3"/>
  <c r="Y886" i="3"/>
  <c r="X886" i="3"/>
  <c r="Y885" i="3"/>
  <c r="X885" i="3"/>
  <c r="Y884" i="3"/>
  <c r="X884" i="3"/>
  <c r="Y883" i="3"/>
  <c r="X883" i="3"/>
  <c r="Y882" i="3"/>
  <c r="X882" i="3"/>
  <c r="Y881" i="3"/>
  <c r="X881" i="3"/>
  <c r="Y880" i="3"/>
  <c r="X880" i="3"/>
  <c r="Y879" i="3"/>
  <c r="X879" i="3"/>
  <c r="Y878" i="3"/>
  <c r="X878" i="3"/>
  <c r="Y877" i="3"/>
  <c r="X877" i="3"/>
  <c r="Y876" i="3"/>
  <c r="X876" i="3"/>
  <c r="Y875" i="3"/>
  <c r="X875" i="3"/>
  <c r="Y874" i="3"/>
  <c r="X874" i="3"/>
  <c r="Y873" i="3"/>
  <c r="X873" i="3"/>
  <c r="Y872" i="3"/>
  <c r="X872" i="3"/>
  <c r="Y871" i="3"/>
  <c r="X871" i="3"/>
  <c r="Y870" i="3"/>
  <c r="X870" i="3"/>
  <c r="Y869" i="3"/>
  <c r="X869" i="3"/>
  <c r="Y868" i="3"/>
  <c r="X868" i="3"/>
  <c r="Y867" i="3"/>
  <c r="X867" i="3"/>
  <c r="Y866" i="3"/>
  <c r="X866" i="3"/>
  <c r="Y865" i="3"/>
  <c r="X865" i="3"/>
  <c r="Y864" i="3"/>
  <c r="X864" i="3"/>
  <c r="Y863" i="3"/>
  <c r="X863" i="3"/>
  <c r="Y862" i="3"/>
  <c r="X862" i="3"/>
  <c r="Y861" i="3"/>
  <c r="X861" i="3"/>
  <c r="Y860" i="3"/>
  <c r="X860" i="3"/>
  <c r="Y859" i="3"/>
  <c r="X859" i="3"/>
  <c r="Y858" i="3"/>
  <c r="X858" i="3"/>
  <c r="Y857" i="3"/>
  <c r="X857" i="3"/>
  <c r="Y856" i="3"/>
  <c r="X856" i="3"/>
  <c r="Y855" i="3"/>
  <c r="X855" i="3"/>
  <c r="Y854" i="3"/>
  <c r="X854" i="3"/>
  <c r="Y853" i="3"/>
  <c r="X853" i="3"/>
  <c r="Y852" i="3"/>
  <c r="X852" i="3"/>
  <c r="Y851" i="3"/>
  <c r="X851" i="3"/>
  <c r="Y850" i="3"/>
  <c r="X850" i="3"/>
  <c r="Y849" i="3"/>
  <c r="X849" i="3"/>
  <c r="Y848" i="3"/>
  <c r="X848" i="3"/>
  <c r="Y847" i="3"/>
  <c r="X847" i="3"/>
  <c r="Y846" i="3"/>
  <c r="X846" i="3"/>
  <c r="Y845" i="3"/>
  <c r="X845" i="3"/>
  <c r="Y844" i="3"/>
  <c r="X844" i="3"/>
  <c r="Y843" i="3"/>
  <c r="X843" i="3"/>
  <c r="Y842" i="3"/>
  <c r="X842" i="3"/>
  <c r="Y841" i="3"/>
  <c r="X841" i="3"/>
  <c r="Y840" i="3"/>
  <c r="X840" i="3"/>
  <c r="Y839" i="3"/>
  <c r="X839" i="3"/>
  <c r="Y838" i="3"/>
  <c r="X838" i="3"/>
  <c r="Y837" i="3"/>
  <c r="X837" i="3"/>
  <c r="Y836" i="3"/>
  <c r="X836" i="3"/>
  <c r="Y835" i="3"/>
  <c r="X835" i="3"/>
  <c r="Y834" i="3"/>
  <c r="X834" i="3"/>
  <c r="Y833" i="3"/>
  <c r="X833" i="3"/>
  <c r="Y832" i="3"/>
  <c r="X832" i="3"/>
  <c r="Y831" i="3"/>
  <c r="X831" i="3"/>
  <c r="Y830" i="3"/>
  <c r="X830" i="3"/>
  <c r="Y829" i="3"/>
  <c r="X829" i="3"/>
  <c r="Y828" i="3"/>
  <c r="X828" i="3"/>
  <c r="Y827" i="3"/>
  <c r="X827" i="3"/>
  <c r="Y826" i="3"/>
  <c r="X826" i="3"/>
  <c r="Y825" i="3"/>
  <c r="X825" i="3"/>
  <c r="Y824" i="3"/>
  <c r="X824" i="3"/>
  <c r="Y823" i="3"/>
  <c r="X823" i="3"/>
  <c r="Y822" i="3"/>
  <c r="X822" i="3"/>
  <c r="Y821" i="3"/>
  <c r="X821" i="3"/>
  <c r="Y820" i="3"/>
  <c r="X820" i="3"/>
  <c r="Y819" i="3"/>
  <c r="X819" i="3"/>
  <c r="Y818" i="3"/>
  <c r="X818" i="3"/>
  <c r="Y817" i="3"/>
  <c r="X817" i="3"/>
  <c r="Y816" i="3"/>
  <c r="X816" i="3"/>
  <c r="Y815" i="3"/>
  <c r="X815" i="3"/>
  <c r="Y814" i="3"/>
  <c r="X814" i="3"/>
  <c r="Y813" i="3"/>
  <c r="X813" i="3"/>
  <c r="Y812" i="3"/>
  <c r="X812" i="3"/>
  <c r="Y811" i="3"/>
  <c r="X811" i="3"/>
  <c r="Y810" i="3"/>
  <c r="X810" i="3"/>
  <c r="Y809" i="3"/>
  <c r="X809" i="3"/>
  <c r="Y808" i="3"/>
  <c r="X808" i="3"/>
  <c r="Y807" i="3"/>
  <c r="X807" i="3"/>
  <c r="Y806" i="3"/>
  <c r="X806" i="3"/>
  <c r="Y805" i="3"/>
  <c r="X805" i="3"/>
  <c r="Y804" i="3"/>
  <c r="X804" i="3"/>
  <c r="Y803" i="3"/>
  <c r="X803" i="3"/>
  <c r="Y802" i="3"/>
  <c r="X802" i="3"/>
  <c r="Y801" i="3"/>
  <c r="X801" i="3"/>
  <c r="Y800" i="3"/>
  <c r="X800" i="3"/>
  <c r="Y799" i="3"/>
  <c r="X799" i="3"/>
  <c r="Y798" i="3"/>
  <c r="X798" i="3"/>
  <c r="Y797" i="3"/>
  <c r="X797" i="3"/>
  <c r="Y796" i="3"/>
  <c r="X796" i="3"/>
  <c r="Y795" i="3"/>
  <c r="X795" i="3"/>
  <c r="Y794" i="3"/>
  <c r="X794" i="3"/>
  <c r="Y793" i="3"/>
  <c r="X793" i="3"/>
  <c r="Y792" i="3"/>
  <c r="X792" i="3"/>
  <c r="Y791" i="3"/>
  <c r="X791" i="3"/>
  <c r="Y790" i="3"/>
  <c r="X790" i="3"/>
  <c r="Y789" i="3"/>
  <c r="X789" i="3"/>
  <c r="Y788" i="3"/>
  <c r="X788" i="3"/>
  <c r="Y787" i="3"/>
  <c r="X787" i="3"/>
  <c r="Y786" i="3"/>
  <c r="X786" i="3"/>
  <c r="Y785" i="3"/>
  <c r="X785" i="3"/>
  <c r="Y784" i="3"/>
  <c r="X784" i="3"/>
  <c r="Y783" i="3"/>
  <c r="X783" i="3"/>
  <c r="Y782" i="3"/>
  <c r="X782" i="3"/>
  <c r="Y781" i="3"/>
  <c r="X781" i="3"/>
  <c r="Y780" i="3"/>
  <c r="X780" i="3"/>
  <c r="Y779" i="3"/>
  <c r="X779" i="3"/>
  <c r="Y778" i="3"/>
  <c r="X778" i="3"/>
  <c r="Y777" i="3"/>
  <c r="X777" i="3"/>
  <c r="Y776" i="3"/>
  <c r="X776" i="3"/>
  <c r="Y775" i="3"/>
  <c r="X775" i="3"/>
  <c r="Y774" i="3"/>
  <c r="X774" i="3"/>
  <c r="Y773" i="3"/>
  <c r="X773" i="3"/>
  <c r="Y772" i="3"/>
  <c r="X772" i="3"/>
  <c r="Y771" i="3"/>
  <c r="X771" i="3"/>
  <c r="Y770" i="3"/>
  <c r="X770" i="3"/>
  <c r="Y769" i="3"/>
  <c r="X769" i="3"/>
  <c r="Y768" i="3"/>
  <c r="X768" i="3"/>
  <c r="Y767" i="3"/>
  <c r="X767" i="3"/>
  <c r="Y766" i="3"/>
  <c r="X766" i="3"/>
  <c r="Y765" i="3"/>
  <c r="X765" i="3"/>
  <c r="Y764" i="3"/>
  <c r="X764" i="3"/>
  <c r="Y763" i="3"/>
  <c r="X763" i="3"/>
  <c r="Y762" i="3"/>
  <c r="X762" i="3"/>
  <c r="Y761" i="3"/>
  <c r="X761" i="3"/>
  <c r="Y760" i="3"/>
  <c r="X760" i="3"/>
  <c r="Y759" i="3"/>
  <c r="X759" i="3"/>
  <c r="Y758" i="3"/>
  <c r="X758" i="3"/>
  <c r="Y757" i="3"/>
  <c r="X757" i="3"/>
  <c r="Y756" i="3"/>
  <c r="X756" i="3"/>
  <c r="Y755" i="3"/>
  <c r="X755" i="3"/>
  <c r="Y754" i="3"/>
  <c r="X754" i="3"/>
  <c r="Y753" i="3"/>
  <c r="X753" i="3"/>
  <c r="Y752" i="3"/>
  <c r="X752" i="3"/>
  <c r="Y751" i="3"/>
  <c r="X751" i="3"/>
  <c r="Y750" i="3"/>
  <c r="X750" i="3"/>
  <c r="Y749" i="3"/>
  <c r="X749" i="3"/>
  <c r="Y748" i="3"/>
  <c r="X748" i="3"/>
  <c r="Y747" i="3"/>
  <c r="X747" i="3"/>
  <c r="Y746" i="3"/>
  <c r="X746" i="3"/>
  <c r="Y745" i="3"/>
  <c r="X745" i="3"/>
  <c r="Y744" i="3"/>
  <c r="X744" i="3"/>
  <c r="Y743" i="3"/>
  <c r="X743" i="3"/>
  <c r="Y742" i="3"/>
  <c r="X742" i="3"/>
  <c r="Y741" i="3"/>
  <c r="X741" i="3"/>
  <c r="Y740" i="3"/>
  <c r="X740" i="3"/>
  <c r="Y739" i="3"/>
  <c r="X739" i="3"/>
  <c r="Y738" i="3"/>
  <c r="X738" i="3"/>
  <c r="Y737" i="3"/>
  <c r="X737" i="3"/>
  <c r="Y736" i="3"/>
  <c r="X736" i="3"/>
  <c r="Y735" i="3"/>
  <c r="X735" i="3"/>
  <c r="Y734" i="3"/>
  <c r="X734" i="3"/>
  <c r="Y733" i="3"/>
  <c r="X733" i="3"/>
  <c r="Y732" i="3"/>
  <c r="X732" i="3"/>
  <c r="Y731" i="3"/>
  <c r="X731" i="3"/>
  <c r="Y730" i="3"/>
  <c r="X730" i="3"/>
  <c r="Y729" i="3"/>
  <c r="X729" i="3"/>
  <c r="Y728" i="3"/>
  <c r="X728" i="3"/>
  <c r="Y727" i="3"/>
  <c r="X727" i="3"/>
  <c r="Y726" i="3"/>
  <c r="X726" i="3"/>
  <c r="Y725" i="3"/>
  <c r="X725" i="3"/>
  <c r="Y724" i="3"/>
  <c r="X724" i="3"/>
  <c r="Y723" i="3"/>
  <c r="X723" i="3"/>
  <c r="Y722" i="3"/>
  <c r="X722" i="3"/>
  <c r="Y721" i="3"/>
  <c r="X721" i="3"/>
  <c r="Y720" i="3"/>
  <c r="X720" i="3"/>
  <c r="Y719" i="3"/>
  <c r="X719" i="3"/>
  <c r="Y718" i="3"/>
  <c r="X718" i="3"/>
  <c r="Y717" i="3"/>
  <c r="X717" i="3"/>
  <c r="Y716" i="3"/>
  <c r="X716" i="3"/>
  <c r="Y715" i="3"/>
  <c r="X715" i="3"/>
  <c r="Y714" i="3"/>
  <c r="X714" i="3"/>
  <c r="Y713" i="3"/>
  <c r="X713" i="3"/>
  <c r="Y712" i="3"/>
  <c r="X712" i="3"/>
  <c r="Y711" i="3"/>
  <c r="X711" i="3"/>
  <c r="Y710" i="3"/>
  <c r="X710" i="3"/>
  <c r="Y709" i="3"/>
  <c r="X709" i="3"/>
  <c r="Y708" i="3"/>
  <c r="X708" i="3"/>
  <c r="Y707" i="3"/>
  <c r="X707" i="3"/>
  <c r="Y706" i="3"/>
  <c r="X706" i="3"/>
  <c r="Y705" i="3"/>
  <c r="X705" i="3"/>
  <c r="Y704" i="3"/>
  <c r="X704" i="3"/>
  <c r="Y703" i="3"/>
  <c r="X703" i="3"/>
  <c r="Y702" i="3"/>
  <c r="X702" i="3"/>
  <c r="Y701" i="3"/>
  <c r="X701" i="3"/>
  <c r="Y700" i="3"/>
  <c r="X700" i="3"/>
  <c r="Y699" i="3"/>
  <c r="X699" i="3"/>
  <c r="Y698" i="3"/>
  <c r="X698" i="3"/>
  <c r="Y697" i="3"/>
  <c r="X697" i="3"/>
  <c r="Y696" i="3"/>
  <c r="X696" i="3"/>
  <c r="Y695" i="3"/>
  <c r="X695" i="3"/>
  <c r="Y694" i="3"/>
  <c r="X694" i="3"/>
  <c r="Y693" i="3"/>
  <c r="X693" i="3"/>
  <c r="Y692" i="3"/>
  <c r="X692" i="3"/>
  <c r="Y691" i="3"/>
  <c r="X691" i="3"/>
  <c r="Y690" i="3"/>
  <c r="X690" i="3"/>
  <c r="Y689" i="3"/>
  <c r="X689" i="3"/>
  <c r="Y688" i="3"/>
  <c r="X688" i="3"/>
  <c r="Y687" i="3"/>
  <c r="X687" i="3"/>
  <c r="Y686" i="3"/>
  <c r="X686" i="3"/>
  <c r="Y685" i="3"/>
  <c r="X685" i="3"/>
  <c r="Y684" i="3"/>
  <c r="X684" i="3"/>
  <c r="Y683" i="3"/>
  <c r="X683" i="3"/>
  <c r="Y682" i="3"/>
  <c r="X682" i="3"/>
  <c r="Y681" i="3"/>
  <c r="X681" i="3"/>
  <c r="Y680" i="3"/>
  <c r="X680" i="3"/>
  <c r="Y679" i="3"/>
  <c r="X679" i="3"/>
  <c r="Y678" i="3"/>
  <c r="X678" i="3"/>
  <c r="Y677" i="3"/>
  <c r="X677" i="3"/>
  <c r="Y676" i="3"/>
  <c r="X676" i="3"/>
  <c r="Y675" i="3"/>
  <c r="X675" i="3"/>
  <c r="Y674" i="3"/>
  <c r="X674" i="3"/>
  <c r="Y673" i="3"/>
  <c r="X673" i="3"/>
  <c r="Y672" i="3"/>
  <c r="X672" i="3"/>
  <c r="Y671" i="3"/>
  <c r="X671" i="3"/>
  <c r="Y670" i="3"/>
  <c r="X670" i="3"/>
  <c r="Y669" i="3"/>
  <c r="X669" i="3"/>
  <c r="Y668" i="3"/>
  <c r="X668" i="3"/>
  <c r="Y667" i="3"/>
  <c r="X667" i="3"/>
  <c r="Y666" i="3"/>
  <c r="X666" i="3"/>
  <c r="Y665" i="3"/>
  <c r="X665" i="3"/>
  <c r="Y664" i="3"/>
  <c r="X664" i="3"/>
  <c r="Y663" i="3"/>
  <c r="X663" i="3"/>
  <c r="Y662" i="3"/>
  <c r="X662" i="3"/>
  <c r="Y661" i="3"/>
  <c r="X661" i="3"/>
  <c r="Y660" i="3"/>
  <c r="X660" i="3"/>
  <c r="Y659" i="3"/>
  <c r="X659" i="3"/>
  <c r="Y658" i="3"/>
  <c r="X658" i="3"/>
  <c r="Y657" i="3"/>
  <c r="X657" i="3"/>
  <c r="Y656" i="3"/>
  <c r="X656" i="3"/>
  <c r="Y655" i="3"/>
  <c r="X655" i="3"/>
  <c r="Y654" i="3"/>
  <c r="X654" i="3"/>
  <c r="Y653" i="3"/>
  <c r="X653" i="3"/>
  <c r="Y652" i="3"/>
  <c r="X652" i="3"/>
  <c r="Y651" i="3"/>
  <c r="X651" i="3"/>
  <c r="Y650" i="3"/>
  <c r="X650" i="3"/>
  <c r="Y649" i="3"/>
  <c r="X649" i="3"/>
  <c r="Y648" i="3"/>
  <c r="X648" i="3"/>
  <c r="Y647" i="3"/>
  <c r="X647" i="3"/>
  <c r="Y646" i="3"/>
  <c r="X646" i="3"/>
  <c r="Y645" i="3"/>
  <c r="X645" i="3"/>
  <c r="Y644" i="3"/>
  <c r="X644" i="3"/>
  <c r="Y643" i="3"/>
  <c r="X643" i="3"/>
  <c r="Y642" i="3"/>
  <c r="X642" i="3"/>
  <c r="Y641" i="3"/>
  <c r="X641" i="3"/>
  <c r="Y640" i="3"/>
  <c r="X640" i="3"/>
  <c r="Y639" i="3"/>
  <c r="X639" i="3"/>
  <c r="Y638" i="3"/>
  <c r="X638" i="3"/>
  <c r="Y637" i="3"/>
  <c r="X637" i="3"/>
  <c r="Y636" i="3"/>
  <c r="X636" i="3"/>
  <c r="Y635" i="3"/>
  <c r="X635" i="3"/>
  <c r="Y634" i="3"/>
  <c r="X634" i="3"/>
  <c r="Y633" i="3"/>
  <c r="X633" i="3"/>
  <c r="Y632" i="3"/>
  <c r="X632" i="3"/>
  <c r="L632" i="3"/>
  <c r="Y631" i="3"/>
  <c r="X631" i="3"/>
  <c r="L631" i="3"/>
  <c r="Y630" i="3"/>
  <c r="X630" i="3"/>
  <c r="L630" i="3"/>
  <c r="Y629" i="3"/>
  <c r="X629" i="3"/>
  <c r="L629" i="3"/>
  <c r="Y628" i="3"/>
  <c r="X628" i="3"/>
  <c r="L628" i="3"/>
  <c r="Y627" i="3"/>
  <c r="X627" i="3"/>
  <c r="L627" i="3"/>
  <c r="Y626" i="3"/>
  <c r="X626" i="3"/>
  <c r="L626" i="3"/>
  <c r="Y625" i="3"/>
  <c r="X625" i="3"/>
  <c r="L625" i="3"/>
  <c r="Y624" i="3"/>
  <c r="X624" i="3"/>
  <c r="L624" i="3"/>
  <c r="Y623" i="3"/>
  <c r="X623" i="3"/>
  <c r="L623" i="3"/>
  <c r="Y622" i="3"/>
  <c r="X622" i="3"/>
  <c r="L622" i="3"/>
  <c r="Y621" i="3"/>
  <c r="X621" i="3"/>
  <c r="L621" i="3"/>
  <c r="Y620" i="3"/>
  <c r="X620" i="3"/>
  <c r="L620" i="3"/>
  <c r="Y619" i="3"/>
  <c r="X619" i="3"/>
  <c r="L619" i="3"/>
  <c r="Y618" i="3"/>
  <c r="X618" i="3"/>
  <c r="L618" i="3"/>
  <c r="Y617" i="3"/>
  <c r="X617" i="3"/>
  <c r="L617" i="3"/>
  <c r="Y616" i="3"/>
  <c r="X616" i="3"/>
  <c r="L616" i="3"/>
  <c r="Y615" i="3"/>
  <c r="X615" i="3"/>
  <c r="L615" i="3"/>
  <c r="Y614" i="3"/>
  <c r="X614" i="3"/>
  <c r="L614" i="3"/>
  <c r="Y613" i="3"/>
  <c r="X613" i="3"/>
  <c r="L613" i="3"/>
  <c r="Y612" i="3"/>
  <c r="X612" i="3"/>
  <c r="L612" i="3"/>
  <c r="Y611" i="3"/>
  <c r="X611" i="3"/>
  <c r="L611" i="3"/>
  <c r="Y610" i="3"/>
  <c r="X610" i="3"/>
  <c r="L610" i="3"/>
  <c r="Y609" i="3"/>
  <c r="X609" i="3"/>
  <c r="L609" i="3"/>
  <c r="Y608" i="3"/>
  <c r="X608" i="3"/>
  <c r="L608" i="3"/>
  <c r="Y607" i="3"/>
  <c r="X607" i="3"/>
  <c r="L607" i="3"/>
  <c r="Y606" i="3"/>
  <c r="X606" i="3"/>
  <c r="L606" i="3"/>
  <c r="Y605" i="3"/>
  <c r="X605" i="3"/>
  <c r="L605" i="3"/>
  <c r="Y604" i="3"/>
  <c r="X604" i="3"/>
  <c r="L604" i="3"/>
  <c r="Y603" i="3"/>
  <c r="X603" i="3"/>
  <c r="L603" i="3"/>
  <c r="Y602" i="3"/>
  <c r="X602" i="3"/>
  <c r="L602" i="3"/>
  <c r="Y601" i="3"/>
  <c r="X601" i="3"/>
  <c r="L601" i="3"/>
  <c r="Y600" i="3"/>
  <c r="X600" i="3"/>
  <c r="L600" i="3"/>
  <c r="Y599" i="3"/>
  <c r="X599" i="3"/>
  <c r="L599" i="3"/>
  <c r="Y598" i="3"/>
  <c r="X598" i="3"/>
  <c r="L598" i="3"/>
  <c r="Y597" i="3"/>
  <c r="X597" i="3"/>
  <c r="L597" i="3"/>
  <c r="Y596" i="3"/>
  <c r="X596" i="3"/>
  <c r="L596" i="3"/>
  <c r="Y595" i="3"/>
  <c r="X595" i="3"/>
  <c r="L595" i="3"/>
  <c r="Y594" i="3"/>
  <c r="X594" i="3"/>
  <c r="L594" i="3"/>
  <c r="Y593" i="3"/>
  <c r="X593" i="3"/>
  <c r="L593" i="3"/>
  <c r="Y592" i="3"/>
  <c r="X592" i="3"/>
  <c r="L592" i="3"/>
  <c r="Y591" i="3"/>
  <c r="X591" i="3"/>
  <c r="L591" i="3"/>
  <c r="Y590" i="3"/>
  <c r="X590" i="3"/>
  <c r="L590" i="3"/>
  <c r="Y589" i="3"/>
  <c r="X589" i="3"/>
  <c r="L589" i="3"/>
  <c r="Y588" i="3"/>
  <c r="X588" i="3"/>
  <c r="L588" i="3"/>
  <c r="Y587" i="3"/>
  <c r="X587" i="3"/>
  <c r="L587" i="3"/>
  <c r="Y586" i="3"/>
  <c r="X586" i="3"/>
  <c r="L586" i="3"/>
  <c r="Y585" i="3"/>
  <c r="X585" i="3"/>
  <c r="L585" i="3"/>
  <c r="Y584" i="3"/>
  <c r="X584" i="3"/>
  <c r="L584" i="3"/>
  <c r="Y583" i="3"/>
  <c r="X583" i="3"/>
  <c r="L583" i="3"/>
  <c r="Y582" i="3"/>
  <c r="X582" i="3"/>
  <c r="L582" i="3"/>
  <c r="Y581" i="3"/>
  <c r="X581" i="3"/>
  <c r="L581" i="3"/>
  <c r="Y580" i="3"/>
  <c r="X580" i="3"/>
  <c r="L580" i="3"/>
  <c r="Y579" i="3"/>
  <c r="X579" i="3"/>
  <c r="L579" i="3"/>
  <c r="Y578" i="3"/>
  <c r="X578" i="3"/>
  <c r="L578" i="3"/>
  <c r="Y577" i="3"/>
  <c r="X577" i="3"/>
  <c r="L577" i="3"/>
  <c r="Y576" i="3"/>
  <c r="X576" i="3"/>
  <c r="L576" i="3"/>
  <c r="Y575" i="3"/>
  <c r="X575" i="3"/>
  <c r="L575" i="3"/>
  <c r="Y574" i="3"/>
  <c r="X574" i="3"/>
  <c r="L574" i="3"/>
  <c r="Y573" i="3"/>
  <c r="X573" i="3"/>
  <c r="L573" i="3"/>
  <c r="Y572" i="3"/>
  <c r="X572" i="3"/>
  <c r="L572" i="3"/>
  <c r="Y571" i="3"/>
  <c r="X571" i="3"/>
  <c r="L571" i="3"/>
  <c r="Y570" i="3"/>
  <c r="X570" i="3"/>
  <c r="L570" i="3"/>
  <c r="Y569" i="3"/>
  <c r="X569" i="3"/>
  <c r="L569" i="3"/>
  <c r="Y568" i="3"/>
  <c r="X568" i="3"/>
  <c r="L568" i="3"/>
  <c r="Y567" i="3"/>
  <c r="X567" i="3"/>
  <c r="L567" i="3"/>
  <c r="Y566" i="3"/>
  <c r="X566" i="3"/>
  <c r="L566" i="3"/>
  <c r="Y565" i="3"/>
  <c r="X565" i="3"/>
  <c r="L565" i="3"/>
  <c r="Y564" i="3"/>
  <c r="X564" i="3"/>
  <c r="L564" i="3"/>
  <c r="Y563" i="3"/>
  <c r="X563" i="3"/>
  <c r="L563" i="3"/>
  <c r="Y562" i="3"/>
  <c r="X562" i="3"/>
  <c r="L562" i="3"/>
  <c r="Y561" i="3"/>
  <c r="X561" i="3"/>
  <c r="L561" i="3"/>
  <c r="Y560" i="3"/>
  <c r="X560" i="3"/>
  <c r="L560" i="3"/>
  <c r="Y559" i="3"/>
  <c r="X559" i="3"/>
  <c r="L559" i="3"/>
  <c r="Y558" i="3"/>
  <c r="X558" i="3"/>
  <c r="L558" i="3"/>
  <c r="Y557" i="3"/>
  <c r="X557" i="3"/>
  <c r="L557" i="3"/>
  <c r="Y556" i="3"/>
  <c r="X556" i="3"/>
  <c r="L556" i="3"/>
  <c r="Y555" i="3"/>
  <c r="X555" i="3"/>
  <c r="L555" i="3"/>
  <c r="Y554" i="3"/>
  <c r="X554" i="3"/>
  <c r="L554" i="3"/>
  <c r="Y553" i="3"/>
  <c r="X553" i="3"/>
  <c r="L553" i="3"/>
  <c r="Y552" i="3"/>
  <c r="X552" i="3"/>
  <c r="L552" i="3"/>
  <c r="Y551" i="3"/>
  <c r="X551" i="3"/>
  <c r="L551" i="3"/>
  <c r="Y550" i="3"/>
  <c r="X550" i="3"/>
  <c r="L550" i="3"/>
  <c r="Y549" i="3"/>
  <c r="X549" i="3"/>
  <c r="L549" i="3"/>
  <c r="Y548" i="3"/>
  <c r="X548" i="3"/>
  <c r="L548" i="3"/>
  <c r="Y547" i="3"/>
  <c r="X547" i="3"/>
  <c r="L547" i="3"/>
  <c r="Y546" i="3"/>
  <c r="X546" i="3"/>
  <c r="L546" i="3"/>
  <c r="Y545" i="3"/>
  <c r="X545" i="3"/>
  <c r="L545" i="3"/>
  <c r="Y544" i="3"/>
  <c r="X544" i="3"/>
  <c r="L544" i="3"/>
  <c r="Y543" i="3"/>
  <c r="X543" i="3"/>
  <c r="L543" i="3"/>
  <c r="Y542" i="3"/>
  <c r="X542" i="3"/>
  <c r="L542" i="3"/>
  <c r="Y541" i="3"/>
  <c r="X541" i="3"/>
  <c r="L541" i="3"/>
  <c r="Y540" i="3"/>
  <c r="X540" i="3"/>
  <c r="L540" i="3"/>
  <c r="Y539" i="3"/>
  <c r="X539" i="3"/>
  <c r="L539" i="3"/>
  <c r="Y538" i="3"/>
  <c r="X538" i="3"/>
  <c r="L538" i="3"/>
  <c r="Y537" i="3"/>
  <c r="X537" i="3"/>
  <c r="L537" i="3"/>
  <c r="Y536" i="3"/>
  <c r="X536" i="3"/>
  <c r="L536" i="3"/>
  <c r="Y535" i="3"/>
  <c r="X535" i="3"/>
  <c r="L535" i="3"/>
  <c r="Y534" i="3"/>
  <c r="X534" i="3"/>
  <c r="L534" i="3"/>
  <c r="Y533" i="3"/>
  <c r="X533" i="3"/>
  <c r="L533" i="3"/>
  <c r="Y532" i="3"/>
  <c r="X532" i="3"/>
  <c r="L532" i="3"/>
  <c r="Y531" i="3"/>
  <c r="X531" i="3"/>
  <c r="L531" i="3"/>
  <c r="Y530" i="3"/>
  <c r="X530" i="3"/>
  <c r="L530" i="3"/>
  <c r="Y529" i="3"/>
  <c r="X529" i="3"/>
  <c r="L529" i="3"/>
  <c r="Y528" i="3"/>
  <c r="X528" i="3"/>
  <c r="L528" i="3"/>
  <c r="Y527" i="3"/>
  <c r="X527" i="3"/>
  <c r="L527" i="3"/>
  <c r="Y526" i="3"/>
  <c r="X526" i="3"/>
  <c r="L526" i="3"/>
  <c r="Y525" i="3"/>
  <c r="X525" i="3"/>
  <c r="L525" i="3"/>
  <c r="Y524" i="3"/>
  <c r="X524" i="3"/>
  <c r="L524" i="3"/>
  <c r="Y523" i="3"/>
  <c r="X523" i="3"/>
  <c r="L523" i="3"/>
  <c r="Y522" i="3"/>
  <c r="X522" i="3"/>
  <c r="L522" i="3"/>
  <c r="Y521" i="3"/>
  <c r="X521" i="3"/>
  <c r="L521" i="3"/>
  <c r="Y520" i="3"/>
  <c r="X520" i="3"/>
  <c r="L520" i="3"/>
  <c r="Y519" i="3"/>
  <c r="X519" i="3"/>
  <c r="L519" i="3"/>
  <c r="Y518" i="3"/>
  <c r="X518" i="3"/>
  <c r="L518" i="3"/>
  <c r="Y517" i="3"/>
  <c r="X517" i="3"/>
  <c r="L517" i="3"/>
  <c r="Y516" i="3"/>
  <c r="X516" i="3"/>
  <c r="L516" i="3"/>
  <c r="Y515" i="3"/>
  <c r="X515" i="3"/>
  <c r="L515" i="3"/>
  <c r="Y514" i="3"/>
  <c r="X514" i="3"/>
  <c r="L514" i="3"/>
  <c r="Y513" i="3"/>
  <c r="X513" i="3"/>
  <c r="L513" i="3"/>
  <c r="Y512" i="3"/>
  <c r="X512" i="3"/>
  <c r="L512" i="3"/>
  <c r="Y511" i="3"/>
  <c r="X511" i="3"/>
  <c r="L511" i="3"/>
  <c r="Y510" i="3"/>
  <c r="X510" i="3"/>
  <c r="L510" i="3"/>
  <c r="Y509" i="3"/>
  <c r="X509" i="3"/>
  <c r="L509" i="3"/>
  <c r="Y508" i="3"/>
  <c r="X508" i="3"/>
  <c r="L508" i="3"/>
  <c r="Y507" i="3"/>
  <c r="X507" i="3"/>
  <c r="L507" i="3"/>
  <c r="Y506" i="3"/>
  <c r="X506" i="3"/>
  <c r="L506" i="3"/>
  <c r="Y505" i="3"/>
  <c r="X505" i="3"/>
  <c r="L505" i="3"/>
  <c r="Y504" i="3"/>
  <c r="X504" i="3"/>
  <c r="L504" i="3"/>
  <c r="Y503" i="3"/>
  <c r="X503" i="3"/>
  <c r="L503" i="3"/>
  <c r="Y502" i="3"/>
  <c r="X502" i="3"/>
  <c r="L502" i="3"/>
  <c r="Y501" i="3"/>
  <c r="X501" i="3"/>
  <c r="L501" i="3"/>
  <c r="Y500" i="3"/>
  <c r="X500" i="3"/>
  <c r="L500" i="3"/>
  <c r="Y499" i="3"/>
  <c r="X499" i="3"/>
  <c r="L499" i="3"/>
  <c r="Y498" i="3"/>
  <c r="X498" i="3"/>
  <c r="L498" i="3"/>
  <c r="Y497" i="3"/>
  <c r="X497" i="3"/>
  <c r="L497" i="3"/>
  <c r="Y496" i="3"/>
  <c r="X496" i="3"/>
  <c r="L496" i="3"/>
  <c r="Y495" i="3"/>
  <c r="X495" i="3"/>
  <c r="L495" i="3"/>
  <c r="Y494" i="3"/>
  <c r="X494" i="3"/>
  <c r="L494" i="3"/>
  <c r="Y493" i="3"/>
  <c r="X493" i="3"/>
  <c r="L493" i="3"/>
  <c r="Y492" i="3"/>
  <c r="X492" i="3"/>
  <c r="L492" i="3"/>
  <c r="Y491" i="3"/>
  <c r="X491" i="3"/>
  <c r="L491" i="3"/>
  <c r="Y490" i="3"/>
  <c r="X490" i="3"/>
  <c r="L490" i="3"/>
  <c r="Y489" i="3"/>
  <c r="X489" i="3"/>
  <c r="L489" i="3"/>
  <c r="Y488" i="3"/>
  <c r="X488" i="3"/>
  <c r="L488" i="3"/>
  <c r="Y487" i="3"/>
  <c r="X487" i="3"/>
  <c r="L487" i="3"/>
  <c r="Y486" i="3"/>
  <c r="X486" i="3"/>
  <c r="L486" i="3"/>
  <c r="Y485" i="3"/>
  <c r="X485" i="3"/>
  <c r="L485" i="3"/>
  <c r="Y484" i="3"/>
  <c r="X484" i="3"/>
  <c r="L484" i="3"/>
  <c r="Y483" i="3"/>
  <c r="X483" i="3"/>
  <c r="L483" i="3"/>
  <c r="Y482" i="3"/>
  <c r="X482" i="3"/>
  <c r="L482" i="3"/>
  <c r="Y481" i="3"/>
  <c r="X481" i="3"/>
  <c r="L481" i="3"/>
  <c r="Y480" i="3"/>
  <c r="X480" i="3"/>
  <c r="L480" i="3"/>
  <c r="Y479" i="3"/>
  <c r="X479" i="3"/>
  <c r="L479" i="3"/>
  <c r="Y478" i="3"/>
  <c r="X478" i="3"/>
  <c r="L478" i="3"/>
  <c r="Y477" i="3"/>
  <c r="X477" i="3"/>
  <c r="L477" i="3"/>
  <c r="Y476" i="3"/>
  <c r="X476" i="3"/>
  <c r="L476" i="3"/>
  <c r="Y475" i="3"/>
  <c r="X475" i="3"/>
  <c r="L475" i="3"/>
  <c r="Y474" i="3"/>
  <c r="X474" i="3"/>
  <c r="L474" i="3"/>
  <c r="Y473" i="3"/>
  <c r="X473" i="3"/>
  <c r="L473" i="3"/>
  <c r="Y472" i="3"/>
  <c r="X472" i="3"/>
  <c r="L472" i="3"/>
  <c r="Y471" i="3"/>
  <c r="X471" i="3"/>
  <c r="L471" i="3"/>
  <c r="Y470" i="3"/>
  <c r="X470" i="3"/>
  <c r="L470" i="3"/>
  <c r="Y469" i="3"/>
  <c r="X469" i="3"/>
  <c r="L469" i="3"/>
  <c r="Y468" i="3"/>
  <c r="X468" i="3"/>
  <c r="L468" i="3"/>
  <c r="Y467" i="3"/>
  <c r="X467" i="3"/>
  <c r="L467" i="3"/>
  <c r="Y466" i="3"/>
  <c r="X466" i="3"/>
  <c r="L466" i="3"/>
  <c r="Y465" i="3"/>
  <c r="X465" i="3"/>
  <c r="L465" i="3"/>
  <c r="Y464" i="3"/>
  <c r="X464" i="3"/>
  <c r="L464" i="3"/>
  <c r="Y463" i="3"/>
  <c r="X463" i="3"/>
  <c r="L463" i="3"/>
  <c r="Y462" i="3"/>
  <c r="X462" i="3"/>
  <c r="L462" i="3"/>
  <c r="Y461" i="3"/>
  <c r="X461" i="3"/>
  <c r="L461" i="3"/>
  <c r="Y460" i="3"/>
  <c r="X460" i="3"/>
  <c r="L460" i="3"/>
  <c r="Y459" i="3"/>
  <c r="X459" i="3"/>
  <c r="L459" i="3"/>
  <c r="Y458" i="3"/>
  <c r="X458" i="3"/>
  <c r="L458" i="3"/>
  <c r="Y457" i="3"/>
  <c r="X457" i="3"/>
  <c r="L457" i="3"/>
  <c r="Y456" i="3"/>
  <c r="X456" i="3"/>
  <c r="L456" i="3"/>
  <c r="Y455" i="3"/>
  <c r="X455" i="3"/>
  <c r="L455" i="3"/>
  <c r="Y454" i="3"/>
  <c r="X454" i="3"/>
  <c r="L454" i="3"/>
  <c r="Y453" i="3"/>
  <c r="X453" i="3"/>
  <c r="L453" i="3"/>
  <c r="Y452" i="3"/>
  <c r="X452" i="3"/>
  <c r="L452" i="3"/>
  <c r="Y451" i="3"/>
  <c r="X451" i="3"/>
  <c r="L451" i="3"/>
  <c r="Y450" i="3"/>
  <c r="X450" i="3"/>
  <c r="L450" i="3"/>
  <c r="Y449" i="3"/>
  <c r="X449" i="3"/>
  <c r="L449" i="3"/>
  <c r="Y448" i="3"/>
  <c r="X448" i="3"/>
  <c r="L448" i="3"/>
  <c r="Y447" i="3"/>
  <c r="X447" i="3"/>
  <c r="L447" i="3"/>
  <c r="Y446" i="3"/>
  <c r="X446" i="3"/>
  <c r="L446" i="3"/>
  <c r="Y445" i="3"/>
  <c r="X445" i="3"/>
  <c r="L445" i="3"/>
  <c r="Y444" i="3"/>
  <c r="X444" i="3"/>
  <c r="L444" i="3"/>
  <c r="Y443" i="3"/>
  <c r="X443" i="3"/>
  <c r="L443" i="3"/>
  <c r="Y442" i="3"/>
  <c r="X442" i="3"/>
  <c r="L442" i="3"/>
  <c r="Y441" i="3"/>
  <c r="X441" i="3"/>
  <c r="L441" i="3"/>
  <c r="Y440" i="3"/>
  <c r="X440" i="3"/>
  <c r="L440" i="3"/>
  <c r="Y439" i="3"/>
  <c r="X439" i="3"/>
  <c r="L439" i="3"/>
  <c r="Y438" i="3"/>
  <c r="X438" i="3"/>
  <c r="L438" i="3"/>
  <c r="Y437" i="3"/>
  <c r="X437" i="3"/>
  <c r="L437" i="3"/>
  <c r="Y436" i="3"/>
  <c r="X436" i="3"/>
  <c r="L436" i="3"/>
  <c r="Y435" i="3"/>
  <c r="X435" i="3"/>
  <c r="L435" i="3"/>
  <c r="Y434" i="3"/>
  <c r="X434" i="3"/>
  <c r="L434" i="3"/>
  <c r="Y433" i="3"/>
  <c r="X433" i="3"/>
  <c r="L433" i="3"/>
  <c r="Y432" i="3"/>
  <c r="X432" i="3"/>
  <c r="L432" i="3"/>
  <c r="Y431" i="3"/>
  <c r="X431" i="3"/>
  <c r="L431" i="3"/>
  <c r="Y430" i="3"/>
  <c r="X430" i="3"/>
  <c r="L430" i="3"/>
  <c r="Y429" i="3"/>
  <c r="X429" i="3"/>
  <c r="L429" i="3"/>
  <c r="Y428" i="3"/>
  <c r="X428" i="3"/>
  <c r="L428" i="3"/>
  <c r="Y427" i="3"/>
  <c r="X427" i="3"/>
  <c r="L427" i="3"/>
  <c r="Y426" i="3"/>
  <c r="X426" i="3"/>
  <c r="L426" i="3"/>
  <c r="Y425" i="3"/>
  <c r="X425" i="3"/>
  <c r="L425" i="3"/>
  <c r="Y424" i="3"/>
  <c r="X424" i="3"/>
  <c r="L424" i="3"/>
  <c r="Y423" i="3"/>
  <c r="X423" i="3"/>
  <c r="L423" i="3"/>
  <c r="Y422" i="3"/>
  <c r="X422" i="3"/>
  <c r="L422" i="3"/>
  <c r="Y421" i="3"/>
  <c r="X421" i="3"/>
  <c r="L421" i="3"/>
  <c r="Y420" i="3"/>
  <c r="X420" i="3"/>
  <c r="L420" i="3"/>
  <c r="Y419" i="3"/>
  <c r="X419" i="3"/>
  <c r="L419" i="3"/>
  <c r="Y418" i="3"/>
  <c r="X418" i="3"/>
  <c r="L418" i="3"/>
  <c r="Y417" i="3"/>
  <c r="X417" i="3"/>
  <c r="L417" i="3"/>
  <c r="Y416" i="3"/>
  <c r="X416" i="3"/>
  <c r="L416" i="3"/>
  <c r="Y415" i="3"/>
  <c r="X415" i="3"/>
  <c r="L415" i="3"/>
  <c r="Y414" i="3"/>
  <c r="X414" i="3"/>
  <c r="L414" i="3"/>
  <c r="Y413" i="3"/>
  <c r="X413" i="3"/>
  <c r="L413" i="3"/>
  <c r="Y412" i="3"/>
  <c r="X412" i="3"/>
  <c r="L412" i="3"/>
  <c r="Y411" i="3"/>
  <c r="X411" i="3"/>
  <c r="L411" i="3"/>
  <c r="Y410" i="3"/>
  <c r="X410" i="3"/>
  <c r="L410" i="3"/>
  <c r="Y409" i="3"/>
  <c r="X409" i="3"/>
  <c r="L409" i="3"/>
  <c r="Y408" i="3"/>
  <c r="X408" i="3"/>
  <c r="L408" i="3"/>
  <c r="Y407" i="3"/>
  <c r="X407" i="3"/>
  <c r="L407" i="3"/>
  <c r="Y406" i="3"/>
  <c r="X406" i="3"/>
  <c r="L406" i="3"/>
  <c r="Y405" i="3"/>
  <c r="X405" i="3"/>
  <c r="L405" i="3"/>
  <c r="Y404" i="3"/>
  <c r="X404" i="3"/>
  <c r="L404" i="3"/>
  <c r="Y403" i="3"/>
  <c r="X403" i="3"/>
  <c r="L403" i="3"/>
  <c r="Y402" i="3"/>
  <c r="X402" i="3"/>
  <c r="L402" i="3"/>
  <c r="Y401" i="3"/>
  <c r="X401" i="3"/>
  <c r="L401" i="3"/>
  <c r="Y400" i="3"/>
  <c r="X400" i="3"/>
  <c r="L400" i="3"/>
  <c r="Y399" i="3"/>
  <c r="X399" i="3"/>
  <c r="L399" i="3"/>
  <c r="Y398" i="3"/>
  <c r="X398" i="3"/>
  <c r="L398" i="3"/>
  <c r="Y397" i="3"/>
  <c r="X397" i="3"/>
  <c r="L397" i="3"/>
  <c r="Y396" i="3"/>
  <c r="X396" i="3"/>
  <c r="L396" i="3"/>
  <c r="Y395" i="3"/>
  <c r="X395" i="3"/>
  <c r="L395" i="3"/>
  <c r="Y394" i="3"/>
  <c r="X394" i="3"/>
  <c r="L394" i="3"/>
  <c r="Y393" i="3"/>
  <c r="X393" i="3"/>
  <c r="L393" i="3"/>
  <c r="Y392" i="3"/>
  <c r="X392" i="3"/>
  <c r="L392" i="3"/>
  <c r="Y391" i="3"/>
  <c r="X391" i="3"/>
  <c r="L391" i="3"/>
  <c r="Y390" i="3"/>
  <c r="X390" i="3"/>
  <c r="L390" i="3"/>
  <c r="Y389" i="3"/>
  <c r="X389" i="3"/>
  <c r="L389" i="3"/>
  <c r="Y388" i="3"/>
  <c r="X388" i="3"/>
  <c r="L388" i="3"/>
  <c r="Y387" i="3"/>
  <c r="X387" i="3"/>
  <c r="L387" i="3"/>
  <c r="Y386" i="3"/>
  <c r="X386" i="3"/>
  <c r="L386" i="3"/>
  <c r="Y385" i="3"/>
  <c r="X385" i="3"/>
  <c r="L385" i="3"/>
  <c r="Y384" i="3"/>
  <c r="X384" i="3"/>
  <c r="M384" i="3"/>
  <c r="L384" i="3"/>
  <c r="Y383" i="3"/>
  <c r="X383" i="3"/>
  <c r="L383" i="3"/>
  <c r="Y382" i="3"/>
  <c r="X382" i="3"/>
  <c r="M382" i="3"/>
  <c r="U14" i="3" s="1"/>
  <c r="L382" i="3"/>
  <c r="Y381" i="3"/>
  <c r="X381" i="3"/>
  <c r="L381" i="3"/>
  <c r="Y380" i="3"/>
  <c r="X380" i="3"/>
  <c r="L380" i="3"/>
  <c r="Y379" i="3"/>
  <c r="X379" i="3"/>
  <c r="L379" i="3"/>
  <c r="Y378" i="3"/>
  <c r="X378" i="3"/>
  <c r="L378" i="3"/>
  <c r="Y377" i="3"/>
  <c r="X377" i="3"/>
  <c r="L377" i="3"/>
  <c r="Y376" i="3"/>
  <c r="X376" i="3"/>
  <c r="L376" i="3"/>
  <c r="Y375" i="3"/>
  <c r="X375" i="3"/>
  <c r="L375" i="3"/>
  <c r="Y374" i="3"/>
  <c r="X374" i="3"/>
  <c r="L374" i="3"/>
  <c r="Y373" i="3"/>
  <c r="X373" i="3"/>
  <c r="L373" i="3"/>
  <c r="Y372" i="3"/>
  <c r="X372" i="3"/>
  <c r="L372" i="3"/>
  <c r="Y371" i="3"/>
  <c r="X371" i="3"/>
  <c r="L371" i="3"/>
  <c r="Y370" i="3"/>
  <c r="X370" i="3"/>
  <c r="L370" i="3"/>
  <c r="Y369" i="3"/>
  <c r="X369" i="3"/>
  <c r="L369" i="3"/>
  <c r="Y368" i="3"/>
  <c r="X368" i="3"/>
  <c r="L368" i="3"/>
  <c r="Y367" i="3"/>
  <c r="X367" i="3"/>
  <c r="L367" i="3"/>
  <c r="Y366" i="3"/>
  <c r="X366" i="3"/>
  <c r="L366" i="3"/>
  <c r="Y365" i="3"/>
  <c r="X365" i="3"/>
  <c r="L365" i="3"/>
  <c r="Y364" i="3"/>
  <c r="X364" i="3"/>
  <c r="L364" i="3"/>
  <c r="Y363" i="3"/>
  <c r="X363" i="3"/>
  <c r="L363" i="3"/>
  <c r="Y362" i="3"/>
  <c r="X362" i="3"/>
  <c r="L362" i="3"/>
  <c r="Y361" i="3"/>
  <c r="X361" i="3"/>
  <c r="L361" i="3"/>
  <c r="Y360" i="3"/>
  <c r="X360" i="3"/>
  <c r="L360" i="3"/>
  <c r="Y359" i="3"/>
  <c r="X359" i="3"/>
  <c r="L359" i="3"/>
  <c r="Y358" i="3"/>
  <c r="X358" i="3"/>
  <c r="L358" i="3"/>
  <c r="Y357" i="3"/>
  <c r="X357" i="3"/>
  <c r="L357" i="3"/>
  <c r="Y356" i="3"/>
  <c r="X356" i="3"/>
  <c r="L356" i="3"/>
  <c r="Y355" i="3"/>
  <c r="X355" i="3"/>
  <c r="L355" i="3"/>
  <c r="Y354" i="3"/>
  <c r="X354" i="3"/>
  <c r="L354" i="3"/>
  <c r="Y353" i="3"/>
  <c r="X353" i="3"/>
  <c r="L353" i="3"/>
  <c r="Y352" i="3"/>
  <c r="X352" i="3"/>
  <c r="L352" i="3"/>
  <c r="Y351" i="3"/>
  <c r="X351" i="3"/>
  <c r="L351" i="3"/>
  <c r="Y350" i="3"/>
  <c r="X350" i="3"/>
  <c r="L350" i="3"/>
  <c r="Y349" i="3"/>
  <c r="X349" i="3"/>
  <c r="L349" i="3"/>
  <c r="Y348" i="3"/>
  <c r="X348" i="3"/>
  <c r="L348" i="3"/>
  <c r="Y347" i="3"/>
  <c r="X347" i="3"/>
  <c r="M347" i="3"/>
  <c r="L347" i="3"/>
  <c r="Y346" i="3"/>
  <c r="X346" i="3"/>
  <c r="L346" i="3"/>
  <c r="Y345" i="3"/>
  <c r="X345" i="3"/>
  <c r="M345" i="3"/>
  <c r="L345" i="3"/>
  <c r="Y344" i="3"/>
  <c r="X344" i="3"/>
  <c r="L344" i="3"/>
  <c r="Y343" i="3"/>
  <c r="X343" i="3"/>
  <c r="L343" i="3"/>
  <c r="Y342" i="3"/>
  <c r="X342" i="3"/>
  <c r="L342" i="3"/>
  <c r="Y341" i="3"/>
  <c r="X341" i="3"/>
  <c r="L341" i="3"/>
  <c r="Y340" i="3"/>
  <c r="X340" i="3"/>
  <c r="L340" i="3"/>
  <c r="Y339" i="3"/>
  <c r="X339" i="3"/>
  <c r="L339" i="3"/>
  <c r="Y338" i="3"/>
  <c r="X338" i="3"/>
  <c r="L338" i="3"/>
  <c r="Y337" i="3"/>
  <c r="X337" i="3"/>
  <c r="L337" i="3"/>
  <c r="Y336" i="3"/>
  <c r="X336" i="3"/>
  <c r="L336" i="3"/>
  <c r="Y335" i="3"/>
  <c r="X335" i="3"/>
  <c r="L335" i="3"/>
  <c r="Y334" i="3"/>
  <c r="X334" i="3"/>
  <c r="L334" i="3"/>
  <c r="Y333" i="3"/>
  <c r="X333" i="3"/>
  <c r="L333" i="3"/>
  <c r="Y332" i="3"/>
  <c r="X332" i="3"/>
  <c r="L332" i="3"/>
  <c r="Y331" i="3"/>
  <c r="X331" i="3"/>
  <c r="L331" i="3"/>
  <c r="Y330" i="3"/>
  <c r="X330" i="3"/>
  <c r="L330" i="3"/>
  <c r="Y329" i="3"/>
  <c r="X329" i="3"/>
  <c r="L329" i="3"/>
  <c r="Y328" i="3"/>
  <c r="X328" i="3"/>
  <c r="L328" i="3"/>
  <c r="Y327" i="3"/>
  <c r="X327" i="3"/>
  <c r="L327" i="3"/>
  <c r="Y326" i="3"/>
  <c r="X326" i="3"/>
  <c r="L326" i="3"/>
  <c r="Y325" i="3"/>
  <c r="X325" i="3"/>
  <c r="L325" i="3"/>
  <c r="Y324" i="3"/>
  <c r="X324" i="3"/>
  <c r="L324" i="3"/>
  <c r="Y323" i="3"/>
  <c r="X323" i="3"/>
  <c r="L323" i="3"/>
  <c r="Y322" i="3"/>
  <c r="X322" i="3"/>
  <c r="L322" i="3"/>
  <c r="Y321" i="3"/>
  <c r="X321" i="3"/>
  <c r="L321" i="3"/>
  <c r="Y320" i="3"/>
  <c r="X320" i="3"/>
  <c r="L320" i="3"/>
  <c r="Y319" i="3"/>
  <c r="X319" i="3"/>
  <c r="L319" i="3"/>
  <c r="Y318" i="3"/>
  <c r="X318" i="3"/>
  <c r="L318" i="3"/>
  <c r="Y317" i="3"/>
  <c r="X317" i="3"/>
  <c r="L317" i="3"/>
  <c r="Y316" i="3"/>
  <c r="X316" i="3"/>
  <c r="L316" i="3"/>
  <c r="Y315" i="3"/>
  <c r="X315" i="3"/>
  <c r="L315" i="3"/>
  <c r="Y314" i="3"/>
  <c r="X314" i="3"/>
  <c r="L314" i="3"/>
  <c r="Y313" i="3"/>
  <c r="X313" i="3"/>
  <c r="L313" i="3"/>
  <c r="Y312" i="3"/>
  <c r="X312" i="3"/>
  <c r="M312" i="3"/>
  <c r="W12" i="3" s="1"/>
  <c r="L312" i="3"/>
  <c r="Y311" i="3"/>
  <c r="X311" i="3"/>
  <c r="L311" i="3"/>
  <c r="Y310" i="3"/>
  <c r="X310" i="3"/>
  <c r="M310" i="3"/>
  <c r="U12" i="3" s="1"/>
  <c r="L310" i="3"/>
  <c r="Y309" i="3"/>
  <c r="X309" i="3"/>
  <c r="L309" i="3"/>
  <c r="Y308" i="3"/>
  <c r="X308" i="3"/>
  <c r="L308" i="3"/>
  <c r="Y307" i="3"/>
  <c r="X307" i="3"/>
  <c r="L307" i="3"/>
  <c r="Y306" i="3"/>
  <c r="X306" i="3"/>
  <c r="L306" i="3"/>
  <c r="Y305" i="3"/>
  <c r="X305" i="3"/>
  <c r="L305" i="3"/>
  <c r="Y304" i="3"/>
  <c r="X304" i="3"/>
  <c r="L304" i="3"/>
  <c r="Y303" i="3"/>
  <c r="X303" i="3"/>
  <c r="L303" i="3"/>
  <c r="Y302" i="3"/>
  <c r="X302" i="3"/>
  <c r="L302" i="3"/>
  <c r="Y301" i="3"/>
  <c r="X301" i="3"/>
  <c r="L301" i="3"/>
  <c r="Y300" i="3"/>
  <c r="X300" i="3"/>
  <c r="L300" i="3"/>
  <c r="Y299" i="3"/>
  <c r="X299" i="3"/>
  <c r="L299" i="3"/>
  <c r="Y298" i="3"/>
  <c r="X298" i="3"/>
  <c r="L298" i="3"/>
  <c r="Y297" i="3"/>
  <c r="X297" i="3"/>
  <c r="L297" i="3"/>
  <c r="Y296" i="3"/>
  <c r="X296" i="3"/>
  <c r="L296" i="3"/>
  <c r="Y295" i="3"/>
  <c r="X295" i="3"/>
  <c r="L295" i="3"/>
  <c r="Y294" i="3"/>
  <c r="X294" i="3"/>
  <c r="L294" i="3"/>
  <c r="Y293" i="3"/>
  <c r="X293" i="3"/>
  <c r="L293" i="3"/>
  <c r="Y292" i="3"/>
  <c r="X292" i="3"/>
  <c r="L292" i="3"/>
  <c r="Y291" i="3"/>
  <c r="X291" i="3"/>
  <c r="L291" i="3"/>
  <c r="Y290" i="3"/>
  <c r="X290" i="3"/>
  <c r="L290" i="3"/>
  <c r="Y289" i="3"/>
  <c r="X289" i="3"/>
  <c r="L289" i="3"/>
  <c r="Y288" i="3"/>
  <c r="X288" i="3"/>
  <c r="L288" i="3"/>
  <c r="Y287" i="3"/>
  <c r="X287" i="3"/>
  <c r="L287" i="3"/>
  <c r="Y286" i="3"/>
  <c r="X286" i="3"/>
  <c r="L286" i="3"/>
  <c r="Y285" i="3"/>
  <c r="X285" i="3"/>
  <c r="L285" i="3"/>
  <c r="Y284" i="3"/>
  <c r="X284" i="3"/>
  <c r="L284" i="3"/>
  <c r="Y283" i="3"/>
  <c r="X283" i="3"/>
  <c r="L283" i="3"/>
  <c r="Y282" i="3"/>
  <c r="X282" i="3"/>
  <c r="L282" i="3"/>
  <c r="Y281" i="3"/>
  <c r="X281" i="3"/>
  <c r="L281" i="3"/>
  <c r="Y280" i="3"/>
  <c r="X280" i="3"/>
  <c r="L280" i="3"/>
  <c r="Y279" i="3"/>
  <c r="X279" i="3"/>
  <c r="L279" i="3"/>
  <c r="Y278" i="3"/>
  <c r="X278" i="3"/>
  <c r="L278" i="3"/>
  <c r="Y277" i="3"/>
  <c r="X277" i="3"/>
  <c r="M277" i="3"/>
  <c r="L277" i="3"/>
  <c r="Y276" i="3"/>
  <c r="X276" i="3"/>
  <c r="L276" i="3"/>
  <c r="Y275" i="3"/>
  <c r="X275" i="3"/>
  <c r="M275" i="3"/>
  <c r="L275" i="3"/>
  <c r="Y274" i="3"/>
  <c r="X274" i="3"/>
  <c r="L274" i="3"/>
  <c r="Y273" i="3"/>
  <c r="X273" i="3"/>
  <c r="L273" i="3"/>
  <c r="Y272" i="3"/>
  <c r="X272" i="3"/>
  <c r="L272" i="3"/>
  <c r="Y271" i="3"/>
  <c r="X271" i="3"/>
  <c r="L271" i="3"/>
  <c r="Y270" i="3"/>
  <c r="X270" i="3"/>
  <c r="L270" i="3"/>
  <c r="Y269" i="3"/>
  <c r="X269" i="3"/>
  <c r="L269" i="3"/>
  <c r="Y268" i="3"/>
  <c r="X268" i="3"/>
  <c r="L268" i="3"/>
  <c r="Y267" i="3"/>
  <c r="X267" i="3"/>
  <c r="L267" i="3"/>
  <c r="Y266" i="3"/>
  <c r="X266" i="3"/>
  <c r="L266" i="3"/>
  <c r="Y265" i="3"/>
  <c r="X265" i="3"/>
  <c r="L265" i="3"/>
  <c r="Y264" i="3"/>
  <c r="X264" i="3"/>
  <c r="L264" i="3"/>
  <c r="Y263" i="3"/>
  <c r="X263" i="3"/>
  <c r="L263" i="3"/>
  <c r="Y262" i="3"/>
  <c r="X262" i="3"/>
  <c r="L262" i="3"/>
  <c r="Y261" i="3"/>
  <c r="X261" i="3"/>
  <c r="L261" i="3"/>
  <c r="Y260" i="3"/>
  <c r="X260" i="3"/>
  <c r="L260" i="3"/>
  <c r="Y259" i="3"/>
  <c r="X259" i="3"/>
  <c r="L259" i="3"/>
  <c r="Y258" i="3"/>
  <c r="X258" i="3"/>
  <c r="L258" i="3"/>
  <c r="Y257" i="3"/>
  <c r="X257" i="3"/>
  <c r="L257" i="3"/>
  <c r="Y256" i="3"/>
  <c r="X256" i="3"/>
  <c r="L256" i="3"/>
  <c r="Y255" i="3"/>
  <c r="X255" i="3"/>
  <c r="L255" i="3"/>
  <c r="Y254" i="3"/>
  <c r="X254" i="3"/>
  <c r="L254" i="3"/>
  <c r="Y253" i="3"/>
  <c r="X253" i="3"/>
  <c r="L253" i="3"/>
  <c r="Y252" i="3"/>
  <c r="X252" i="3"/>
  <c r="L252" i="3"/>
  <c r="Y251" i="3"/>
  <c r="X251" i="3"/>
  <c r="L251" i="3"/>
  <c r="Y250" i="3"/>
  <c r="X250" i="3"/>
  <c r="L250" i="3"/>
  <c r="Y249" i="3"/>
  <c r="X249" i="3"/>
  <c r="L249" i="3"/>
  <c r="Y248" i="3"/>
  <c r="X248" i="3"/>
  <c r="L248" i="3"/>
  <c r="Y247" i="3"/>
  <c r="X247" i="3"/>
  <c r="L247" i="3"/>
  <c r="Y246" i="3"/>
  <c r="X246" i="3"/>
  <c r="L246" i="3"/>
  <c r="Y245" i="3"/>
  <c r="X245" i="3"/>
  <c r="L245" i="3"/>
  <c r="Y244" i="3"/>
  <c r="X244" i="3"/>
  <c r="L244" i="3"/>
  <c r="Y243" i="3"/>
  <c r="X243" i="3"/>
  <c r="L243" i="3"/>
  <c r="Y242" i="3"/>
  <c r="X242" i="3"/>
  <c r="L242" i="3"/>
  <c r="Y241" i="3"/>
  <c r="X241" i="3"/>
  <c r="L241" i="3"/>
  <c r="Y240" i="3"/>
  <c r="X240" i="3"/>
  <c r="L240" i="3"/>
  <c r="Y239" i="3"/>
  <c r="X239" i="3"/>
  <c r="L239" i="3"/>
  <c r="Y238" i="3"/>
  <c r="X238" i="3"/>
  <c r="L238" i="3"/>
  <c r="Y237" i="3"/>
  <c r="X237" i="3"/>
  <c r="L237" i="3"/>
  <c r="Y236" i="3"/>
  <c r="X236" i="3"/>
  <c r="L236" i="3"/>
  <c r="Y235" i="3"/>
  <c r="X235" i="3"/>
  <c r="M235" i="3"/>
  <c r="L235" i="3"/>
  <c r="Y234" i="3"/>
  <c r="X234" i="3"/>
  <c r="L234" i="3"/>
  <c r="Y233" i="3"/>
  <c r="X233" i="3"/>
  <c r="M233" i="3"/>
  <c r="L233" i="3"/>
  <c r="Y232" i="3"/>
  <c r="X232" i="3"/>
  <c r="L232" i="3"/>
  <c r="Y231" i="3"/>
  <c r="X231" i="3"/>
  <c r="L231" i="3"/>
  <c r="Y230" i="3"/>
  <c r="X230" i="3"/>
  <c r="L230" i="3"/>
  <c r="Y229" i="3"/>
  <c r="X229" i="3"/>
  <c r="L229" i="3"/>
  <c r="Y228" i="3"/>
  <c r="X228" i="3"/>
  <c r="L228" i="3"/>
  <c r="Y227" i="3"/>
  <c r="X227" i="3"/>
  <c r="L227" i="3"/>
  <c r="Y226" i="3"/>
  <c r="X226" i="3"/>
  <c r="L226" i="3"/>
  <c r="Y225" i="3"/>
  <c r="X225" i="3"/>
  <c r="L225" i="3"/>
  <c r="Y224" i="3"/>
  <c r="X224" i="3"/>
  <c r="L224" i="3"/>
  <c r="Y223" i="3"/>
  <c r="X223" i="3"/>
  <c r="L223" i="3"/>
  <c r="Y222" i="3"/>
  <c r="X222" i="3"/>
  <c r="L222" i="3"/>
  <c r="Y221" i="3"/>
  <c r="X221" i="3"/>
  <c r="L221" i="3"/>
  <c r="Y220" i="3"/>
  <c r="X220" i="3"/>
  <c r="L220" i="3"/>
  <c r="Y219" i="3"/>
  <c r="X219" i="3"/>
  <c r="L219" i="3"/>
  <c r="Y218" i="3"/>
  <c r="X218" i="3"/>
  <c r="L218" i="3"/>
  <c r="Y217" i="3"/>
  <c r="X217" i="3"/>
  <c r="L217" i="3"/>
  <c r="Y216" i="3"/>
  <c r="X216" i="3"/>
  <c r="L216" i="3"/>
  <c r="Y215" i="3"/>
  <c r="X215" i="3"/>
  <c r="L215" i="3"/>
  <c r="Y214" i="3"/>
  <c r="X214" i="3"/>
  <c r="L214" i="3"/>
  <c r="Y213" i="3"/>
  <c r="X213" i="3"/>
  <c r="L213" i="3"/>
  <c r="Y212" i="3"/>
  <c r="X212" i="3"/>
  <c r="L212" i="3"/>
  <c r="Y211" i="3"/>
  <c r="X211" i="3"/>
  <c r="L211" i="3"/>
  <c r="Y210" i="3"/>
  <c r="X210" i="3"/>
  <c r="L210" i="3"/>
  <c r="Y209" i="3"/>
  <c r="X209" i="3"/>
  <c r="L209" i="3"/>
  <c r="Y208" i="3"/>
  <c r="X208" i="3"/>
  <c r="L208" i="3"/>
  <c r="Y207" i="3"/>
  <c r="X207" i="3"/>
  <c r="L207" i="3"/>
  <c r="Y206" i="3"/>
  <c r="X206" i="3"/>
  <c r="L206" i="3"/>
  <c r="Y205" i="3"/>
  <c r="X205" i="3"/>
  <c r="L205" i="3"/>
  <c r="Y204" i="3"/>
  <c r="X204" i="3"/>
  <c r="L204" i="3"/>
  <c r="Y203" i="3"/>
  <c r="X203" i="3"/>
  <c r="L203" i="3"/>
  <c r="Y202" i="3"/>
  <c r="X202" i="3"/>
  <c r="L202" i="3"/>
  <c r="Y201" i="3"/>
  <c r="X201" i="3"/>
  <c r="L201" i="3"/>
  <c r="Y200" i="3"/>
  <c r="X200" i="3"/>
  <c r="L200" i="3"/>
  <c r="Y199" i="3"/>
  <c r="X199" i="3"/>
  <c r="L199" i="3"/>
  <c r="Y198" i="3"/>
  <c r="X198" i="3"/>
  <c r="L198" i="3"/>
  <c r="Y197" i="3"/>
  <c r="X197" i="3"/>
  <c r="L197" i="3"/>
  <c r="Y196" i="3"/>
  <c r="X196" i="3"/>
  <c r="L196" i="3"/>
  <c r="Y195" i="3"/>
  <c r="X195" i="3"/>
  <c r="L195" i="3"/>
  <c r="Y194" i="3"/>
  <c r="X194" i="3"/>
  <c r="L194" i="3"/>
  <c r="Y193" i="3"/>
  <c r="X193" i="3"/>
  <c r="L193" i="3"/>
  <c r="Y192" i="3"/>
  <c r="X192" i="3"/>
  <c r="L192" i="3"/>
  <c r="Y191" i="3"/>
  <c r="X191" i="3"/>
  <c r="L191" i="3"/>
  <c r="Y190" i="3"/>
  <c r="X190" i="3"/>
  <c r="M190" i="3"/>
  <c r="L190" i="3"/>
  <c r="Y189" i="3"/>
  <c r="X189" i="3"/>
  <c r="L189" i="3"/>
  <c r="Y188" i="3"/>
  <c r="X188" i="3"/>
  <c r="M188" i="3"/>
  <c r="U9" i="3" s="1"/>
  <c r="L188" i="3"/>
  <c r="Y187" i="3"/>
  <c r="X187" i="3"/>
  <c r="L187" i="3"/>
  <c r="Y186" i="3"/>
  <c r="X186" i="3"/>
  <c r="L186" i="3"/>
  <c r="Y185" i="3"/>
  <c r="X185" i="3"/>
  <c r="L185" i="3"/>
  <c r="Y184" i="3"/>
  <c r="X184" i="3"/>
  <c r="L184" i="3"/>
  <c r="Y183" i="3"/>
  <c r="X183" i="3"/>
  <c r="L183" i="3"/>
  <c r="Y182" i="3"/>
  <c r="X182" i="3"/>
  <c r="L182" i="3"/>
  <c r="Y181" i="3"/>
  <c r="X181" i="3"/>
  <c r="L181" i="3"/>
  <c r="Y180" i="3"/>
  <c r="X180" i="3"/>
  <c r="L180" i="3"/>
  <c r="Y179" i="3"/>
  <c r="X179" i="3"/>
  <c r="L179" i="3"/>
  <c r="Y178" i="3"/>
  <c r="X178" i="3"/>
  <c r="L178" i="3"/>
  <c r="Y177" i="3"/>
  <c r="X177" i="3"/>
  <c r="L177" i="3"/>
  <c r="Y176" i="3"/>
  <c r="X176" i="3"/>
  <c r="L176" i="3"/>
  <c r="Y175" i="3"/>
  <c r="X175" i="3"/>
  <c r="L175" i="3"/>
  <c r="Y174" i="3"/>
  <c r="X174" i="3"/>
  <c r="L174" i="3"/>
  <c r="Y173" i="3"/>
  <c r="X173" i="3"/>
  <c r="L173" i="3"/>
  <c r="Y172" i="3"/>
  <c r="X172" i="3"/>
  <c r="L172" i="3"/>
  <c r="Y171" i="3"/>
  <c r="X171" i="3"/>
  <c r="L171" i="3"/>
  <c r="Y170" i="3"/>
  <c r="X170" i="3"/>
  <c r="L170" i="3"/>
  <c r="Y169" i="3"/>
  <c r="X169" i="3"/>
  <c r="L169" i="3"/>
  <c r="Y168" i="3"/>
  <c r="X168" i="3"/>
  <c r="L168" i="3"/>
  <c r="Y167" i="3"/>
  <c r="X167" i="3"/>
  <c r="L167" i="3"/>
  <c r="Y166" i="3"/>
  <c r="X166" i="3"/>
  <c r="L166" i="3"/>
  <c r="Y165" i="3"/>
  <c r="X165" i="3"/>
  <c r="L165" i="3"/>
  <c r="Y164" i="3"/>
  <c r="X164" i="3"/>
  <c r="L164" i="3"/>
  <c r="Y163" i="3"/>
  <c r="X163" i="3"/>
  <c r="L163" i="3"/>
  <c r="Y162" i="3"/>
  <c r="X162" i="3"/>
  <c r="L162" i="3"/>
  <c r="Y161" i="3"/>
  <c r="X161" i="3"/>
  <c r="L161" i="3"/>
  <c r="Y160" i="3"/>
  <c r="X160" i="3"/>
  <c r="L160" i="3"/>
  <c r="Y159" i="3"/>
  <c r="X159" i="3"/>
  <c r="L159" i="3"/>
  <c r="Y158" i="3"/>
  <c r="X158" i="3"/>
  <c r="L158" i="3"/>
  <c r="Y157" i="3"/>
  <c r="X157" i="3"/>
  <c r="L157" i="3"/>
  <c r="Y156" i="3"/>
  <c r="X156" i="3"/>
  <c r="L156" i="3"/>
  <c r="Y155" i="3"/>
  <c r="X155" i="3"/>
  <c r="L155" i="3"/>
  <c r="Y154" i="3"/>
  <c r="X154" i="3"/>
  <c r="L154" i="3"/>
  <c r="Y153" i="3"/>
  <c r="X153" i="3"/>
  <c r="L153" i="3"/>
  <c r="Y152" i="3"/>
  <c r="X152" i="3"/>
  <c r="L152" i="3"/>
  <c r="Y151" i="3"/>
  <c r="X151" i="3"/>
  <c r="L151" i="3"/>
  <c r="Y150" i="3"/>
  <c r="X150" i="3"/>
  <c r="L150" i="3"/>
  <c r="Y149" i="3"/>
  <c r="X149" i="3"/>
  <c r="L149" i="3"/>
  <c r="Y148" i="3"/>
  <c r="X148" i="3"/>
  <c r="L148" i="3"/>
  <c r="Y147" i="3"/>
  <c r="X147" i="3"/>
  <c r="L147" i="3"/>
  <c r="Y146" i="3"/>
  <c r="X146" i="3"/>
  <c r="M146" i="3"/>
  <c r="W8" i="3" s="1"/>
  <c r="L146" i="3"/>
  <c r="Y145" i="3"/>
  <c r="X145" i="3"/>
  <c r="L145" i="3"/>
  <c r="Y144" i="3"/>
  <c r="X144" i="3"/>
  <c r="M144" i="3"/>
  <c r="L144" i="3"/>
  <c r="Y143" i="3"/>
  <c r="X143" i="3"/>
  <c r="L143" i="3"/>
  <c r="Y142" i="3"/>
  <c r="X142" i="3"/>
  <c r="L142" i="3"/>
  <c r="Y141" i="3"/>
  <c r="X141" i="3"/>
  <c r="L141" i="3"/>
  <c r="Y140" i="3"/>
  <c r="X140" i="3"/>
  <c r="L140" i="3"/>
  <c r="Y139" i="3"/>
  <c r="X139" i="3"/>
  <c r="L139" i="3"/>
  <c r="Y138" i="3"/>
  <c r="X138" i="3"/>
  <c r="L138" i="3"/>
  <c r="Y137" i="3"/>
  <c r="X137" i="3"/>
  <c r="L137" i="3"/>
  <c r="Y136" i="3"/>
  <c r="X136" i="3"/>
  <c r="L136" i="3"/>
  <c r="Y135" i="3"/>
  <c r="X135" i="3"/>
  <c r="L135" i="3"/>
  <c r="Y134" i="3"/>
  <c r="X134" i="3"/>
  <c r="L134" i="3"/>
  <c r="Y133" i="3"/>
  <c r="X133" i="3"/>
  <c r="L133" i="3"/>
  <c r="Y132" i="3"/>
  <c r="X132" i="3"/>
  <c r="L132" i="3"/>
  <c r="Y131" i="3"/>
  <c r="X131" i="3"/>
  <c r="L131" i="3"/>
  <c r="Y130" i="3"/>
  <c r="X130" i="3"/>
  <c r="L130" i="3"/>
  <c r="Y129" i="3"/>
  <c r="X129" i="3"/>
  <c r="L129" i="3"/>
  <c r="Y128" i="3"/>
  <c r="X128" i="3"/>
  <c r="L128" i="3"/>
  <c r="Y127" i="3"/>
  <c r="X127" i="3"/>
  <c r="L127" i="3"/>
  <c r="Y126" i="3"/>
  <c r="X126" i="3"/>
  <c r="L126" i="3"/>
  <c r="Y125" i="3"/>
  <c r="X125" i="3"/>
  <c r="L125" i="3"/>
  <c r="Y124" i="3"/>
  <c r="X124" i="3"/>
  <c r="L124" i="3"/>
  <c r="Y123" i="3"/>
  <c r="X123" i="3"/>
  <c r="L123" i="3"/>
  <c r="Y122" i="3"/>
  <c r="X122" i="3"/>
  <c r="L122" i="3"/>
  <c r="Y121" i="3"/>
  <c r="X121" i="3"/>
  <c r="L121" i="3"/>
  <c r="Y120" i="3"/>
  <c r="X120" i="3"/>
  <c r="L120" i="3"/>
  <c r="Y119" i="3"/>
  <c r="X119" i="3"/>
  <c r="L119" i="3"/>
  <c r="Y118" i="3"/>
  <c r="X118" i="3"/>
  <c r="L118" i="3"/>
  <c r="Y117" i="3"/>
  <c r="X117" i="3"/>
  <c r="L117" i="3"/>
  <c r="Y116" i="3"/>
  <c r="X116" i="3"/>
  <c r="L116" i="3"/>
  <c r="Y115" i="3"/>
  <c r="X115" i="3"/>
  <c r="L115" i="3"/>
  <c r="Y114" i="3"/>
  <c r="X114" i="3"/>
  <c r="L114" i="3"/>
  <c r="Y113" i="3"/>
  <c r="X113" i="3"/>
  <c r="M113" i="3"/>
  <c r="W7" i="3" s="1"/>
  <c r="L113" i="3"/>
  <c r="Y112" i="3"/>
  <c r="X112" i="3"/>
  <c r="L112" i="3"/>
  <c r="Y111" i="3"/>
  <c r="X111" i="3"/>
  <c r="M111" i="3"/>
  <c r="U7" i="3" s="1"/>
  <c r="L111" i="3"/>
  <c r="Y110" i="3"/>
  <c r="X110" i="3"/>
  <c r="L110" i="3"/>
  <c r="Y109" i="3"/>
  <c r="X109" i="3"/>
  <c r="L109" i="3"/>
  <c r="Y108" i="3"/>
  <c r="X108" i="3"/>
  <c r="L108" i="3"/>
  <c r="Y107" i="3"/>
  <c r="X107" i="3"/>
  <c r="L107" i="3"/>
  <c r="Y106" i="3"/>
  <c r="X106" i="3"/>
  <c r="L106" i="3"/>
  <c r="Y105" i="3"/>
  <c r="X105" i="3"/>
  <c r="L105" i="3"/>
  <c r="Y104" i="3"/>
  <c r="X104" i="3"/>
  <c r="L104" i="3"/>
  <c r="Y103" i="3"/>
  <c r="X103" i="3"/>
  <c r="L103" i="3"/>
  <c r="Y102" i="3"/>
  <c r="X102" i="3"/>
  <c r="L102" i="3"/>
  <c r="Y101" i="3"/>
  <c r="X101" i="3"/>
  <c r="L101" i="3"/>
  <c r="Y100" i="3"/>
  <c r="X100" i="3"/>
  <c r="L100" i="3"/>
  <c r="Y99" i="3"/>
  <c r="X99" i="3"/>
  <c r="L99" i="3"/>
  <c r="Y98" i="3"/>
  <c r="X98" i="3"/>
  <c r="L98" i="3"/>
  <c r="Y97" i="3"/>
  <c r="X97" i="3"/>
  <c r="L97" i="3"/>
  <c r="Y96" i="3"/>
  <c r="X96" i="3"/>
  <c r="L96" i="3"/>
  <c r="Y95" i="3"/>
  <c r="X95" i="3"/>
  <c r="L95" i="3"/>
  <c r="Y94" i="3"/>
  <c r="X94" i="3"/>
  <c r="L94" i="3"/>
  <c r="Y93" i="3"/>
  <c r="X93" i="3"/>
  <c r="L93" i="3"/>
  <c r="Y92" i="3"/>
  <c r="X92" i="3"/>
  <c r="L92" i="3"/>
  <c r="Y91" i="3"/>
  <c r="X91" i="3"/>
  <c r="L91" i="3"/>
  <c r="Y90" i="3"/>
  <c r="X90" i="3"/>
  <c r="L90" i="3"/>
  <c r="Y89" i="3"/>
  <c r="X89" i="3"/>
  <c r="L89" i="3"/>
  <c r="Y88" i="3"/>
  <c r="X88" i="3"/>
  <c r="L88" i="3"/>
  <c r="Y87" i="3"/>
  <c r="X87" i="3"/>
  <c r="L87" i="3"/>
  <c r="Y86" i="3"/>
  <c r="X86" i="3"/>
  <c r="L86" i="3"/>
  <c r="Y85" i="3"/>
  <c r="X85" i="3"/>
  <c r="L85" i="3"/>
  <c r="Y84" i="3"/>
  <c r="X84" i="3"/>
  <c r="L84" i="3"/>
  <c r="Y83" i="3"/>
  <c r="X83" i="3"/>
  <c r="L83" i="3"/>
  <c r="Y82" i="3"/>
  <c r="X82" i="3"/>
  <c r="M82" i="3"/>
  <c r="W6" i="3" s="1"/>
  <c r="L82" i="3"/>
  <c r="Y81" i="3"/>
  <c r="X81" i="3"/>
  <c r="L81" i="3"/>
  <c r="Y80" i="3"/>
  <c r="X80" i="3"/>
  <c r="M80" i="3"/>
  <c r="L80" i="3"/>
  <c r="Y79" i="3"/>
  <c r="X79" i="3"/>
  <c r="L79" i="3"/>
  <c r="Y78" i="3"/>
  <c r="X78" i="3"/>
  <c r="L78" i="3"/>
  <c r="Y77" i="3"/>
  <c r="X77" i="3"/>
  <c r="L77" i="3"/>
  <c r="Y76" i="3"/>
  <c r="X76" i="3"/>
  <c r="L76" i="3"/>
  <c r="Y75" i="3"/>
  <c r="X75" i="3"/>
  <c r="L75" i="3"/>
  <c r="Y74" i="3"/>
  <c r="X74" i="3"/>
  <c r="L74" i="3"/>
  <c r="Y73" i="3"/>
  <c r="X73" i="3"/>
  <c r="L73" i="3"/>
  <c r="Y72" i="3"/>
  <c r="X72" i="3"/>
  <c r="L72" i="3"/>
  <c r="Y71" i="3"/>
  <c r="X71" i="3"/>
  <c r="L71" i="3"/>
  <c r="Y70" i="3"/>
  <c r="X70" i="3"/>
  <c r="L70" i="3"/>
  <c r="Y69" i="3"/>
  <c r="X69" i="3"/>
  <c r="L69" i="3"/>
  <c r="Y68" i="3"/>
  <c r="X68" i="3"/>
  <c r="L68" i="3"/>
  <c r="Y67" i="3"/>
  <c r="X67" i="3"/>
  <c r="L67" i="3"/>
  <c r="Y66" i="3"/>
  <c r="X66" i="3"/>
  <c r="L66" i="3"/>
  <c r="Y65" i="3"/>
  <c r="X65" i="3"/>
  <c r="M65" i="3"/>
  <c r="W5" i="3" s="1"/>
  <c r="L65" i="3"/>
  <c r="Y64" i="3"/>
  <c r="X64" i="3"/>
  <c r="L64" i="3"/>
  <c r="Y63" i="3"/>
  <c r="X63" i="3"/>
  <c r="M63" i="3"/>
  <c r="L63" i="3"/>
  <c r="Y62" i="3"/>
  <c r="X62" i="3"/>
  <c r="L62" i="3"/>
  <c r="Y61" i="3"/>
  <c r="X61" i="3"/>
  <c r="L61" i="3"/>
  <c r="Y60" i="3"/>
  <c r="X60" i="3"/>
  <c r="L60" i="3"/>
  <c r="Y59" i="3"/>
  <c r="X59" i="3"/>
  <c r="L59" i="3"/>
  <c r="Y58" i="3"/>
  <c r="X58" i="3"/>
  <c r="L58" i="3"/>
  <c r="Y57" i="3"/>
  <c r="X57" i="3"/>
  <c r="L57" i="3"/>
  <c r="Y56" i="3"/>
  <c r="X56" i="3"/>
  <c r="L56" i="3"/>
  <c r="Y55" i="3"/>
  <c r="X55" i="3"/>
  <c r="L55" i="3"/>
  <c r="Y54" i="3"/>
  <c r="X54" i="3"/>
  <c r="L54" i="3"/>
  <c r="Y53" i="3"/>
  <c r="X53" i="3"/>
  <c r="L53" i="3"/>
  <c r="Y52" i="3"/>
  <c r="X52" i="3"/>
  <c r="L52" i="3"/>
  <c r="Y51" i="3"/>
  <c r="X51" i="3"/>
  <c r="L51" i="3"/>
  <c r="Y50" i="3"/>
  <c r="X50" i="3"/>
  <c r="L50" i="3"/>
  <c r="Y49" i="3"/>
  <c r="X49" i="3"/>
  <c r="L49" i="3"/>
  <c r="Y48" i="3"/>
  <c r="X48" i="3"/>
  <c r="L48" i="3"/>
  <c r="Y47" i="3"/>
  <c r="X47" i="3"/>
  <c r="L47" i="3"/>
  <c r="Y46" i="3"/>
  <c r="X46" i="3"/>
  <c r="L46" i="3"/>
  <c r="Y45" i="3"/>
  <c r="X45" i="3"/>
  <c r="L45" i="3"/>
  <c r="Y44" i="3"/>
  <c r="X44" i="3"/>
  <c r="L44" i="3"/>
  <c r="Y43" i="3"/>
  <c r="X43" i="3"/>
  <c r="L43" i="3"/>
  <c r="Y42" i="3"/>
  <c r="X42" i="3"/>
  <c r="L42" i="3"/>
  <c r="Y41" i="3"/>
  <c r="X41" i="3"/>
  <c r="L41" i="3"/>
  <c r="Y40" i="3"/>
  <c r="X40" i="3"/>
  <c r="L40" i="3"/>
  <c r="Y39" i="3"/>
  <c r="X39" i="3"/>
  <c r="L39" i="3"/>
  <c r="Y38" i="3"/>
  <c r="X38" i="3"/>
  <c r="L38" i="3"/>
  <c r="Y37" i="3"/>
  <c r="X37" i="3"/>
  <c r="L37" i="3"/>
  <c r="Y36" i="3"/>
  <c r="X36" i="3"/>
  <c r="M36" i="3"/>
  <c r="L36" i="3"/>
  <c r="Y35" i="3"/>
  <c r="X35" i="3"/>
  <c r="L35" i="3"/>
  <c r="Y34" i="3"/>
  <c r="X34" i="3"/>
  <c r="M34" i="3"/>
  <c r="U4" i="3" s="1"/>
  <c r="L34" i="3"/>
  <c r="Y33" i="3"/>
  <c r="X33" i="3"/>
  <c r="L33" i="3"/>
  <c r="Y32" i="3"/>
  <c r="X32" i="3"/>
  <c r="L32" i="3"/>
  <c r="Y31" i="3"/>
  <c r="X31" i="3"/>
  <c r="L31" i="3"/>
  <c r="Y30" i="3"/>
  <c r="X30" i="3"/>
  <c r="L30" i="3"/>
  <c r="Y29" i="3"/>
  <c r="X29" i="3"/>
  <c r="L29" i="3"/>
  <c r="Y28" i="3"/>
  <c r="X28" i="3"/>
  <c r="L28" i="3"/>
  <c r="Y27" i="3"/>
  <c r="X27" i="3"/>
  <c r="L27" i="3"/>
  <c r="Y26" i="3"/>
  <c r="X26" i="3"/>
  <c r="L26" i="3"/>
  <c r="Y25" i="3"/>
  <c r="X25" i="3"/>
  <c r="L25" i="3"/>
  <c r="Y24" i="3"/>
  <c r="X24" i="3"/>
  <c r="L24" i="3"/>
  <c r="Y23" i="3"/>
  <c r="X23" i="3"/>
  <c r="L23" i="3"/>
  <c r="Y22" i="3"/>
  <c r="X22" i="3"/>
  <c r="L22" i="3"/>
  <c r="Y21" i="3"/>
  <c r="X21" i="3"/>
  <c r="L21" i="3"/>
  <c r="Y20" i="3"/>
  <c r="X20" i="3"/>
  <c r="L20" i="3"/>
  <c r="Y19" i="3"/>
  <c r="X19" i="3"/>
  <c r="L19" i="3"/>
  <c r="Y18" i="3"/>
  <c r="X18" i="3"/>
  <c r="L18" i="3"/>
  <c r="Y17" i="3"/>
  <c r="X17" i="3"/>
  <c r="L17" i="3"/>
  <c r="Y16" i="3"/>
  <c r="X16" i="3"/>
  <c r="L16" i="3"/>
  <c r="Y15" i="3"/>
  <c r="X15" i="3"/>
  <c r="L15" i="3"/>
  <c r="Y14" i="3"/>
  <c r="X14" i="3"/>
  <c r="W14" i="3"/>
  <c r="L14" i="3"/>
  <c r="Y13" i="3"/>
  <c r="X13" i="3"/>
  <c r="W13" i="3"/>
  <c r="U13" i="3"/>
  <c r="L13" i="3"/>
  <c r="Y12" i="3"/>
  <c r="X12" i="3"/>
  <c r="L12" i="3"/>
  <c r="Y11" i="3"/>
  <c r="X11" i="3"/>
  <c r="W11" i="3"/>
  <c r="U11" i="3"/>
  <c r="L11" i="3"/>
  <c r="Y10" i="3"/>
  <c r="X10" i="3"/>
  <c r="W10" i="3"/>
  <c r="U10" i="3"/>
  <c r="L10" i="3"/>
  <c r="Y9" i="3"/>
  <c r="X9" i="3"/>
  <c r="W9" i="3"/>
  <c r="M9" i="3"/>
  <c r="W3" i="3" s="1"/>
  <c r="L9" i="3"/>
  <c r="Y8" i="3"/>
  <c r="X8" i="3"/>
  <c r="U8" i="3"/>
  <c r="L8" i="3"/>
  <c r="Y7" i="3"/>
  <c r="X7" i="3"/>
  <c r="M7" i="3"/>
  <c r="U3" i="3" s="1"/>
  <c r="L7" i="3"/>
  <c r="Y6" i="3"/>
  <c r="X6" i="3"/>
  <c r="U6" i="3"/>
  <c r="L6" i="3"/>
  <c r="Y5" i="3"/>
  <c r="X5" i="3"/>
  <c r="U5" i="3"/>
  <c r="L5" i="3"/>
  <c r="Y4" i="3"/>
  <c r="X4" i="3"/>
  <c r="W4" i="3"/>
  <c r="L4" i="3"/>
  <c r="Y3" i="3"/>
  <c r="X3" i="3"/>
  <c r="L3" i="3"/>
  <c r="S2" i="3"/>
  <c r="N2" i="3"/>
  <c r="J2" i="3"/>
  <c r="I2" i="3"/>
  <c r="N1" i="3"/>
  <c r="I26" i="2"/>
  <c r="D26" i="2"/>
  <c r="B26" i="2"/>
  <c r="B24" i="2"/>
  <c r="D18" i="2"/>
  <c r="B18" i="2"/>
  <c r="B17" i="2"/>
  <c r="D17" i="2" s="1"/>
  <c r="B12" i="2"/>
  <c r="B14" i="2" s="1"/>
  <c r="D11" i="2"/>
  <c r="B11" i="2"/>
  <c r="B10" i="2"/>
  <c r="D10" i="2" s="1"/>
  <c r="Q8" i="2"/>
  <c r="Q9" i="2" s="1"/>
  <c r="O7" i="2"/>
  <c r="O4" i="2"/>
  <c r="M4" i="2"/>
  <c r="L4" i="2"/>
  <c r="D4" i="2"/>
  <c r="B4" i="2"/>
  <c r="B3" i="2"/>
  <c r="D3" i="2" s="1"/>
  <c r="Y898" i="1"/>
  <c r="X898" i="1"/>
  <c r="Y897" i="1"/>
  <c r="X897" i="1"/>
  <c r="Y896" i="1"/>
  <c r="X896" i="1"/>
  <c r="Y895" i="1"/>
  <c r="X895" i="1"/>
  <c r="Y894" i="1"/>
  <c r="X894" i="1"/>
  <c r="Y893" i="1"/>
  <c r="X893" i="1"/>
  <c r="Y892" i="1"/>
  <c r="X892" i="1"/>
  <c r="Y891" i="1"/>
  <c r="X891" i="1"/>
  <c r="Y890" i="1"/>
  <c r="X890" i="1"/>
  <c r="Y889" i="1"/>
  <c r="X889" i="1"/>
  <c r="Y888" i="1"/>
  <c r="X888" i="1"/>
  <c r="Y887" i="1"/>
  <c r="X887" i="1"/>
  <c r="Y886" i="1"/>
  <c r="X886" i="1"/>
  <c r="Y885" i="1"/>
  <c r="X885" i="1"/>
  <c r="Y884" i="1"/>
  <c r="X884" i="1"/>
  <c r="Y883" i="1"/>
  <c r="X883" i="1"/>
  <c r="Y882" i="1"/>
  <c r="X882" i="1"/>
  <c r="Y881" i="1"/>
  <c r="X881" i="1"/>
  <c r="Y880" i="1"/>
  <c r="X880" i="1"/>
  <c r="Y879" i="1"/>
  <c r="X879" i="1"/>
  <c r="Y878" i="1"/>
  <c r="X878" i="1"/>
  <c r="Y877" i="1"/>
  <c r="X877" i="1"/>
  <c r="Y876" i="1"/>
  <c r="X876" i="1"/>
  <c r="Y875" i="1"/>
  <c r="X875" i="1"/>
  <c r="Y874" i="1"/>
  <c r="X874" i="1"/>
  <c r="Y873" i="1"/>
  <c r="X873" i="1"/>
  <c r="Y872" i="1"/>
  <c r="X872" i="1"/>
  <c r="Y871" i="1"/>
  <c r="X871" i="1"/>
  <c r="Y870" i="1"/>
  <c r="X870" i="1"/>
  <c r="Y869" i="1"/>
  <c r="X869" i="1"/>
  <c r="Y868" i="1"/>
  <c r="X868" i="1"/>
  <c r="Y867" i="1"/>
  <c r="X867" i="1"/>
  <c r="Y866" i="1"/>
  <c r="X866" i="1"/>
  <c r="Y865" i="1"/>
  <c r="X865" i="1"/>
  <c r="Y864" i="1"/>
  <c r="X864" i="1"/>
  <c r="Y863" i="1"/>
  <c r="X863" i="1"/>
  <c r="Y862" i="1"/>
  <c r="X862" i="1"/>
  <c r="Y861" i="1"/>
  <c r="X861" i="1"/>
  <c r="Y860" i="1"/>
  <c r="X860" i="1"/>
  <c r="Y859" i="1"/>
  <c r="X859" i="1"/>
  <c r="Y858" i="1"/>
  <c r="X858" i="1"/>
  <c r="Y857" i="1"/>
  <c r="X857" i="1"/>
  <c r="Y856" i="1"/>
  <c r="X856" i="1"/>
  <c r="Y855" i="1"/>
  <c r="X855" i="1"/>
  <c r="Y854" i="1"/>
  <c r="X854" i="1"/>
  <c r="Y853" i="1"/>
  <c r="X853" i="1"/>
  <c r="Y852" i="1"/>
  <c r="X852" i="1"/>
  <c r="Y851" i="1"/>
  <c r="X851" i="1"/>
  <c r="Y850" i="1"/>
  <c r="X850" i="1"/>
  <c r="Y849" i="1"/>
  <c r="X849" i="1"/>
  <c r="Y848" i="1"/>
  <c r="X848" i="1"/>
  <c r="Y847" i="1"/>
  <c r="X847" i="1"/>
  <c r="Y846" i="1"/>
  <c r="X846" i="1"/>
  <c r="Y845" i="1"/>
  <c r="X845" i="1"/>
  <c r="Y844" i="1"/>
  <c r="X844" i="1"/>
  <c r="Y843" i="1"/>
  <c r="X843" i="1"/>
  <c r="Y842" i="1"/>
  <c r="X842" i="1"/>
  <c r="Y841" i="1"/>
  <c r="X841" i="1"/>
  <c r="Y840" i="1"/>
  <c r="X840" i="1"/>
  <c r="Y839" i="1"/>
  <c r="X839" i="1"/>
  <c r="Y838" i="1"/>
  <c r="X838" i="1"/>
  <c r="Y837" i="1"/>
  <c r="X837" i="1"/>
  <c r="Y836" i="1"/>
  <c r="X836" i="1"/>
  <c r="Y835" i="1"/>
  <c r="X835" i="1"/>
  <c r="Y834" i="1"/>
  <c r="X834" i="1"/>
  <c r="Y833" i="1"/>
  <c r="X833" i="1"/>
  <c r="Y832" i="1"/>
  <c r="X832" i="1"/>
  <c r="Y831" i="1"/>
  <c r="X831" i="1"/>
  <c r="Y830" i="1"/>
  <c r="X830" i="1"/>
  <c r="Y829" i="1"/>
  <c r="X829" i="1"/>
  <c r="Y828" i="1"/>
  <c r="X828" i="1"/>
  <c r="Y827" i="1"/>
  <c r="X827" i="1"/>
  <c r="Y826" i="1"/>
  <c r="X826" i="1"/>
  <c r="Y825" i="1"/>
  <c r="X825" i="1"/>
  <c r="Y824" i="1"/>
  <c r="X824" i="1"/>
  <c r="Y823" i="1"/>
  <c r="X823" i="1"/>
  <c r="Y822" i="1"/>
  <c r="X822" i="1"/>
  <c r="Y821" i="1"/>
  <c r="X821" i="1"/>
  <c r="Y820" i="1"/>
  <c r="X820" i="1"/>
  <c r="Y819" i="1"/>
  <c r="X819" i="1"/>
  <c r="Y818" i="1"/>
  <c r="X818" i="1"/>
  <c r="Y817" i="1"/>
  <c r="X817" i="1"/>
  <c r="Y816" i="1"/>
  <c r="X816" i="1"/>
  <c r="Y815" i="1"/>
  <c r="X815" i="1"/>
  <c r="Y814" i="1"/>
  <c r="X814" i="1"/>
  <c r="Y813" i="1"/>
  <c r="X813" i="1"/>
  <c r="Y812" i="1"/>
  <c r="X812" i="1"/>
  <c r="Y811" i="1"/>
  <c r="X811" i="1"/>
  <c r="Y810" i="1"/>
  <c r="X810" i="1"/>
  <c r="Y809" i="1"/>
  <c r="X809" i="1"/>
  <c r="Y808" i="1"/>
  <c r="X808" i="1"/>
  <c r="Y807" i="1"/>
  <c r="X807" i="1"/>
  <c r="Y806" i="1"/>
  <c r="X806" i="1"/>
  <c r="Y805" i="1"/>
  <c r="X805" i="1"/>
  <c r="Y804" i="1"/>
  <c r="X804" i="1"/>
  <c r="Y803" i="1"/>
  <c r="X803" i="1"/>
  <c r="Y802" i="1"/>
  <c r="X802" i="1"/>
  <c r="Y801" i="1"/>
  <c r="X801" i="1"/>
  <c r="Y800" i="1"/>
  <c r="X800" i="1"/>
  <c r="Y799" i="1"/>
  <c r="X799" i="1"/>
  <c r="Y798" i="1"/>
  <c r="X798" i="1"/>
  <c r="Y797" i="1"/>
  <c r="X797" i="1"/>
  <c r="Y796" i="1"/>
  <c r="X796" i="1"/>
  <c r="Y795" i="1"/>
  <c r="X795" i="1"/>
  <c r="Y794" i="1"/>
  <c r="X794" i="1"/>
  <c r="Y793" i="1"/>
  <c r="X793" i="1"/>
  <c r="Y792" i="1"/>
  <c r="X792" i="1"/>
  <c r="Y791" i="1"/>
  <c r="X791" i="1"/>
  <c r="Y790" i="1"/>
  <c r="X790" i="1"/>
  <c r="Y789" i="1"/>
  <c r="X789" i="1"/>
  <c r="Y788" i="1"/>
  <c r="X788" i="1"/>
  <c r="Y787" i="1"/>
  <c r="X787" i="1"/>
  <c r="Y786" i="1"/>
  <c r="X786" i="1"/>
  <c r="Y785" i="1"/>
  <c r="X785" i="1"/>
  <c r="Y784" i="1"/>
  <c r="X784" i="1"/>
  <c r="Y783" i="1"/>
  <c r="X783" i="1"/>
  <c r="Y782" i="1"/>
  <c r="X782" i="1"/>
  <c r="Y781" i="1"/>
  <c r="X781" i="1"/>
  <c r="Y780" i="1"/>
  <c r="X780" i="1"/>
  <c r="Y779" i="1"/>
  <c r="X779" i="1"/>
  <c r="Y778" i="1"/>
  <c r="X778" i="1"/>
  <c r="Y777" i="1"/>
  <c r="X777" i="1"/>
  <c r="Y776" i="1"/>
  <c r="X776" i="1"/>
  <c r="Y775" i="1"/>
  <c r="X775" i="1"/>
  <c r="Y774" i="1"/>
  <c r="X774" i="1"/>
  <c r="Y773" i="1"/>
  <c r="X773" i="1"/>
  <c r="Y772" i="1"/>
  <c r="X772" i="1"/>
  <c r="Y771" i="1"/>
  <c r="X771" i="1"/>
  <c r="Y770" i="1"/>
  <c r="X770" i="1"/>
  <c r="Y769" i="1"/>
  <c r="X769" i="1"/>
  <c r="Y768" i="1"/>
  <c r="X768" i="1"/>
  <c r="Y767" i="1"/>
  <c r="X767" i="1"/>
  <c r="Y766" i="1"/>
  <c r="X766" i="1"/>
  <c r="Y765" i="1"/>
  <c r="X765" i="1"/>
  <c r="Y764" i="1"/>
  <c r="X764" i="1"/>
  <c r="Y763" i="1"/>
  <c r="X763" i="1"/>
  <c r="Y762" i="1"/>
  <c r="X762" i="1"/>
  <c r="Y761" i="1"/>
  <c r="X761" i="1"/>
  <c r="Y760" i="1"/>
  <c r="X760" i="1"/>
  <c r="Y759" i="1"/>
  <c r="X759" i="1"/>
  <c r="Y758" i="1"/>
  <c r="X758" i="1"/>
  <c r="Y757" i="1"/>
  <c r="X757" i="1"/>
  <c r="Y756" i="1"/>
  <c r="X756" i="1"/>
  <c r="Y755" i="1"/>
  <c r="X755" i="1"/>
  <c r="Y754" i="1"/>
  <c r="X754" i="1"/>
  <c r="Y753" i="1"/>
  <c r="X753" i="1"/>
  <c r="Y752" i="1"/>
  <c r="X752" i="1"/>
  <c r="Y751" i="1"/>
  <c r="X751" i="1"/>
  <c r="Y750" i="1"/>
  <c r="X750" i="1"/>
  <c r="Y749" i="1"/>
  <c r="X749" i="1"/>
  <c r="Y748" i="1"/>
  <c r="X748" i="1"/>
  <c r="Y747" i="1"/>
  <c r="X747" i="1"/>
  <c r="Y746" i="1"/>
  <c r="X746" i="1"/>
  <c r="Y745" i="1"/>
  <c r="X745" i="1"/>
  <c r="Y744" i="1"/>
  <c r="X744" i="1"/>
  <c r="Y743" i="1"/>
  <c r="X743" i="1"/>
  <c r="Y742" i="1"/>
  <c r="X742" i="1"/>
  <c r="Y741" i="1"/>
  <c r="X741" i="1"/>
  <c r="Y740" i="1"/>
  <c r="X740" i="1"/>
  <c r="Y739" i="1"/>
  <c r="X739" i="1"/>
  <c r="Y738" i="1"/>
  <c r="X738" i="1"/>
  <c r="Y737" i="1"/>
  <c r="X737" i="1"/>
  <c r="Y736" i="1"/>
  <c r="X736" i="1"/>
  <c r="Y735" i="1"/>
  <c r="X735" i="1"/>
  <c r="Y734" i="1"/>
  <c r="X734" i="1"/>
  <c r="Y733" i="1"/>
  <c r="X733" i="1"/>
  <c r="Y732" i="1"/>
  <c r="X732" i="1"/>
  <c r="Y731" i="1"/>
  <c r="X731" i="1"/>
  <c r="Y730" i="1"/>
  <c r="X730" i="1"/>
  <c r="Y729" i="1"/>
  <c r="X729" i="1"/>
  <c r="Y728" i="1"/>
  <c r="X728" i="1"/>
  <c r="Y727" i="1"/>
  <c r="X727" i="1"/>
  <c r="Y726" i="1"/>
  <c r="X726" i="1"/>
  <c r="Y725" i="1"/>
  <c r="X725" i="1"/>
  <c r="Y724" i="1"/>
  <c r="X724" i="1"/>
  <c r="Y723" i="1"/>
  <c r="X723" i="1"/>
  <c r="Y722" i="1"/>
  <c r="X722" i="1"/>
  <c r="Y721" i="1"/>
  <c r="X721" i="1"/>
  <c r="Y720" i="1"/>
  <c r="X720" i="1"/>
  <c r="Y719" i="1"/>
  <c r="X719" i="1"/>
  <c r="Y718" i="1"/>
  <c r="X718" i="1"/>
  <c r="Y717" i="1"/>
  <c r="X717" i="1"/>
  <c r="Y716" i="1"/>
  <c r="X716" i="1"/>
  <c r="Y715" i="1"/>
  <c r="X715" i="1"/>
  <c r="Y714" i="1"/>
  <c r="X714" i="1"/>
  <c r="Y713" i="1"/>
  <c r="X713" i="1"/>
  <c r="Y712" i="1"/>
  <c r="X712" i="1"/>
  <c r="Y711" i="1"/>
  <c r="X711" i="1"/>
  <c r="Y710" i="1"/>
  <c r="X710" i="1"/>
  <c r="Y709" i="1"/>
  <c r="X709" i="1"/>
  <c r="Y708" i="1"/>
  <c r="X708" i="1"/>
  <c r="Y707" i="1"/>
  <c r="X707" i="1"/>
  <c r="Y706" i="1"/>
  <c r="X706" i="1"/>
  <c r="Y705" i="1"/>
  <c r="X705" i="1"/>
  <c r="Y704" i="1"/>
  <c r="X704" i="1"/>
  <c r="Y703" i="1"/>
  <c r="X703" i="1"/>
  <c r="Y702" i="1"/>
  <c r="X702" i="1"/>
  <c r="Y701" i="1"/>
  <c r="X701" i="1"/>
  <c r="Y700" i="1"/>
  <c r="X700" i="1"/>
  <c r="Y699" i="1"/>
  <c r="X699" i="1"/>
  <c r="Y698" i="1"/>
  <c r="X698" i="1"/>
  <c r="Y697" i="1"/>
  <c r="X697" i="1"/>
  <c r="Y696" i="1"/>
  <c r="X696" i="1"/>
  <c r="Y695" i="1"/>
  <c r="X695" i="1"/>
  <c r="Y694" i="1"/>
  <c r="X694" i="1"/>
  <c r="Y693" i="1"/>
  <c r="X693" i="1"/>
  <c r="Y692" i="1"/>
  <c r="X692" i="1"/>
  <c r="Y691" i="1"/>
  <c r="X691" i="1"/>
  <c r="Y690" i="1"/>
  <c r="X690" i="1"/>
  <c r="Y689" i="1"/>
  <c r="X689" i="1"/>
  <c r="Y688" i="1"/>
  <c r="X688" i="1"/>
  <c r="Y687" i="1"/>
  <c r="X687" i="1"/>
  <c r="Y686" i="1"/>
  <c r="X686" i="1"/>
  <c r="Y685" i="1"/>
  <c r="X685" i="1"/>
  <c r="Y684" i="1"/>
  <c r="X684" i="1"/>
  <c r="Y683" i="1"/>
  <c r="X683" i="1"/>
  <c r="Y682" i="1"/>
  <c r="X682" i="1"/>
  <c r="Y681" i="1"/>
  <c r="X681" i="1"/>
  <c r="Y680" i="1"/>
  <c r="X680" i="1"/>
  <c r="Y679" i="1"/>
  <c r="X679" i="1"/>
  <c r="Y678" i="1"/>
  <c r="X678" i="1"/>
  <c r="Y677" i="1"/>
  <c r="X677" i="1"/>
  <c r="Y676" i="1"/>
  <c r="X676" i="1"/>
  <c r="Y675" i="1"/>
  <c r="X675" i="1"/>
  <c r="Y674" i="1"/>
  <c r="X674" i="1"/>
  <c r="Y673" i="1"/>
  <c r="X673" i="1"/>
  <c r="Y672" i="1"/>
  <c r="X672" i="1"/>
  <c r="Y671" i="1"/>
  <c r="X671" i="1"/>
  <c r="Y670" i="1"/>
  <c r="X670" i="1"/>
  <c r="Y669" i="1"/>
  <c r="X669" i="1"/>
  <c r="Y668" i="1"/>
  <c r="X668" i="1"/>
  <c r="Y667" i="1"/>
  <c r="X667" i="1"/>
  <c r="Y666" i="1"/>
  <c r="X666" i="1"/>
  <c r="Y665" i="1"/>
  <c r="X665" i="1"/>
  <c r="Y664" i="1"/>
  <c r="X664" i="1"/>
  <c r="Y663" i="1"/>
  <c r="X663" i="1"/>
  <c r="Y662" i="1"/>
  <c r="X662" i="1"/>
  <c r="Y661" i="1"/>
  <c r="X661" i="1"/>
  <c r="Y660" i="1"/>
  <c r="X660" i="1"/>
  <c r="Y659" i="1"/>
  <c r="X659" i="1"/>
  <c r="Y658" i="1"/>
  <c r="X658" i="1"/>
  <c r="Y657" i="1"/>
  <c r="X657" i="1"/>
  <c r="Y656" i="1"/>
  <c r="X656" i="1"/>
  <c r="Y655" i="1"/>
  <c r="X655" i="1"/>
  <c r="Y654" i="1"/>
  <c r="X654" i="1"/>
  <c r="Y653" i="1"/>
  <c r="X653" i="1"/>
  <c r="Y652" i="1"/>
  <c r="X652" i="1"/>
  <c r="Y651" i="1"/>
  <c r="X651" i="1"/>
  <c r="Y650" i="1"/>
  <c r="X650" i="1"/>
  <c r="Y649" i="1"/>
  <c r="X649" i="1"/>
  <c r="Y648" i="1"/>
  <c r="X648" i="1"/>
  <c r="Y647" i="1"/>
  <c r="X647" i="1"/>
  <c r="Y646" i="1"/>
  <c r="X646" i="1"/>
  <c r="Y645" i="1"/>
  <c r="X645" i="1"/>
  <c r="Y644" i="1"/>
  <c r="X644" i="1"/>
  <c r="Y643" i="1"/>
  <c r="X643" i="1"/>
  <c r="Y642" i="1"/>
  <c r="X642" i="1"/>
  <c r="Y641" i="1"/>
  <c r="X641" i="1"/>
  <c r="Y640" i="1"/>
  <c r="X640" i="1"/>
  <c r="Y639" i="1"/>
  <c r="X639" i="1"/>
  <c r="Y638" i="1"/>
  <c r="X638" i="1"/>
  <c r="Y637" i="1"/>
  <c r="X637" i="1"/>
  <c r="Y636" i="1"/>
  <c r="X636" i="1"/>
  <c r="Y635" i="1"/>
  <c r="X635" i="1"/>
  <c r="Y634" i="1"/>
  <c r="X634" i="1"/>
  <c r="Y633" i="1"/>
  <c r="X633" i="1"/>
  <c r="Y632" i="1"/>
  <c r="X632" i="1"/>
  <c r="L632" i="1"/>
  <c r="Y631" i="1"/>
  <c r="X631" i="1"/>
  <c r="L631" i="1"/>
  <c r="Y630" i="1"/>
  <c r="X630" i="1"/>
  <c r="L630" i="1"/>
  <c r="Y629" i="1"/>
  <c r="X629" i="1"/>
  <c r="L629" i="1"/>
  <c r="Y628" i="1"/>
  <c r="X628" i="1"/>
  <c r="L628" i="1"/>
  <c r="Y627" i="1"/>
  <c r="X627" i="1"/>
  <c r="L627" i="1"/>
  <c r="Y626" i="1"/>
  <c r="X626" i="1"/>
  <c r="L626" i="1"/>
  <c r="Y625" i="1"/>
  <c r="X625" i="1"/>
  <c r="L625" i="1"/>
  <c r="Y624" i="1"/>
  <c r="X624" i="1"/>
  <c r="L624" i="1"/>
  <c r="Y623" i="1"/>
  <c r="X623" i="1"/>
  <c r="L623" i="1"/>
  <c r="Y622" i="1"/>
  <c r="X622" i="1"/>
  <c r="L622" i="1"/>
  <c r="Y621" i="1"/>
  <c r="X621" i="1"/>
  <c r="L621" i="1"/>
  <c r="Y620" i="1"/>
  <c r="X620" i="1"/>
  <c r="L620" i="1"/>
  <c r="Y619" i="1"/>
  <c r="X619" i="1"/>
  <c r="L619" i="1"/>
  <c r="Y618" i="1"/>
  <c r="X618" i="1"/>
  <c r="L618" i="1"/>
  <c r="Y617" i="1"/>
  <c r="X617" i="1"/>
  <c r="L617" i="1"/>
  <c r="Y616" i="1"/>
  <c r="X616" i="1"/>
  <c r="L616" i="1"/>
  <c r="Y615" i="1"/>
  <c r="X615" i="1"/>
  <c r="L615" i="1"/>
  <c r="Y614" i="1"/>
  <c r="X614" i="1"/>
  <c r="L614" i="1"/>
  <c r="Y613" i="1"/>
  <c r="X613" i="1"/>
  <c r="L613" i="1"/>
  <c r="Y612" i="1"/>
  <c r="X612" i="1"/>
  <c r="L612" i="1"/>
  <c r="Y611" i="1"/>
  <c r="X611" i="1"/>
  <c r="L611" i="1"/>
  <c r="Y610" i="1"/>
  <c r="X610" i="1"/>
  <c r="L610" i="1"/>
  <c r="Y609" i="1"/>
  <c r="X609" i="1"/>
  <c r="L609" i="1"/>
  <c r="Y608" i="1"/>
  <c r="X608" i="1"/>
  <c r="L608" i="1"/>
  <c r="Y607" i="1"/>
  <c r="X607" i="1"/>
  <c r="L607" i="1"/>
  <c r="Y606" i="1"/>
  <c r="X606" i="1"/>
  <c r="L606" i="1"/>
  <c r="Y605" i="1"/>
  <c r="X605" i="1"/>
  <c r="L605" i="1"/>
  <c r="Y604" i="1"/>
  <c r="X604" i="1"/>
  <c r="L604" i="1"/>
  <c r="Y603" i="1"/>
  <c r="X603" i="1"/>
  <c r="L603" i="1"/>
  <c r="Y602" i="1"/>
  <c r="X602" i="1"/>
  <c r="L602" i="1"/>
  <c r="Y601" i="1"/>
  <c r="X601" i="1"/>
  <c r="L601" i="1"/>
  <c r="Y600" i="1"/>
  <c r="X600" i="1"/>
  <c r="L600" i="1"/>
  <c r="Y599" i="1"/>
  <c r="X599" i="1"/>
  <c r="L599" i="1"/>
  <c r="Y598" i="1"/>
  <c r="X598" i="1"/>
  <c r="L598" i="1"/>
  <c r="Y597" i="1"/>
  <c r="X597" i="1"/>
  <c r="L597" i="1"/>
  <c r="Y596" i="1"/>
  <c r="X596" i="1"/>
  <c r="L596" i="1"/>
  <c r="Y595" i="1"/>
  <c r="X595" i="1"/>
  <c r="L595" i="1"/>
  <c r="Y594" i="1"/>
  <c r="X594" i="1"/>
  <c r="L594" i="1"/>
  <c r="Y593" i="1"/>
  <c r="X593" i="1"/>
  <c r="L593" i="1"/>
  <c r="Y592" i="1"/>
  <c r="X592" i="1"/>
  <c r="L592" i="1"/>
  <c r="Y591" i="1"/>
  <c r="X591" i="1"/>
  <c r="L591" i="1"/>
  <c r="Y590" i="1"/>
  <c r="X590" i="1"/>
  <c r="L590" i="1"/>
  <c r="Y589" i="1"/>
  <c r="X589" i="1"/>
  <c r="L589" i="1"/>
  <c r="Y588" i="1"/>
  <c r="X588" i="1"/>
  <c r="L588" i="1"/>
  <c r="Y587" i="1"/>
  <c r="X587" i="1"/>
  <c r="L587" i="1"/>
  <c r="Y586" i="1"/>
  <c r="X586" i="1"/>
  <c r="L586" i="1"/>
  <c r="Y585" i="1"/>
  <c r="X585" i="1"/>
  <c r="L585" i="1"/>
  <c r="Y584" i="1"/>
  <c r="X584" i="1"/>
  <c r="L584" i="1"/>
  <c r="Y583" i="1"/>
  <c r="X583" i="1"/>
  <c r="L583" i="1"/>
  <c r="Y582" i="1"/>
  <c r="X582" i="1"/>
  <c r="L582" i="1"/>
  <c r="Y581" i="1"/>
  <c r="X581" i="1"/>
  <c r="L581" i="1"/>
  <c r="Y580" i="1"/>
  <c r="X580" i="1"/>
  <c r="L580" i="1"/>
  <c r="Y579" i="1"/>
  <c r="X579" i="1"/>
  <c r="L579" i="1"/>
  <c r="Y578" i="1"/>
  <c r="X578" i="1"/>
  <c r="L578" i="1"/>
  <c r="Y577" i="1"/>
  <c r="X577" i="1"/>
  <c r="L577" i="1"/>
  <c r="Y576" i="1"/>
  <c r="X576" i="1"/>
  <c r="L576" i="1"/>
  <c r="Y575" i="1"/>
  <c r="X575" i="1"/>
  <c r="L575" i="1"/>
  <c r="Y574" i="1"/>
  <c r="X574" i="1"/>
  <c r="L574" i="1"/>
  <c r="Y573" i="1"/>
  <c r="X573" i="1"/>
  <c r="L573" i="1"/>
  <c r="Y572" i="1"/>
  <c r="X572" i="1"/>
  <c r="L572" i="1"/>
  <c r="Y571" i="1"/>
  <c r="X571" i="1"/>
  <c r="L571" i="1"/>
  <c r="Y570" i="1"/>
  <c r="X570" i="1"/>
  <c r="L570" i="1"/>
  <c r="Y569" i="1"/>
  <c r="X569" i="1"/>
  <c r="L569" i="1"/>
  <c r="Y568" i="1"/>
  <c r="X568" i="1"/>
  <c r="L568" i="1"/>
  <c r="Y567" i="1"/>
  <c r="X567" i="1"/>
  <c r="L567" i="1"/>
  <c r="Y566" i="1"/>
  <c r="X566" i="1"/>
  <c r="L566" i="1"/>
  <c r="Y565" i="1"/>
  <c r="X565" i="1"/>
  <c r="L565" i="1"/>
  <c r="Y564" i="1"/>
  <c r="X564" i="1"/>
  <c r="L564" i="1"/>
  <c r="Y563" i="1"/>
  <c r="X563" i="1"/>
  <c r="L563" i="1"/>
  <c r="Y562" i="1"/>
  <c r="X562" i="1"/>
  <c r="L562" i="1"/>
  <c r="Y561" i="1"/>
  <c r="X561" i="1"/>
  <c r="L561" i="1"/>
  <c r="Y560" i="1"/>
  <c r="X560" i="1"/>
  <c r="L560" i="1"/>
  <c r="Y559" i="1"/>
  <c r="X559" i="1"/>
  <c r="L559" i="1"/>
  <c r="Y558" i="1"/>
  <c r="X558" i="1"/>
  <c r="L558" i="1"/>
  <c r="Y557" i="1"/>
  <c r="X557" i="1"/>
  <c r="L557" i="1"/>
  <c r="Y556" i="1"/>
  <c r="X556" i="1"/>
  <c r="L556" i="1"/>
  <c r="Y555" i="1"/>
  <c r="X555" i="1"/>
  <c r="L555" i="1"/>
  <c r="Y554" i="1"/>
  <c r="X554" i="1"/>
  <c r="L554" i="1"/>
  <c r="Y553" i="1"/>
  <c r="X553" i="1"/>
  <c r="L553" i="1"/>
  <c r="Y552" i="1"/>
  <c r="X552" i="1"/>
  <c r="L552" i="1"/>
  <c r="Y551" i="1"/>
  <c r="X551" i="1"/>
  <c r="L551" i="1"/>
  <c r="Y550" i="1"/>
  <c r="X550" i="1"/>
  <c r="L550" i="1"/>
  <c r="Y549" i="1"/>
  <c r="X549" i="1"/>
  <c r="L549" i="1"/>
  <c r="Y548" i="1"/>
  <c r="X548" i="1"/>
  <c r="L548" i="1"/>
  <c r="Y547" i="1"/>
  <c r="X547" i="1"/>
  <c r="L547" i="1"/>
  <c r="Y546" i="1"/>
  <c r="X546" i="1"/>
  <c r="L546" i="1"/>
  <c r="Y545" i="1"/>
  <c r="X545" i="1"/>
  <c r="L545" i="1"/>
  <c r="Y544" i="1"/>
  <c r="X544" i="1"/>
  <c r="L544" i="1"/>
  <c r="Y543" i="1"/>
  <c r="X543" i="1"/>
  <c r="L543" i="1"/>
  <c r="Y542" i="1"/>
  <c r="X542" i="1"/>
  <c r="L542" i="1"/>
  <c r="Y541" i="1"/>
  <c r="X541" i="1"/>
  <c r="L541" i="1"/>
  <c r="Y540" i="1"/>
  <c r="X540" i="1"/>
  <c r="L540" i="1"/>
  <c r="Y539" i="1"/>
  <c r="X539" i="1"/>
  <c r="L539" i="1"/>
  <c r="Y538" i="1"/>
  <c r="X538" i="1"/>
  <c r="L538" i="1"/>
  <c r="Y537" i="1"/>
  <c r="X537" i="1"/>
  <c r="L537" i="1"/>
  <c r="Y536" i="1"/>
  <c r="X536" i="1"/>
  <c r="L536" i="1"/>
  <c r="Y535" i="1"/>
  <c r="X535" i="1"/>
  <c r="L535" i="1"/>
  <c r="Y534" i="1"/>
  <c r="X534" i="1"/>
  <c r="L534" i="1"/>
  <c r="Y533" i="1"/>
  <c r="X533" i="1"/>
  <c r="L533" i="1"/>
  <c r="Y532" i="1"/>
  <c r="X532" i="1"/>
  <c r="L532" i="1"/>
  <c r="Y531" i="1"/>
  <c r="X531" i="1"/>
  <c r="L531" i="1"/>
  <c r="Y530" i="1"/>
  <c r="X530" i="1"/>
  <c r="L530" i="1"/>
  <c r="Y529" i="1"/>
  <c r="X529" i="1"/>
  <c r="L529" i="1"/>
  <c r="Y528" i="1"/>
  <c r="X528" i="1"/>
  <c r="L528" i="1"/>
  <c r="Y527" i="1"/>
  <c r="X527" i="1"/>
  <c r="L527" i="1"/>
  <c r="Y526" i="1"/>
  <c r="X526" i="1"/>
  <c r="L526" i="1"/>
  <c r="Y525" i="1"/>
  <c r="X525" i="1"/>
  <c r="L525" i="1"/>
  <c r="Y524" i="1"/>
  <c r="X524" i="1"/>
  <c r="L524" i="1"/>
  <c r="Y523" i="1"/>
  <c r="X523" i="1"/>
  <c r="L523" i="1"/>
  <c r="Y522" i="1"/>
  <c r="X522" i="1"/>
  <c r="L522" i="1"/>
  <c r="Y521" i="1"/>
  <c r="X521" i="1"/>
  <c r="L521" i="1"/>
  <c r="Y520" i="1"/>
  <c r="X520" i="1"/>
  <c r="L520" i="1"/>
  <c r="Y519" i="1"/>
  <c r="X519" i="1"/>
  <c r="L519" i="1"/>
  <c r="Y518" i="1"/>
  <c r="X518" i="1"/>
  <c r="L518" i="1"/>
  <c r="Y517" i="1"/>
  <c r="X517" i="1"/>
  <c r="L517" i="1"/>
  <c r="Y516" i="1"/>
  <c r="X516" i="1"/>
  <c r="L516" i="1"/>
  <c r="Y515" i="1"/>
  <c r="X515" i="1"/>
  <c r="L515" i="1"/>
  <c r="Y514" i="1"/>
  <c r="X514" i="1"/>
  <c r="L514" i="1"/>
  <c r="Y513" i="1"/>
  <c r="X513" i="1"/>
  <c r="L513" i="1"/>
  <c r="Y512" i="1"/>
  <c r="X512" i="1"/>
  <c r="L512" i="1"/>
  <c r="Y511" i="1"/>
  <c r="X511" i="1"/>
  <c r="L511" i="1"/>
  <c r="Y510" i="1"/>
  <c r="X510" i="1"/>
  <c r="L510" i="1"/>
  <c r="Y509" i="1"/>
  <c r="X509" i="1"/>
  <c r="L509" i="1"/>
  <c r="Y508" i="1"/>
  <c r="X508" i="1"/>
  <c r="L508" i="1"/>
  <c r="Y507" i="1"/>
  <c r="X507" i="1"/>
  <c r="L507" i="1"/>
  <c r="Y506" i="1"/>
  <c r="X506" i="1"/>
  <c r="L506" i="1"/>
  <c r="Y505" i="1"/>
  <c r="X505" i="1"/>
  <c r="L505" i="1"/>
  <c r="Y504" i="1"/>
  <c r="X504" i="1"/>
  <c r="L504" i="1"/>
  <c r="Y503" i="1"/>
  <c r="X503" i="1"/>
  <c r="L503" i="1"/>
  <c r="Y502" i="1"/>
  <c r="X502" i="1"/>
  <c r="L502" i="1"/>
  <c r="Y501" i="1"/>
  <c r="X501" i="1"/>
  <c r="L501" i="1"/>
  <c r="Y500" i="1"/>
  <c r="X500" i="1"/>
  <c r="L500" i="1"/>
  <c r="Y499" i="1"/>
  <c r="X499" i="1"/>
  <c r="L499" i="1"/>
  <c r="Y498" i="1"/>
  <c r="X498" i="1"/>
  <c r="L498" i="1"/>
  <c r="Y497" i="1"/>
  <c r="X497" i="1"/>
  <c r="L497" i="1"/>
  <c r="Y496" i="1"/>
  <c r="X496" i="1"/>
  <c r="L496" i="1"/>
  <c r="Y495" i="1"/>
  <c r="X495" i="1"/>
  <c r="L495" i="1"/>
  <c r="Y494" i="1"/>
  <c r="X494" i="1"/>
  <c r="L494" i="1"/>
  <c r="Y493" i="1"/>
  <c r="X493" i="1"/>
  <c r="L493" i="1"/>
  <c r="Y492" i="1"/>
  <c r="X492" i="1"/>
  <c r="L492" i="1"/>
  <c r="Y491" i="1"/>
  <c r="X491" i="1"/>
  <c r="L491" i="1"/>
  <c r="Y490" i="1"/>
  <c r="X490" i="1"/>
  <c r="L490" i="1"/>
  <c r="Y489" i="1"/>
  <c r="X489" i="1"/>
  <c r="L489" i="1"/>
  <c r="Y488" i="1"/>
  <c r="X488" i="1"/>
  <c r="L488" i="1"/>
  <c r="Y487" i="1"/>
  <c r="X487" i="1"/>
  <c r="L487" i="1"/>
  <c r="Y486" i="1"/>
  <c r="X486" i="1"/>
  <c r="L486" i="1"/>
  <c r="Y485" i="1"/>
  <c r="X485" i="1"/>
  <c r="L485" i="1"/>
  <c r="Y484" i="1"/>
  <c r="X484" i="1"/>
  <c r="L484" i="1"/>
  <c r="Y483" i="1"/>
  <c r="X483" i="1"/>
  <c r="L483" i="1"/>
  <c r="Y482" i="1"/>
  <c r="X482" i="1"/>
  <c r="L482" i="1"/>
  <c r="Y481" i="1"/>
  <c r="X481" i="1"/>
  <c r="L481" i="1"/>
  <c r="Y480" i="1"/>
  <c r="X480" i="1"/>
  <c r="L480" i="1"/>
  <c r="Y479" i="1"/>
  <c r="X479" i="1"/>
  <c r="L479" i="1"/>
  <c r="Y478" i="1"/>
  <c r="X478" i="1"/>
  <c r="L478" i="1"/>
  <c r="Y477" i="1"/>
  <c r="X477" i="1"/>
  <c r="L477" i="1"/>
  <c r="Y476" i="1"/>
  <c r="X476" i="1"/>
  <c r="L476" i="1"/>
  <c r="Y475" i="1"/>
  <c r="X475" i="1"/>
  <c r="L475" i="1"/>
  <c r="Y474" i="1"/>
  <c r="X474" i="1"/>
  <c r="L474" i="1"/>
  <c r="Y473" i="1"/>
  <c r="X473" i="1"/>
  <c r="L473" i="1"/>
  <c r="Y472" i="1"/>
  <c r="X472" i="1"/>
  <c r="L472" i="1"/>
  <c r="Y471" i="1"/>
  <c r="X471" i="1"/>
  <c r="L471" i="1"/>
  <c r="Y470" i="1"/>
  <c r="X470" i="1"/>
  <c r="L470" i="1"/>
  <c r="Y469" i="1"/>
  <c r="X469" i="1"/>
  <c r="L469" i="1"/>
  <c r="Y468" i="1"/>
  <c r="X468" i="1"/>
  <c r="L468" i="1"/>
  <c r="Y467" i="1"/>
  <c r="X467" i="1"/>
  <c r="L467" i="1"/>
  <c r="Y466" i="1"/>
  <c r="X466" i="1"/>
  <c r="L466" i="1"/>
  <c r="Y465" i="1"/>
  <c r="X465" i="1"/>
  <c r="L465" i="1"/>
  <c r="Y464" i="1"/>
  <c r="X464" i="1"/>
  <c r="L464" i="1"/>
  <c r="Y463" i="1"/>
  <c r="X463" i="1"/>
  <c r="L463" i="1"/>
  <c r="Y462" i="1"/>
  <c r="X462" i="1"/>
  <c r="L462" i="1"/>
  <c r="Y461" i="1"/>
  <c r="X461" i="1"/>
  <c r="L461" i="1"/>
  <c r="Y460" i="1"/>
  <c r="X460" i="1"/>
  <c r="L460" i="1"/>
  <c r="Y459" i="1"/>
  <c r="X459" i="1"/>
  <c r="L459" i="1"/>
  <c r="Y458" i="1"/>
  <c r="X458" i="1"/>
  <c r="L458" i="1"/>
  <c r="Y457" i="1"/>
  <c r="X457" i="1"/>
  <c r="L457" i="1"/>
  <c r="Y456" i="1"/>
  <c r="X456" i="1"/>
  <c r="L456" i="1"/>
  <c r="Y455" i="1"/>
  <c r="X455" i="1"/>
  <c r="L455" i="1"/>
  <c r="Y454" i="1"/>
  <c r="X454" i="1"/>
  <c r="L454" i="1"/>
  <c r="Y453" i="1"/>
  <c r="X453" i="1"/>
  <c r="L453" i="1"/>
  <c r="Y452" i="1"/>
  <c r="X452" i="1"/>
  <c r="L452" i="1"/>
  <c r="Y451" i="1"/>
  <c r="X451" i="1"/>
  <c r="L451" i="1"/>
  <c r="Y450" i="1"/>
  <c r="X450" i="1"/>
  <c r="L450" i="1"/>
  <c r="Y449" i="1"/>
  <c r="X449" i="1"/>
  <c r="L449" i="1"/>
  <c r="Y448" i="1"/>
  <c r="X448" i="1"/>
  <c r="L448" i="1"/>
  <c r="Y447" i="1"/>
  <c r="X447" i="1"/>
  <c r="L447" i="1"/>
  <c r="Y446" i="1"/>
  <c r="X446" i="1"/>
  <c r="L446" i="1"/>
  <c r="Y445" i="1"/>
  <c r="X445" i="1"/>
  <c r="L445" i="1"/>
  <c r="Y444" i="1"/>
  <c r="X444" i="1"/>
  <c r="L444" i="1"/>
  <c r="Y443" i="1"/>
  <c r="X443" i="1"/>
  <c r="L443" i="1"/>
  <c r="Y442" i="1"/>
  <c r="X442" i="1"/>
  <c r="L442" i="1"/>
  <c r="Y441" i="1"/>
  <c r="X441" i="1"/>
  <c r="L441" i="1"/>
  <c r="Y440" i="1"/>
  <c r="X440" i="1"/>
  <c r="L440" i="1"/>
  <c r="Y439" i="1"/>
  <c r="X439" i="1"/>
  <c r="L439" i="1"/>
  <c r="Y438" i="1"/>
  <c r="X438" i="1"/>
  <c r="L438" i="1"/>
  <c r="Y437" i="1"/>
  <c r="X437" i="1"/>
  <c r="L437" i="1"/>
  <c r="Y436" i="1"/>
  <c r="X436" i="1"/>
  <c r="L436" i="1"/>
  <c r="Y435" i="1"/>
  <c r="X435" i="1"/>
  <c r="L435" i="1"/>
  <c r="Y434" i="1"/>
  <c r="X434" i="1"/>
  <c r="L434" i="1"/>
  <c r="Y433" i="1"/>
  <c r="X433" i="1"/>
  <c r="L433" i="1"/>
  <c r="Y432" i="1"/>
  <c r="X432" i="1"/>
  <c r="L432" i="1"/>
  <c r="Y431" i="1"/>
  <c r="X431" i="1"/>
  <c r="L431" i="1"/>
  <c r="Y430" i="1"/>
  <c r="X430" i="1"/>
  <c r="L430" i="1"/>
  <c r="Y429" i="1"/>
  <c r="X429" i="1"/>
  <c r="L429" i="1"/>
  <c r="Y428" i="1"/>
  <c r="X428" i="1"/>
  <c r="L428" i="1"/>
  <c r="Y427" i="1"/>
  <c r="X427" i="1"/>
  <c r="L427" i="1"/>
  <c r="Y426" i="1"/>
  <c r="X426" i="1"/>
  <c r="L426" i="1"/>
  <c r="Y425" i="1"/>
  <c r="X425" i="1"/>
  <c r="L425" i="1"/>
  <c r="Y424" i="1"/>
  <c r="X424" i="1"/>
  <c r="L424" i="1"/>
  <c r="Y423" i="1"/>
  <c r="X423" i="1"/>
  <c r="L423" i="1"/>
  <c r="Y422" i="1"/>
  <c r="X422" i="1"/>
  <c r="L422" i="1"/>
  <c r="Y421" i="1"/>
  <c r="X421" i="1"/>
  <c r="L421" i="1"/>
  <c r="Y420" i="1"/>
  <c r="X420" i="1"/>
  <c r="L420" i="1"/>
  <c r="Y419" i="1"/>
  <c r="X419" i="1"/>
  <c r="L419" i="1"/>
  <c r="Y418" i="1"/>
  <c r="X418" i="1"/>
  <c r="L418" i="1"/>
  <c r="Y417" i="1"/>
  <c r="X417" i="1"/>
  <c r="L417" i="1"/>
  <c r="Y416" i="1"/>
  <c r="X416" i="1"/>
  <c r="L416" i="1"/>
  <c r="Y415" i="1"/>
  <c r="X415" i="1"/>
  <c r="L415" i="1"/>
  <c r="Y414" i="1"/>
  <c r="X414" i="1"/>
  <c r="L414" i="1"/>
  <c r="Y413" i="1"/>
  <c r="X413" i="1"/>
  <c r="L413" i="1"/>
  <c r="Y412" i="1"/>
  <c r="X412" i="1"/>
  <c r="L412" i="1"/>
  <c r="Y411" i="1"/>
  <c r="X411" i="1"/>
  <c r="L411" i="1"/>
  <c r="Y410" i="1"/>
  <c r="X410" i="1"/>
  <c r="L410" i="1"/>
  <c r="Y409" i="1"/>
  <c r="X409" i="1"/>
  <c r="L409" i="1"/>
  <c r="Y408" i="1"/>
  <c r="X408" i="1"/>
  <c r="L408" i="1"/>
  <c r="Y407" i="1"/>
  <c r="X407" i="1"/>
  <c r="L407" i="1"/>
  <c r="Y406" i="1"/>
  <c r="X406" i="1"/>
  <c r="L406" i="1"/>
  <c r="Y405" i="1"/>
  <c r="X405" i="1"/>
  <c r="L405" i="1"/>
  <c r="Y404" i="1"/>
  <c r="X404" i="1"/>
  <c r="L404" i="1"/>
  <c r="Y403" i="1"/>
  <c r="X403" i="1"/>
  <c r="L403" i="1"/>
  <c r="Y402" i="1"/>
  <c r="X402" i="1"/>
  <c r="L402" i="1"/>
  <c r="Y401" i="1"/>
  <c r="X401" i="1"/>
  <c r="L401" i="1"/>
  <c r="Y400" i="1"/>
  <c r="X400" i="1"/>
  <c r="L400" i="1"/>
  <c r="Y399" i="1"/>
  <c r="X399" i="1"/>
  <c r="L399" i="1"/>
  <c r="Y398" i="1"/>
  <c r="X398" i="1"/>
  <c r="L398" i="1"/>
  <c r="Y397" i="1"/>
  <c r="X397" i="1"/>
  <c r="L397" i="1"/>
  <c r="Y396" i="1"/>
  <c r="X396" i="1"/>
  <c r="L396" i="1"/>
  <c r="Y395" i="1"/>
  <c r="X395" i="1"/>
  <c r="L395" i="1"/>
  <c r="Y394" i="1"/>
  <c r="X394" i="1"/>
  <c r="L394" i="1"/>
  <c r="Y393" i="1"/>
  <c r="X393" i="1"/>
  <c r="L393" i="1"/>
  <c r="Y392" i="1"/>
  <c r="X392" i="1"/>
  <c r="L392" i="1"/>
  <c r="Y391" i="1"/>
  <c r="X391" i="1"/>
  <c r="L391" i="1"/>
  <c r="Y390" i="1"/>
  <c r="X390" i="1"/>
  <c r="L390" i="1"/>
  <c r="Y389" i="1"/>
  <c r="X389" i="1"/>
  <c r="L389" i="1"/>
  <c r="Y388" i="1"/>
  <c r="X388" i="1"/>
  <c r="L388" i="1"/>
  <c r="Y387" i="1"/>
  <c r="X387" i="1"/>
  <c r="L387" i="1"/>
  <c r="Y386" i="1"/>
  <c r="X386" i="1"/>
  <c r="L386" i="1"/>
  <c r="Y385" i="1"/>
  <c r="X385" i="1"/>
  <c r="L385" i="1"/>
  <c r="Y384" i="1"/>
  <c r="X384" i="1"/>
  <c r="M384" i="1"/>
  <c r="L384" i="1"/>
  <c r="Y383" i="1"/>
  <c r="X383" i="1"/>
  <c r="L383" i="1"/>
  <c r="Y382" i="1"/>
  <c r="X382" i="1"/>
  <c r="M382" i="1"/>
  <c r="L382" i="1"/>
  <c r="Y381" i="1"/>
  <c r="X381" i="1"/>
  <c r="L381" i="1"/>
  <c r="Y380" i="1"/>
  <c r="X380" i="1"/>
  <c r="L380" i="1"/>
  <c r="Y379" i="1"/>
  <c r="X379" i="1"/>
  <c r="L379" i="1"/>
  <c r="Y378" i="1"/>
  <c r="X378" i="1"/>
  <c r="L378" i="1"/>
  <c r="Y377" i="1"/>
  <c r="X377" i="1"/>
  <c r="L377" i="1"/>
  <c r="Y376" i="1"/>
  <c r="X376" i="1"/>
  <c r="L376" i="1"/>
  <c r="Y375" i="1"/>
  <c r="X375" i="1"/>
  <c r="L375" i="1"/>
  <c r="Y374" i="1"/>
  <c r="X374" i="1"/>
  <c r="L374" i="1"/>
  <c r="Y373" i="1"/>
  <c r="X373" i="1"/>
  <c r="L373" i="1"/>
  <c r="Y372" i="1"/>
  <c r="X372" i="1"/>
  <c r="L372" i="1"/>
  <c r="Y371" i="1"/>
  <c r="X371" i="1"/>
  <c r="L371" i="1"/>
  <c r="Y370" i="1"/>
  <c r="X370" i="1"/>
  <c r="L370" i="1"/>
  <c r="Y369" i="1"/>
  <c r="X369" i="1"/>
  <c r="L369" i="1"/>
  <c r="Y368" i="1"/>
  <c r="X368" i="1"/>
  <c r="L368" i="1"/>
  <c r="Y367" i="1"/>
  <c r="X367" i="1"/>
  <c r="L367" i="1"/>
  <c r="Y366" i="1"/>
  <c r="X366" i="1"/>
  <c r="L366" i="1"/>
  <c r="Y365" i="1"/>
  <c r="X365" i="1"/>
  <c r="L365" i="1"/>
  <c r="Y364" i="1"/>
  <c r="X364" i="1"/>
  <c r="L364" i="1"/>
  <c r="Y363" i="1"/>
  <c r="X363" i="1"/>
  <c r="L363" i="1"/>
  <c r="Y362" i="1"/>
  <c r="X362" i="1"/>
  <c r="L362" i="1"/>
  <c r="Y361" i="1"/>
  <c r="X361" i="1"/>
  <c r="L361" i="1"/>
  <c r="Y360" i="1"/>
  <c r="X360" i="1"/>
  <c r="L360" i="1"/>
  <c r="Y359" i="1"/>
  <c r="X359" i="1"/>
  <c r="L359" i="1"/>
  <c r="Y358" i="1"/>
  <c r="X358" i="1"/>
  <c r="L358" i="1"/>
  <c r="Y357" i="1"/>
  <c r="X357" i="1"/>
  <c r="L357" i="1"/>
  <c r="Y356" i="1"/>
  <c r="X356" i="1"/>
  <c r="L356" i="1"/>
  <c r="Y355" i="1"/>
  <c r="X355" i="1"/>
  <c r="L355" i="1"/>
  <c r="Y354" i="1"/>
  <c r="X354" i="1"/>
  <c r="L354" i="1"/>
  <c r="Y353" i="1"/>
  <c r="X353" i="1"/>
  <c r="L353" i="1"/>
  <c r="Y352" i="1"/>
  <c r="X352" i="1"/>
  <c r="L352" i="1"/>
  <c r="Y351" i="1"/>
  <c r="X351" i="1"/>
  <c r="L351" i="1"/>
  <c r="Y350" i="1"/>
  <c r="X350" i="1"/>
  <c r="L350" i="1"/>
  <c r="Y349" i="1"/>
  <c r="X349" i="1"/>
  <c r="L349" i="1"/>
  <c r="Y348" i="1"/>
  <c r="X348" i="1"/>
  <c r="L348" i="1"/>
  <c r="Y347" i="1"/>
  <c r="X347" i="1"/>
  <c r="M347" i="1"/>
  <c r="W13" i="1" s="1"/>
  <c r="L347" i="1"/>
  <c r="Y346" i="1"/>
  <c r="X346" i="1"/>
  <c r="L346" i="1"/>
  <c r="Y345" i="1"/>
  <c r="X345" i="1"/>
  <c r="M345" i="1"/>
  <c r="L345" i="1"/>
  <c r="Y344" i="1"/>
  <c r="X344" i="1"/>
  <c r="L344" i="1"/>
  <c r="Y343" i="1"/>
  <c r="X343" i="1"/>
  <c r="L343" i="1"/>
  <c r="Y342" i="1"/>
  <c r="X342" i="1"/>
  <c r="L342" i="1"/>
  <c r="Y341" i="1"/>
  <c r="X341" i="1"/>
  <c r="L341" i="1"/>
  <c r="Y340" i="1"/>
  <c r="X340" i="1"/>
  <c r="L340" i="1"/>
  <c r="Y339" i="1"/>
  <c r="X339" i="1"/>
  <c r="L339" i="1"/>
  <c r="Y338" i="1"/>
  <c r="X338" i="1"/>
  <c r="L338" i="1"/>
  <c r="Y337" i="1"/>
  <c r="X337" i="1"/>
  <c r="L337" i="1"/>
  <c r="Y336" i="1"/>
  <c r="X336" i="1"/>
  <c r="L336" i="1"/>
  <c r="Y335" i="1"/>
  <c r="X335" i="1"/>
  <c r="L335" i="1"/>
  <c r="Y334" i="1"/>
  <c r="X334" i="1"/>
  <c r="L334" i="1"/>
  <c r="Y333" i="1"/>
  <c r="X333" i="1"/>
  <c r="L333" i="1"/>
  <c r="Y332" i="1"/>
  <c r="X332" i="1"/>
  <c r="L332" i="1"/>
  <c r="Y331" i="1"/>
  <c r="X331" i="1"/>
  <c r="L331" i="1"/>
  <c r="Y330" i="1"/>
  <c r="X330" i="1"/>
  <c r="L330" i="1"/>
  <c r="Y329" i="1"/>
  <c r="X329" i="1"/>
  <c r="L329" i="1"/>
  <c r="Y328" i="1"/>
  <c r="X328" i="1"/>
  <c r="L328" i="1"/>
  <c r="Y327" i="1"/>
  <c r="X327" i="1"/>
  <c r="L327" i="1"/>
  <c r="Y326" i="1"/>
  <c r="X326" i="1"/>
  <c r="L326" i="1"/>
  <c r="Y325" i="1"/>
  <c r="X325" i="1"/>
  <c r="L325" i="1"/>
  <c r="Y324" i="1"/>
  <c r="X324" i="1"/>
  <c r="L324" i="1"/>
  <c r="Y323" i="1"/>
  <c r="X323" i="1"/>
  <c r="L323" i="1"/>
  <c r="Y322" i="1"/>
  <c r="X322" i="1"/>
  <c r="L322" i="1"/>
  <c r="Y321" i="1"/>
  <c r="X321" i="1"/>
  <c r="L321" i="1"/>
  <c r="Y320" i="1"/>
  <c r="X320" i="1"/>
  <c r="L320" i="1"/>
  <c r="Y319" i="1"/>
  <c r="X319" i="1"/>
  <c r="L319" i="1"/>
  <c r="Y318" i="1"/>
  <c r="X318" i="1"/>
  <c r="L318" i="1"/>
  <c r="Y317" i="1"/>
  <c r="X317" i="1"/>
  <c r="L317" i="1"/>
  <c r="Y316" i="1"/>
  <c r="X316" i="1"/>
  <c r="L316" i="1"/>
  <c r="Y315" i="1"/>
  <c r="X315" i="1"/>
  <c r="L315" i="1"/>
  <c r="Y314" i="1"/>
  <c r="X314" i="1"/>
  <c r="L314" i="1"/>
  <c r="Y313" i="1"/>
  <c r="X313" i="1"/>
  <c r="L313" i="1"/>
  <c r="Y312" i="1"/>
  <c r="X312" i="1"/>
  <c r="M312" i="1"/>
  <c r="W12" i="1" s="1"/>
  <c r="L312" i="1"/>
  <c r="Y311" i="1"/>
  <c r="X311" i="1"/>
  <c r="L311" i="1"/>
  <c r="Y310" i="1"/>
  <c r="X310" i="1"/>
  <c r="M310" i="1"/>
  <c r="U12" i="1" s="1"/>
  <c r="L310" i="1"/>
  <c r="M308" i="1" s="1"/>
  <c r="Y309" i="1"/>
  <c r="X309" i="1"/>
  <c r="L309" i="1"/>
  <c r="Y308" i="1"/>
  <c r="X308" i="1"/>
  <c r="L308" i="1"/>
  <c r="Y307" i="1"/>
  <c r="X307" i="1"/>
  <c r="L307" i="1"/>
  <c r="Y306" i="1"/>
  <c r="X306" i="1"/>
  <c r="L306" i="1"/>
  <c r="Y305" i="1"/>
  <c r="X305" i="1"/>
  <c r="L305" i="1"/>
  <c r="Y304" i="1"/>
  <c r="X304" i="1"/>
  <c r="L304" i="1"/>
  <c r="Y303" i="1"/>
  <c r="X303" i="1"/>
  <c r="L303" i="1"/>
  <c r="Y302" i="1"/>
  <c r="X302" i="1"/>
  <c r="L302" i="1"/>
  <c r="Y301" i="1"/>
  <c r="X301" i="1"/>
  <c r="L301" i="1"/>
  <c r="Y300" i="1"/>
  <c r="X300" i="1"/>
  <c r="L300" i="1"/>
  <c r="Y299" i="1"/>
  <c r="X299" i="1"/>
  <c r="L299" i="1"/>
  <c r="Y298" i="1"/>
  <c r="X298" i="1"/>
  <c r="L298" i="1"/>
  <c r="Y297" i="1"/>
  <c r="X297" i="1"/>
  <c r="L297" i="1"/>
  <c r="Y296" i="1"/>
  <c r="X296" i="1"/>
  <c r="L296" i="1"/>
  <c r="Y295" i="1"/>
  <c r="X295" i="1"/>
  <c r="L295" i="1"/>
  <c r="Y294" i="1"/>
  <c r="X294" i="1"/>
  <c r="L294" i="1"/>
  <c r="Y293" i="1"/>
  <c r="X293" i="1"/>
  <c r="L293" i="1"/>
  <c r="Y292" i="1"/>
  <c r="X292" i="1"/>
  <c r="L292" i="1"/>
  <c r="Y291" i="1"/>
  <c r="X291" i="1"/>
  <c r="L291" i="1"/>
  <c r="Y290" i="1"/>
  <c r="X290" i="1"/>
  <c r="L290" i="1"/>
  <c r="Y289" i="1"/>
  <c r="X289" i="1"/>
  <c r="L289" i="1"/>
  <c r="Y288" i="1"/>
  <c r="X288" i="1"/>
  <c r="L288" i="1"/>
  <c r="Y287" i="1"/>
  <c r="X287" i="1"/>
  <c r="L287" i="1"/>
  <c r="Y286" i="1"/>
  <c r="X286" i="1"/>
  <c r="L286" i="1"/>
  <c r="Y285" i="1"/>
  <c r="X285" i="1"/>
  <c r="L285" i="1"/>
  <c r="Y284" i="1"/>
  <c r="X284" i="1"/>
  <c r="L284" i="1"/>
  <c r="Y283" i="1"/>
  <c r="X283" i="1"/>
  <c r="L283" i="1"/>
  <c r="Y282" i="1"/>
  <c r="X282" i="1"/>
  <c r="L282" i="1"/>
  <c r="Y281" i="1"/>
  <c r="X281" i="1"/>
  <c r="L281" i="1"/>
  <c r="Y280" i="1"/>
  <c r="X280" i="1"/>
  <c r="L280" i="1"/>
  <c r="Y279" i="1"/>
  <c r="X279" i="1"/>
  <c r="L279" i="1"/>
  <c r="Y278" i="1"/>
  <c r="X278" i="1"/>
  <c r="L278" i="1"/>
  <c r="Y277" i="1"/>
  <c r="X277" i="1"/>
  <c r="M277" i="1"/>
  <c r="W11" i="1" s="1"/>
  <c r="L277" i="1"/>
  <c r="Y276" i="1"/>
  <c r="X276" i="1"/>
  <c r="L276" i="1"/>
  <c r="Y275" i="1"/>
  <c r="X275" i="1"/>
  <c r="M275" i="1"/>
  <c r="U11" i="1" s="1"/>
  <c r="L275" i="1"/>
  <c r="Y274" i="1"/>
  <c r="X274" i="1"/>
  <c r="L274" i="1"/>
  <c r="Y273" i="1"/>
  <c r="X273" i="1"/>
  <c r="L273" i="1"/>
  <c r="Y272" i="1"/>
  <c r="X272" i="1"/>
  <c r="L272" i="1"/>
  <c r="Y271" i="1"/>
  <c r="X271" i="1"/>
  <c r="L271" i="1"/>
  <c r="Y270" i="1"/>
  <c r="X270" i="1"/>
  <c r="L270" i="1"/>
  <c r="Y269" i="1"/>
  <c r="X269" i="1"/>
  <c r="L269" i="1"/>
  <c r="Y268" i="1"/>
  <c r="X268" i="1"/>
  <c r="L268" i="1"/>
  <c r="Y267" i="1"/>
  <c r="X267" i="1"/>
  <c r="L267" i="1"/>
  <c r="Y266" i="1"/>
  <c r="X266" i="1"/>
  <c r="L266" i="1"/>
  <c r="Y265" i="1"/>
  <c r="X265" i="1"/>
  <c r="L265" i="1"/>
  <c r="Y264" i="1"/>
  <c r="X264" i="1"/>
  <c r="L264" i="1"/>
  <c r="Y263" i="1"/>
  <c r="X263" i="1"/>
  <c r="L263" i="1"/>
  <c r="Y262" i="1"/>
  <c r="X262" i="1"/>
  <c r="L262" i="1"/>
  <c r="Y261" i="1"/>
  <c r="X261" i="1"/>
  <c r="L261" i="1"/>
  <c r="Y260" i="1"/>
  <c r="X260" i="1"/>
  <c r="L260" i="1"/>
  <c r="Y259" i="1"/>
  <c r="X259" i="1"/>
  <c r="L259" i="1"/>
  <c r="Y258" i="1"/>
  <c r="X258" i="1"/>
  <c r="L258" i="1"/>
  <c r="Y257" i="1"/>
  <c r="X257" i="1"/>
  <c r="L257" i="1"/>
  <c r="Y256" i="1"/>
  <c r="X256" i="1"/>
  <c r="L256" i="1"/>
  <c r="Y255" i="1"/>
  <c r="X255" i="1"/>
  <c r="L255" i="1"/>
  <c r="Y254" i="1"/>
  <c r="X254" i="1"/>
  <c r="L254" i="1"/>
  <c r="Y253" i="1"/>
  <c r="X253" i="1"/>
  <c r="L253" i="1"/>
  <c r="Y252" i="1"/>
  <c r="X252" i="1"/>
  <c r="L252" i="1"/>
  <c r="Y251" i="1"/>
  <c r="X251" i="1"/>
  <c r="L251" i="1"/>
  <c r="Y250" i="1"/>
  <c r="X250" i="1"/>
  <c r="L250" i="1"/>
  <c r="Y249" i="1"/>
  <c r="X249" i="1"/>
  <c r="L249" i="1"/>
  <c r="Y248" i="1"/>
  <c r="X248" i="1"/>
  <c r="L248" i="1"/>
  <c r="Y247" i="1"/>
  <c r="X247" i="1"/>
  <c r="L247" i="1"/>
  <c r="Y246" i="1"/>
  <c r="X246" i="1"/>
  <c r="L246" i="1"/>
  <c r="Y245" i="1"/>
  <c r="X245" i="1"/>
  <c r="L245" i="1"/>
  <c r="Y244" i="1"/>
  <c r="X244" i="1"/>
  <c r="L244" i="1"/>
  <c r="Y243" i="1"/>
  <c r="X243" i="1"/>
  <c r="L243" i="1"/>
  <c r="Y242" i="1"/>
  <c r="X242" i="1"/>
  <c r="L242" i="1"/>
  <c r="Y241" i="1"/>
  <c r="X241" i="1"/>
  <c r="L241" i="1"/>
  <c r="Y240" i="1"/>
  <c r="X240" i="1"/>
  <c r="L240" i="1"/>
  <c r="Y239" i="1"/>
  <c r="X239" i="1"/>
  <c r="L239" i="1"/>
  <c r="Y238" i="1"/>
  <c r="X238" i="1"/>
  <c r="L238" i="1"/>
  <c r="Y237" i="1"/>
  <c r="X237" i="1"/>
  <c r="L237" i="1"/>
  <c r="Y236" i="1"/>
  <c r="X236" i="1"/>
  <c r="L236" i="1"/>
  <c r="Y235" i="1"/>
  <c r="X235" i="1"/>
  <c r="M235" i="1"/>
  <c r="W10" i="1" s="1"/>
  <c r="L235" i="1"/>
  <c r="Y234" i="1"/>
  <c r="X234" i="1"/>
  <c r="L234" i="1"/>
  <c r="Y233" i="1"/>
  <c r="X233" i="1"/>
  <c r="M233" i="1"/>
  <c r="L233" i="1"/>
  <c r="Y232" i="1"/>
  <c r="X232" i="1"/>
  <c r="L232" i="1"/>
  <c r="Y231" i="1"/>
  <c r="X231" i="1"/>
  <c r="L231" i="1"/>
  <c r="Y230" i="1"/>
  <c r="X230" i="1"/>
  <c r="L230" i="1"/>
  <c r="Y229" i="1"/>
  <c r="X229" i="1"/>
  <c r="L229" i="1"/>
  <c r="Y228" i="1"/>
  <c r="X228" i="1"/>
  <c r="L228" i="1"/>
  <c r="Y227" i="1"/>
  <c r="X227" i="1"/>
  <c r="L227" i="1"/>
  <c r="Y226" i="1"/>
  <c r="X226" i="1"/>
  <c r="L226" i="1"/>
  <c r="Y225" i="1"/>
  <c r="X225" i="1"/>
  <c r="L225" i="1"/>
  <c r="Y224" i="1"/>
  <c r="X224" i="1"/>
  <c r="L224" i="1"/>
  <c r="Y223" i="1"/>
  <c r="X223" i="1"/>
  <c r="L223" i="1"/>
  <c r="Y222" i="1"/>
  <c r="X222" i="1"/>
  <c r="L222" i="1"/>
  <c r="Y221" i="1"/>
  <c r="X221" i="1"/>
  <c r="L221" i="1"/>
  <c r="Y220" i="1"/>
  <c r="X220" i="1"/>
  <c r="L220" i="1"/>
  <c r="Y219" i="1"/>
  <c r="X219" i="1"/>
  <c r="L219" i="1"/>
  <c r="Y218" i="1"/>
  <c r="X218" i="1"/>
  <c r="L218" i="1"/>
  <c r="Y217" i="1"/>
  <c r="X217" i="1"/>
  <c r="L217" i="1"/>
  <c r="Y216" i="1"/>
  <c r="X216" i="1"/>
  <c r="L216" i="1"/>
  <c r="Y215" i="1"/>
  <c r="X215" i="1"/>
  <c r="L215" i="1"/>
  <c r="Y214" i="1"/>
  <c r="X214" i="1"/>
  <c r="L214" i="1"/>
  <c r="Y213" i="1"/>
  <c r="X213" i="1"/>
  <c r="L213" i="1"/>
  <c r="Y212" i="1"/>
  <c r="X212" i="1"/>
  <c r="L212" i="1"/>
  <c r="Y211" i="1"/>
  <c r="X211" i="1"/>
  <c r="L211" i="1"/>
  <c r="Y210" i="1"/>
  <c r="X210" i="1"/>
  <c r="L210" i="1"/>
  <c r="Y209" i="1"/>
  <c r="X209" i="1"/>
  <c r="L209" i="1"/>
  <c r="Y208" i="1"/>
  <c r="X208" i="1"/>
  <c r="L208" i="1"/>
  <c r="Y207" i="1"/>
  <c r="X207" i="1"/>
  <c r="L207" i="1"/>
  <c r="Y206" i="1"/>
  <c r="X206" i="1"/>
  <c r="L206" i="1"/>
  <c r="Y205" i="1"/>
  <c r="X205" i="1"/>
  <c r="L205" i="1"/>
  <c r="Y204" i="1"/>
  <c r="X204" i="1"/>
  <c r="L204" i="1"/>
  <c r="Y203" i="1"/>
  <c r="X203" i="1"/>
  <c r="L203" i="1"/>
  <c r="Y202" i="1"/>
  <c r="X202" i="1"/>
  <c r="L202" i="1"/>
  <c r="Y201" i="1"/>
  <c r="X201" i="1"/>
  <c r="L201" i="1"/>
  <c r="Y200" i="1"/>
  <c r="X200" i="1"/>
  <c r="L200" i="1"/>
  <c r="Y199" i="1"/>
  <c r="X199" i="1"/>
  <c r="L199" i="1"/>
  <c r="Y198" i="1"/>
  <c r="X198" i="1"/>
  <c r="L198" i="1"/>
  <c r="Y197" i="1"/>
  <c r="X197" i="1"/>
  <c r="L197" i="1"/>
  <c r="Y196" i="1"/>
  <c r="X196" i="1"/>
  <c r="L196" i="1"/>
  <c r="Y195" i="1"/>
  <c r="X195" i="1"/>
  <c r="L195" i="1"/>
  <c r="Y194" i="1"/>
  <c r="X194" i="1"/>
  <c r="L194" i="1"/>
  <c r="Y193" i="1"/>
  <c r="X193" i="1"/>
  <c r="L193" i="1"/>
  <c r="Y192" i="1"/>
  <c r="X192" i="1"/>
  <c r="L192" i="1"/>
  <c r="Y191" i="1"/>
  <c r="X191" i="1"/>
  <c r="L191" i="1"/>
  <c r="Y190" i="1"/>
  <c r="X190" i="1"/>
  <c r="M190" i="1"/>
  <c r="L190" i="1"/>
  <c r="Y189" i="1"/>
  <c r="X189" i="1"/>
  <c r="L189" i="1"/>
  <c r="Y188" i="1"/>
  <c r="X188" i="1"/>
  <c r="M188" i="1"/>
  <c r="U9" i="1" s="1"/>
  <c r="L188" i="1"/>
  <c r="Y187" i="1"/>
  <c r="X187" i="1"/>
  <c r="L187" i="1"/>
  <c r="Y186" i="1"/>
  <c r="X186" i="1"/>
  <c r="L186" i="1"/>
  <c r="Y185" i="1"/>
  <c r="X185" i="1"/>
  <c r="L185" i="1"/>
  <c r="Y184" i="1"/>
  <c r="X184" i="1"/>
  <c r="L184" i="1"/>
  <c r="Y183" i="1"/>
  <c r="X183" i="1"/>
  <c r="L183" i="1"/>
  <c r="Y182" i="1"/>
  <c r="X182" i="1"/>
  <c r="L182" i="1"/>
  <c r="Y181" i="1"/>
  <c r="X181" i="1"/>
  <c r="L181" i="1"/>
  <c r="Y180" i="1"/>
  <c r="X180" i="1"/>
  <c r="L180" i="1"/>
  <c r="Y179" i="1"/>
  <c r="X179" i="1"/>
  <c r="L179" i="1"/>
  <c r="Y178" i="1"/>
  <c r="X178" i="1"/>
  <c r="L178" i="1"/>
  <c r="Y177" i="1"/>
  <c r="X177" i="1"/>
  <c r="L177" i="1"/>
  <c r="Y176" i="1"/>
  <c r="X176" i="1"/>
  <c r="L176" i="1"/>
  <c r="Y175" i="1"/>
  <c r="X175" i="1"/>
  <c r="L175" i="1"/>
  <c r="Y174" i="1"/>
  <c r="X174" i="1"/>
  <c r="L174" i="1"/>
  <c r="Y173" i="1"/>
  <c r="X173" i="1"/>
  <c r="L173" i="1"/>
  <c r="Y172" i="1"/>
  <c r="X172" i="1"/>
  <c r="L172" i="1"/>
  <c r="Y171" i="1"/>
  <c r="X171" i="1"/>
  <c r="L171" i="1"/>
  <c r="Y170" i="1"/>
  <c r="X170" i="1"/>
  <c r="L170" i="1"/>
  <c r="Y169" i="1"/>
  <c r="X169" i="1"/>
  <c r="L169" i="1"/>
  <c r="Y168" i="1"/>
  <c r="X168" i="1"/>
  <c r="L168" i="1"/>
  <c r="Y167" i="1"/>
  <c r="X167" i="1"/>
  <c r="L167" i="1"/>
  <c r="Y166" i="1"/>
  <c r="X166" i="1"/>
  <c r="L166" i="1"/>
  <c r="Y165" i="1"/>
  <c r="X165" i="1"/>
  <c r="L165" i="1"/>
  <c r="Y164" i="1"/>
  <c r="X164" i="1"/>
  <c r="L164" i="1"/>
  <c r="Y163" i="1"/>
  <c r="X163" i="1"/>
  <c r="L163" i="1"/>
  <c r="Y162" i="1"/>
  <c r="X162" i="1"/>
  <c r="L162" i="1"/>
  <c r="Y161" i="1"/>
  <c r="X161" i="1"/>
  <c r="L161" i="1"/>
  <c r="Y160" i="1"/>
  <c r="X160" i="1"/>
  <c r="L160" i="1"/>
  <c r="Y159" i="1"/>
  <c r="X159" i="1"/>
  <c r="L159" i="1"/>
  <c r="Y158" i="1"/>
  <c r="X158" i="1"/>
  <c r="L158" i="1"/>
  <c r="Y157" i="1"/>
  <c r="X157" i="1"/>
  <c r="L157" i="1"/>
  <c r="Y156" i="1"/>
  <c r="X156" i="1"/>
  <c r="L156" i="1"/>
  <c r="Y155" i="1"/>
  <c r="X155" i="1"/>
  <c r="L155" i="1"/>
  <c r="Y154" i="1"/>
  <c r="X154" i="1"/>
  <c r="L154" i="1"/>
  <c r="Y153" i="1"/>
  <c r="X153" i="1"/>
  <c r="L153" i="1"/>
  <c r="Y152" i="1"/>
  <c r="X152" i="1"/>
  <c r="L152" i="1"/>
  <c r="Y151" i="1"/>
  <c r="X151" i="1"/>
  <c r="L151" i="1"/>
  <c r="Y150" i="1"/>
  <c r="X150" i="1"/>
  <c r="L150" i="1"/>
  <c r="Y149" i="1"/>
  <c r="X149" i="1"/>
  <c r="L149" i="1"/>
  <c r="Y148" i="1"/>
  <c r="X148" i="1"/>
  <c r="L148" i="1"/>
  <c r="Y147" i="1"/>
  <c r="X147" i="1"/>
  <c r="L147" i="1"/>
  <c r="Y146" i="1"/>
  <c r="X146" i="1"/>
  <c r="M146" i="1"/>
  <c r="L146" i="1"/>
  <c r="Y145" i="1"/>
  <c r="X145" i="1"/>
  <c r="L145" i="1"/>
  <c r="Y144" i="1"/>
  <c r="X144" i="1"/>
  <c r="M144" i="1"/>
  <c r="L144" i="1"/>
  <c r="Y143" i="1"/>
  <c r="X143" i="1"/>
  <c r="L143" i="1"/>
  <c r="Y142" i="1"/>
  <c r="X142" i="1"/>
  <c r="L142" i="1"/>
  <c r="Y141" i="1"/>
  <c r="X141" i="1"/>
  <c r="L141" i="1"/>
  <c r="Y140" i="1"/>
  <c r="X140" i="1"/>
  <c r="L140" i="1"/>
  <c r="Y139" i="1"/>
  <c r="X139" i="1"/>
  <c r="L139" i="1"/>
  <c r="Y138" i="1"/>
  <c r="X138" i="1"/>
  <c r="L138" i="1"/>
  <c r="Y137" i="1"/>
  <c r="X137" i="1"/>
  <c r="L137" i="1"/>
  <c r="Y136" i="1"/>
  <c r="X136" i="1"/>
  <c r="L136" i="1"/>
  <c r="Y135" i="1"/>
  <c r="X135" i="1"/>
  <c r="L135" i="1"/>
  <c r="Y134" i="1"/>
  <c r="X134" i="1"/>
  <c r="L134" i="1"/>
  <c r="Y133" i="1"/>
  <c r="X133" i="1"/>
  <c r="L133" i="1"/>
  <c r="Y132" i="1"/>
  <c r="X132" i="1"/>
  <c r="L132" i="1"/>
  <c r="Y131" i="1"/>
  <c r="X131" i="1"/>
  <c r="L131" i="1"/>
  <c r="Y130" i="1"/>
  <c r="X130" i="1"/>
  <c r="L130" i="1"/>
  <c r="Y129" i="1"/>
  <c r="X129" i="1"/>
  <c r="L129" i="1"/>
  <c r="Y128" i="1"/>
  <c r="X128" i="1"/>
  <c r="L128" i="1"/>
  <c r="Y127" i="1"/>
  <c r="X127" i="1"/>
  <c r="L127" i="1"/>
  <c r="Y126" i="1"/>
  <c r="X126" i="1"/>
  <c r="L126" i="1"/>
  <c r="Y125" i="1"/>
  <c r="X125" i="1"/>
  <c r="L125" i="1"/>
  <c r="Y124" i="1"/>
  <c r="X124" i="1"/>
  <c r="L124" i="1"/>
  <c r="Y123" i="1"/>
  <c r="X123" i="1"/>
  <c r="L123" i="1"/>
  <c r="Y122" i="1"/>
  <c r="X122" i="1"/>
  <c r="L122" i="1"/>
  <c r="Y121" i="1"/>
  <c r="X121" i="1"/>
  <c r="L121" i="1"/>
  <c r="Y120" i="1"/>
  <c r="X120" i="1"/>
  <c r="L120" i="1"/>
  <c r="Y119" i="1"/>
  <c r="X119" i="1"/>
  <c r="L119" i="1"/>
  <c r="Y118" i="1"/>
  <c r="X118" i="1"/>
  <c r="L118" i="1"/>
  <c r="Y117" i="1"/>
  <c r="X117" i="1"/>
  <c r="L117" i="1"/>
  <c r="Y116" i="1"/>
  <c r="X116" i="1"/>
  <c r="L116" i="1"/>
  <c r="Y115" i="1"/>
  <c r="X115" i="1"/>
  <c r="L115" i="1"/>
  <c r="Y114" i="1"/>
  <c r="X114" i="1"/>
  <c r="L114" i="1"/>
  <c r="Y113" i="1"/>
  <c r="X113" i="1"/>
  <c r="M113" i="1"/>
  <c r="L113" i="1"/>
  <c r="Y112" i="1"/>
  <c r="X112" i="1"/>
  <c r="L112" i="1"/>
  <c r="Y111" i="1"/>
  <c r="X111" i="1"/>
  <c r="M111" i="1"/>
  <c r="L111" i="1"/>
  <c r="Y110" i="1"/>
  <c r="X110" i="1"/>
  <c r="L110" i="1"/>
  <c r="Y109" i="1"/>
  <c r="X109" i="1"/>
  <c r="L109" i="1"/>
  <c r="Y108" i="1"/>
  <c r="X108" i="1"/>
  <c r="L108" i="1"/>
  <c r="Y107" i="1"/>
  <c r="X107" i="1"/>
  <c r="L107" i="1"/>
  <c r="Y106" i="1"/>
  <c r="X106" i="1"/>
  <c r="L106" i="1"/>
  <c r="Y105" i="1"/>
  <c r="X105" i="1"/>
  <c r="L105" i="1"/>
  <c r="Y104" i="1"/>
  <c r="X104" i="1"/>
  <c r="L104" i="1"/>
  <c r="Y103" i="1"/>
  <c r="X103" i="1"/>
  <c r="L103" i="1"/>
  <c r="Y102" i="1"/>
  <c r="X102" i="1"/>
  <c r="L102" i="1"/>
  <c r="Y101" i="1"/>
  <c r="X101" i="1"/>
  <c r="L101" i="1"/>
  <c r="Y100" i="1"/>
  <c r="X100" i="1"/>
  <c r="L100" i="1"/>
  <c r="Y99" i="1"/>
  <c r="X99" i="1"/>
  <c r="L99" i="1"/>
  <c r="Y98" i="1"/>
  <c r="X98" i="1"/>
  <c r="L98" i="1"/>
  <c r="Y97" i="1"/>
  <c r="X97" i="1"/>
  <c r="L97" i="1"/>
  <c r="Y96" i="1"/>
  <c r="X96" i="1"/>
  <c r="L96" i="1"/>
  <c r="Y95" i="1"/>
  <c r="X95" i="1"/>
  <c r="L95" i="1"/>
  <c r="Y94" i="1"/>
  <c r="X94" i="1"/>
  <c r="L94" i="1"/>
  <c r="Y93" i="1"/>
  <c r="X93" i="1"/>
  <c r="L93" i="1"/>
  <c r="Y92" i="1"/>
  <c r="X92" i="1"/>
  <c r="L92" i="1"/>
  <c r="Y91" i="1"/>
  <c r="X91" i="1"/>
  <c r="L91" i="1"/>
  <c r="Y90" i="1"/>
  <c r="X90" i="1"/>
  <c r="L90" i="1"/>
  <c r="Y89" i="1"/>
  <c r="X89" i="1"/>
  <c r="L89" i="1"/>
  <c r="Y88" i="1"/>
  <c r="X88" i="1"/>
  <c r="L88" i="1"/>
  <c r="Y87" i="1"/>
  <c r="X87" i="1"/>
  <c r="L87" i="1"/>
  <c r="Y86" i="1"/>
  <c r="X86" i="1"/>
  <c r="L86" i="1"/>
  <c r="Y85" i="1"/>
  <c r="X85" i="1"/>
  <c r="L85" i="1"/>
  <c r="Y84" i="1"/>
  <c r="X84" i="1"/>
  <c r="L84" i="1"/>
  <c r="Y83" i="1"/>
  <c r="X83" i="1"/>
  <c r="L83" i="1"/>
  <c r="Y82" i="1"/>
  <c r="X82" i="1"/>
  <c r="M82" i="1"/>
  <c r="L82" i="1"/>
  <c r="Y81" i="1"/>
  <c r="X81" i="1"/>
  <c r="L81" i="1"/>
  <c r="Y80" i="1"/>
  <c r="X80" i="1"/>
  <c r="M80" i="1"/>
  <c r="U6" i="1" s="1"/>
  <c r="L80" i="1"/>
  <c r="Y79" i="1"/>
  <c r="X79" i="1"/>
  <c r="L79" i="1"/>
  <c r="Y78" i="1"/>
  <c r="X78" i="1"/>
  <c r="L78" i="1"/>
  <c r="Y77" i="1"/>
  <c r="X77" i="1"/>
  <c r="L77" i="1"/>
  <c r="Y76" i="1"/>
  <c r="X76" i="1"/>
  <c r="L76" i="1"/>
  <c r="M78" i="1" s="1"/>
  <c r="Y75" i="1"/>
  <c r="X75" i="1"/>
  <c r="L75" i="1"/>
  <c r="Y74" i="1"/>
  <c r="X74" i="1"/>
  <c r="L74" i="1"/>
  <c r="Y73" i="1"/>
  <c r="X73" i="1"/>
  <c r="L73" i="1"/>
  <c r="Y72" i="1"/>
  <c r="X72" i="1"/>
  <c r="L72" i="1"/>
  <c r="Y71" i="1"/>
  <c r="X71" i="1"/>
  <c r="L71" i="1"/>
  <c r="Y70" i="1"/>
  <c r="X70" i="1"/>
  <c r="L70" i="1"/>
  <c r="Y69" i="1"/>
  <c r="X69" i="1"/>
  <c r="L69" i="1"/>
  <c r="Y68" i="1"/>
  <c r="X68" i="1"/>
  <c r="L68" i="1"/>
  <c r="Y67" i="1"/>
  <c r="X67" i="1"/>
  <c r="L67" i="1"/>
  <c r="Y66" i="1"/>
  <c r="X66" i="1"/>
  <c r="L66" i="1"/>
  <c r="Y65" i="1"/>
  <c r="X65" i="1"/>
  <c r="M65" i="1"/>
  <c r="L65" i="1"/>
  <c r="Y64" i="1"/>
  <c r="X64" i="1"/>
  <c r="L64" i="1"/>
  <c r="Y63" i="1"/>
  <c r="X63" i="1"/>
  <c r="M63" i="1"/>
  <c r="U5" i="1" s="1"/>
  <c r="L63" i="1"/>
  <c r="Y62" i="1"/>
  <c r="X62" i="1"/>
  <c r="L62" i="1"/>
  <c r="Y61" i="1"/>
  <c r="X61" i="1"/>
  <c r="L61" i="1"/>
  <c r="Y60" i="1"/>
  <c r="X60" i="1"/>
  <c r="L60" i="1"/>
  <c r="Y59" i="1"/>
  <c r="X59" i="1"/>
  <c r="L59" i="1"/>
  <c r="Y58" i="1"/>
  <c r="X58" i="1"/>
  <c r="L58" i="1"/>
  <c r="Y57" i="1"/>
  <c r="X57" i="1"/>
  <c r="L57" i="1"/>
  <c r="Y56" i="1"/>
  <c r="X56" i="1"/>
  <c r="L56" i="1"/>
  <c r="Y55" i="1"/>
  <c r="X55" i="1"/>
  <c r="L55" i="1"/>
  <c r="Y54" i="1"/>
  <c r="X54" i="1"/>
  <c r="L54" i="1"/>
  <c r="Y53" i="1"/>
  <c r="X53" i="1"/>
  <c r="L53" i="1"/>
  <c r="Y52" i="1"/>
  <c r="X52" i="1"/>
  <c r="L52" i="1"/>
  <c r="Y51" i="1"/>
  <c r="X51" i="1"/>
  <c r="L51" i="1"/>
  <c r="Y50" i="1"/>
  <c r="X50" i="1"/>
  <c r="L50" i="1"/>
  <c r="Y49" i="1"/>
  <c r="X49" i="1"/>
  <c r="L49" i="1"/>
  <c r="Y48" i="1"/>
  <c r="X48" i="1"/>
  <c r="L48" i="1"/>
  <c r="Y47" i="1"/>
  <c r="X47" i="1"/>
  <c r="L47" i="1"/>
  <c r="Y46" i="1"/>
  <c r="X46" i="1"/>
  <c r="L46" i="1"/>
  <c r="Y45" i="1"/>
  <c r="X45" i="1"/>
  <c r="L45" i="1"/>
  <c r="Y44" i="1"/>
  <c r="X44" i="1"/>
  <c r="L44" i="1"/>
  <c r="Y43" i="1"/>
  <c r="X43" i="1"/>
  <c r="L43" i="1"/>
  <c r="Y42" i="1"/>
  <c r="X42" i="1"/>
  <c r="L42" i="1"/>
  <c r="Y41" i="1"/>
  <c r="X41" i="1"/>
  <c r="L41" i="1"/>
  <c r="Y40" i="1"/>
  <c r="X40" i="1"/>
  <c r="L40" i="1"/>
  <c r="Y39" i="1"/>
  <c r="X39" i="1"/>
  <c r="L39" i="1"/>
  <c r="Y38" i="1"/>
  <c r="X38" i="1"/>
  <c r="L38" i="1"/>
  <c r="Y37" i="1"/>
  <c r="X37" i="1"/>
  <c r="L37" i="1"/>
  <c r="Y36" i="1"/>
  <c r="X36" i="1"/>
  <c r="M36" i="1"/>
  <c r="L36" i="1"/>
  <c r="Y35" i="1"/>
  <c r="X35" i="1"/>
  <c r="L35" i="1"/>
  <c r="Y34" i="1"/>
  <c r="X34" i="1"/>
  <c r="M34" i="1"/>
  <c r="U4" i="1" s="1"/>
  <c r="L34" i="1"/>
  <c r="Y33" i="1"/>
  <c r="X33" i="1"/>
  <c r="L33" i="1"/>
  <c r="Y32" i="1"/>
  <c r="X32" i="1"/>
  <c r="L32" i="1"/>
  <c r="Y31" i="1"/>
  <c r="X31" i="1"/>
  <c r="L31" i="1"/>
  <c r="Y30" i="1"/>
  <c r="X30" i="1"/>
  <c r="L30" i="1"/>
  <c r="Y29" i="1"/>
  <c r="X29" i="1"/>
  <c r="L29" i="1"/>
  <c r="Y28" i="1"/>
  <c r="X28" i="1"/>
  <c r="L28" i="1"/>
  <c r="Y27" i="1"/>
  <c r="X27" i="1"/>
  <c r="L27" i="1"/>
  <c r="Y26" i="1"/>
  <c r="X26" i="1"/>
  <c r="L26" i="1"/>
  <c r="Y25" i="1"/>
  <c r="X25" i="1"/>
  <c r="L25" i="1"/>
  <c r="Y24" i="1"/>
  <c r="X24" i="1"/>
  <c r="L24" i="1"/>
  <c r="Y23" i="1"/>
  <c r="X23" i="1"/>
  <c r="L23" i="1"/>
  <c r="Y22" i="1"/>
  <c r="X22" i="1"/>
  <c r="L22" i="1"/>
  <c r="Y21" i="1"/>
  <c r="X21" i="1"/>
  <c r="L21" i="1"/>
  <c r="Y20" i="1"/>
  <c r="X20" i="1"/>
  <c r="L20" i="1"/>
  <c r="Y19" i="1"/>
  <c r="X19" i="1"/>
  <c r="L19" i="1"/>
  <c r="Y18" i="1"/>
  <c r="X18" i="1"/>
  <c r="L18" i="1"/>
  <c r="Y17" i="1"/>
  <c r="X17" i="1"/>
  <c r="L17" i="1"/>
  <c r="Y16" i="1"/>
  <c r="X16" i="1"/>
  <c r="L16" i="1"/>
  <c r="Y15" i="1"/>
  <c r="X15" i="1"/>
  <c r="L15" i="1"/>
  <c r="Y14" i="1"/>
  <c r="X14" i="1"/>
  <c r="W14" i="1"/>
  <c r="U14" i="1"/>
  <c r="L14" i="1"/>
  <c r="Y13" i="1"/>
  <c r="X13" i="1"/>
  <c r="U13" i="1"/>
  <c r="L13" i="1"/>
  <c r="Y12" i="1"/>
  <c r="X12" i="1"/>
  <c r="L12" i="1"/>
  <c r="Y11" i="1"/>
  <c r="X11" i="1"/>
  <c r="L11" i="1"/>
  <c r="Y10" i="1"/>
  <c r="X10" i="1"/>
  <c r="U10" i="1"/>
  <c r="L10" i="1"/>
  <c r="Y9" i="1"/>
  <c r="X9" i="1"/>
  <c r="W9" i="1"/>
  <c r="M9" i="1"/>
  <c r="L9" i="1"/>
  <c r="Y8" i="1"/>
  <c r="X8" i="1"/>
  <c r="W8" i="1"/>
  <c r="U8" i="1"/>
  <c r="L8" i="1"/>
  <c r="Y7" i="1"/>
  <c r="X7" i="1"/>
  <c r="W7" i="1"/>
  <c r="U7" i="1"/>
  <c r="M7" i="1"/>
  <c r="U3" i="1" s="1"/>
  <c r="L7" i="1"/>
  <c r="Y6" i="1"/>
  <c r="X6" i="1"/>
  <c r="W6" i="1"/>
  <c r="L6" i="1"/>
  <c r="Y5" i="1"/>
  <c r="X5" i="1"/>
  <c r="W5" i="1"/>
  <c r="L5" i="1"/>
  <c r="Y4" i="1"/>
  <c r="X4" i="1"/>
  <c r="W4" i="1"/>
  <c r="L4" i="1"/>
  <c r="Y3" i="1"/>
  <c r="X3" i="1"/>
  <c r="W3" i="1"/>
  <c r="L3" i="1"/>
  <c r="S2" i="1"/>
  <c r="N2" i="1"/>
  <c r="J2" i="1"/>
  <c r="I2" i="1"/>
  <c r="N1" i="1"/>
  <c r="D7" i="9" l="1"/>
  <c r="B5" i="9"/>
  <c r="F4" i="9" s="1"/>
  <c r="B6" i="9" s="1"/>
  <c r="B12" i="9"/>
  <c r="D12" i="9"/>
  <c r="D5" i="9"/>
  <c r="D14" i="9"/>
  <c r="S81" i="6"/>
  <c r="R82" i="6"/>
  <c r="M61" i="1"/>
  <c r="M186" i="3"/>
  <c r="O102" i="7"/>
  <c r="O104" i="7" s="1"/>
  <c r="M273" i="3"/>
  <c r="M308" i="3"/>
  <c r="I2" i="5"/>
  <c r="M109" i="1"/>
  <c r="N19" i="6"/>
  <c r="N39" i="6"/>
  <c r="O73" i="7"/>
  <c r="O75" i="7" s="1"/>
  <c r="O249" i="7"/>
  <c r="O251" i="7" s="1"/>
  <c r="M186" i="1"/>
  <c r="M231" i="1"/>
  <c r="B5" i="2"/>
  <c r="B7" i="2" s="1"/>
  <c r="F4" i="2" s="1"/>
  <c r="B6" i="2" s="1"/>
  <c r="N8" i="5"/>
  <c r="O233" i="7"/>
  <c r="O235" i="7" s="1"/>
  <c r="M61" i="3"/>
  <c r="M231" i="3"/>
  <c r="O139" i="7"/>
  <c r="O141" i="7" s="1"/>
  <c r="O211" i="7"/>
  <c r="O213" i="7" s="1"/>
  <c r="N54" i="6"/>
  <c r="F23" i="8"/>
  <c r="F24" i="8" s="1"/>
  <c r="F21" i="8"/>
  <c r="F30" i="8"/>
  <c r="B5" i="8"/>
  <c r="B7" i="8" s="1"/>
  <c r="D12" i="8"/>
  <c r="N4" i="8"/>
  <c r="B12" i="8"/>
  <c r="B14" i="8" s="1"/>
  <c r="F33" i="8" s="1"/>
  <c r="D14" i="8"/>
  <c r="D7" i="8"/>
  <c r="D5" i="8"/>
  <c r="F27" i="8"/>
  <c r="D21" i="2"/>
  <c r="D19" i="2"/>
  <c r="B27" i="2"/>
  <c r="B25" i="2" s="1"/>
  <c r="B28" i="2" s="1"/>
  <c r="B19" i="2"/>
  <c r="B21" i="2" s="1"/>
  <c r="F27" i="2"/>
  <c r="N4" i="2"/>
  <c r="D27" i="2"/>
  <c r="D25" i="2" s="1"/>
  <c r="D28" i="2" s="1"/>
  <c r="M142" i="1"/>
  <c r="D12" i="2"/>
  <c r="D14" i="2"/>
  <c r="M273" i="1"/>
  <c r="M343" i="1"/>
  <c r="M32" i="1"/>
  <c r="M5" i="1"/>
  <c r="M32" i="3"/>
  <c r="M78" i="3"/>
  <c r="M109" i="3"/>
  <c r="D5" i="2"/>
  <c r="D7" i="2"/>
  <c r="M5" i="3"/>
  <c r="F12" i="2"/>
  <c r="F11" i="2"/>
  <c r="B13" i="2" s="1"/>
  <c r="M380" i="1"/>
  <c r="M380" i="3"/>
  <c r="M142" i="3"/>
  <c r="N32" i="5"/>
  <c r="M343" i="3"/>
  <c r="N59" i="6"/>
  <c r="N24" i="5"/>
  <c r="N4" i="6"/>
  <c r="N9" i="6"/>
  <c r="O181" i="7"/>
  <c r="O183" i="7" s="1"/>
  <c r="O268" i="7"/>
  <c r="O270" i="7" s="1"/>
  <c r="N20" i="5"/>
  <c r="N36" i="5"/>
  <c r="N40" i="5"/>
  <c r="N48" i="5"/>
  <c r="N34" i="6"/>
  <c r="N24" i="6"/>
  <c r="N29" i="6"/>
  <c r="N49" i="6"/>
  <c r="J2" i="7"/>
  <c r="O46" i="7"/>
  <c r="O48" i="7"/>
  <c r="N14" i="6"/>
  <c r="N44" i="6"/>
  <c r="O14" i="7"/>
  <c r="O16" i="7" s="1"/>
  <c r="F11" i="9" l="1"/>
  <c r="B13" i="9" s="1"/>
  <c r="F5" i="9"/>
  <c r="F6" i="9" s="1"/>
  <c r="F7" i="9" s="1"/>
  <c r="I6" i="9" s="1"/>
  <c r="F12" i="9"/>
  <c r="F5" i="2"/>
  <c r="R83" i="6"/>
  <c r="S82" i="6"/>
  <c r="F16" i="8"/>
  <c r="F22" i="8" s="1"/>
  <c r="F17" i="8"/>
  <c r="F25" i="8" s="1"/>
  <c r="F4" i="8"/>
  <c r="F5" i="8"/>
  <c r="D6" i="8" s="1"/>
  <c r="F18" i="8"/>
  <c r="F28" i="8" s="1"/>
  <c r="F12" i="8"/>
  <c r="D13" i="8" s="1"/>
  <c r="F11" i="8"/>
  <c r="F19" i="2"/>
  <c r="D20" i="2" s="1"/>
  <c r="F18" i="2"/>
  <c r="B20" i="2" s="1"/>
  <c r="F26" i="2"/>
  <c r="F28" i="2" s="1"/>
  <c r="F6" i="2"/>
  <c r="F7" i="2" s="1"/>
  <c r="I6" i="2" s="1"/>
  <c r="D6" i="2"/>
  <c r="F13" i="2"/>
  <c r="F14" i="2" s="1"/>
  <c r="I13" i="2" s="1"/>
  <c r="D13" i="2"/>
  <c r="F13" i="9" l="1"/>
  <c r="F14" i="9" s="1"/>
  <c r="I13" i="9" s="1"/>
  <c r="G1" i="9" s="1"/>
  <c r="D6" i="9"/>
  <c r="D13" i="9"/>
  <c r="S83" i="6"/>
  <c r="R84" i="6"/>
  <c r="F29" i="8"/>
  <c r="F31" i="8" s="1"/>
  <c r="F13" i="8"/>
  <c r="B13" i="8"/>
  <c r="F6" i="8"/>
  <c r="B6" i="8"/>
  <c r="F20" i="2"/>
  <c r="F21" i="2" s="1"/>
  <c r="I20" i="2" s="1"/>
  <c r="R85" i="6" l="1"/>
  <c r="S84" i="6"/>
  <c r="F7" i="8"/>
  <c r="I6" i="8" s="1"/>
  <c r="F14" i="8"/>
  <c r="I13" i="8" s="1"/>
  <c r="S85" i="6" l="1"/>
  <c r="R86" i="6"/>
  <c r="S86" i="6" l="1"/>
  <c r="R87" i="6"/>
  <c r="R88" i="6" l="1"/>
  <c r="S87" i="6"/>
  <c r="R89" i="6" l="1"/>
  <c r="S88" i="6"/>
  <c r="S89" i="6" l="1"/>
  <c r="R90" i="6"/>
  <c r="R91" i="6" l="1"/>
  <c r="S90" i="6"/>
  <c r="S91" i="6" l="1"/>
  <c r="R92" i="6"/>
  <c r="S92" i="6" l="1"/>
  <c r="R93" i="6"/>
  <c r="R94" i="6" l="1"/>
  <c r="S93" i="6"/>
  <c r="S94" i="6" l="1"/>
  <c r="R95" i="6"/>
  <c r="R96" i="6" l="1"/>
  <c r="S95" i="6"/>
  <c r="R97" i="6" l="1"/>
  <c r="S96" i="6"/>
  <c r="S97" i="6" l="1"/>
  <c r="S103" i="6"/>
  <c r="R98" i="6"/>
  <c r="R99" i="6" l="1"/>
  <c r="S98" i="6"/>
  <c r="R100" i="6" l="1"/>
  <c r="S99" i="6"/>
  <c r="R101" i="6" l="1"/>
  <c r="S100" i="6"/>
  <c r="R102" i="6" l="1"/>
  <c r="S101" i="6"/>
  <c r="R103" i="6" l="1"/>
  <c r="R104" i="6" s="1"/>
  <c r="S102" i="6"/>
  <c r="R3" i="5" l="1"/>
  <c r="R105" i="6"/>
  <c r="S104" i="6"/>
  <c r="S105" i="6" l="1"/>
  <c r="R106" i="6"/>
  <c r="R4" i="5"/>
  <c r="S3" i="5"/>
  <c r="R5" i="5" l="1"/>
  <c r="S4" i="5"/>
  <c r="S106" i="6"/>
  <c r="R107" i="6"/>
  <c r="S107" i="6" l="1"/>
  <c r="R108" i="6"/>
  <c r="S5" i="5"/>
  <c r="R6" i="5"/>
  <c r="R109" i="6" l="1"/>
  <c r="S108" i="6"/>
  <c r="S6" i="5"/>
  <c r="R7" i="5"/>
  <c r="R8" i="5" l="1"/>
  <c r="S7" i="5"/>
  <c r="S109" i="6"/>
  <c r="R110" i="6"/>
  <c r="R111" i="6" l="1"/>
  <c r="S110" i="6"/>
  <c r="S8" i="5"/>
  <c r="R9" i="5"/>
  <c r="S9" i="5" l="1"/>
  <c r="R10" i="5"/>
  <c r="S111" i="6"/>
  <c r="R112" i="6"/>
  <c r="S112" i="6" l="1"/>
  <c r="R113" i="6"/>
  <c r="S10" i="5"/>
  <c r="R11" i="5"/>
  <c r="R12" i="5" l="1"/>
  <c r="S11" i="5"/>
  <c r="S113" i="6"/>
  <c r="R114" i="6"/>
  <c r="R115" i="6" l="1"/>
  <c r="S114" i="6"/>
  <c r="R13" i="5"/>
  <c r="S12" i="5"/>
  <c r="S13" i="5" l="1"/>
  <c r="R14" i="5"/>
  <c r="R116" i="6"/>
  <c r="S115" i="6"/>
  <c r="S116" i="6" l="1"/>
  <c r="R117" i="6"/>
  <c r="S14" i="5"/>
  <c r="R15" i="5"/>
  <c r="R118" i="6" l="1"/>
  <c r="S117" i="6"/>
  <c r="R16" i="5"/>
  <c r="S15" i="5"/>
  <c r="S16" i="5" l="1"/>
  <c r="R17" i="5"/>
  <c r="S118" i="6"/>
  <c r="R119" i="6"/>
  <c r="R120" i="6" l="1"/>
  <c r="S119" i="6"/>
  <c r="R18" i="5"/>
  <c r="S17" i="5"/>
  <c r="R19" i="5" l="1"/>
  <c r="S18" i="5"/>
  <c r="R121" i="6"/>
  <c r="S120" i="6"/>
  <c r="R122" i="6" l="1"/>
  <c r="S121" i="6"/>
  <c r="R20" i="5"/>
  <c r="S19" i="5"/>
  <c r="S20" i="5" l="1"/>
  <c r="R21" i="5"/>
  <c r="R123" i="6"/>
  <c r="S122" i="6"/>
  <c r="S21" i="5" l="1"/>
  <c r="R22" i="5"/>
  <c r="R124" i="6"/>
  <c r="S123" i="6"/>
  <c r="R23" i="5" l="1"/>
  <c r="S22" i="5"/>
  <c r="S124" i="6"/>
  <c r="R125" i="6"/>
  <c r="R126" i="6" l="1"/>
  <c r="S125" i="6"/>
  <c r="R24" i="5"/>
  <c r="S23" i="5"/>
  <c r="S24" i="5" l="1"/>
  <c r="R25" i="5"/>
  <c r="S126" i="6"/>
  <c r="R127" i="6"/>
  <c r="S127" i="6" l="1"/>
  <c r="R128" i="6"/>
  <c r="R26" i="5"/>
  <c r="S25" i="5"/>
  <c r="S26" i="5" l="1"/>
  <c r="R27" i="5"/>
  <c r="R129" i="6"/>
  <c r="S128" i="6"/>
  <c r="S129" i="6" l="1"/>
  <c r="R130" i="6"/>
  <c r="S27" i="5"/>
  <c r="R28" i="5"/>
  <c r="R29" i="5" l="1"/>
  <c r="S28" i="5"/>
  <c r="R131" i="6"/>
  <c r="S130" i="6"/>
  <c r="S131" i="6" l="1"/>
  <c r="R132" i="6"/>
  <c r="S29" i="5"/>
  <c r="R30" i="5"/>
  <c r="R31" i="5" s="1"/>
  <c r="R32" i="5" l="1"/>
  <c r="S31" i="5"/>
  <c r="S132" i="6"/>
  <c r="R133" i="6"/>
  <c r="R134" i="6" l="1"/>
  <c r="S133" i="6"/>
  <c r="S32" i="5"/>
  <c r="R33" i="5"/>
  <c r="S33" i="5" l="1"/>
  <c r="R34" i="5"/>
  <c r="R135" i="6"/>
  <c r="S134" i="6"/>
  <c r="S135" i="6" l="1"/>
  <c r="R136" i="6"/>
  <c r="S34" i="5"/>
  <c r="R35" i="5"/>
  <c r="S35" i="5" l="1"/>
  <c r="R36" i="5"/>
  <c r="S136" i="6"/>
  <c r="R137" i="6"/>
  <c r="S36" i="5" l="1"/>
  <c r="R37" i="5"/>
  <c r="S137" i="6"/>
  <c r="R138" i="6"/>
  <c r="R139" i="6" l="1"/>
  <c r="S138" i="6"/>
  <c r="R38" i="5"/>
  <c r="S37" i="5"/>
  <c r="S38" i="5" l="1"/>
  <c r="R39" i="5"/>
  <c r="R140" i="6"/>
  <c r="S139" i="6"/>
  <c r="R141" i="6" l="1"/>
  <c r="S140" i="6"/>
  <c r="S39" i="5"/>
  <c r="R40" i="5"/>
  <c r="S40" i="5" l="1"/>
  <c r="R41" i="5"/>
  <c r="S141" i="6"/>
  <c r="R142" i="6"/>
  <c r="R143" i="6" l="1"/>
  <c r="S142" i="6"/>
  <c r="R42" i="5"/>
  <c r="S41" i="5"/>
  <c r="R43" i="5" l="1"/>
  <c r="S42" i="5"/>
  <c r="S143" i="6"/>
  <c r="R144" i="6"/>
  <c r="R145" i="6" l="1"/>
  <c r="S144" i="6"/>
  <c r="R44" i="5"/>
  <c r="S43" i="5"/>
  <c r="S44" i="5" l="1"/>
  <c r="R45" i="5"/>
  <c r="S145" i="6"/>
  <c r="R146" i="6"/>
  <c r="S146" i="6" l="1"/>
  <c r="R147" i="6"/>
  <c r="S45" i="5"/>
  <c r="R46" i="5"/>
  <c r="R148" i="6" l="1"/>
  <c r="S147" i="6"/>
  <c r="S46" i="5"/>
  <c r="R47" i="5"/>
  <c r="S47" i="5" l="1"/>
  <c r="R48" i="5"/>
  <c r="S148" i="6"/>
  <c r="R149" i="6"/>
  <c r="S149" i="6" l="1"/>
  <c r="R150" i="6"/>
  <c r="R49" i="5"/>
  <c r="S48" i="5"/>
  <c r="R50" i="5" l="1"/>
  <c r="S49" i="5"/>
  <c r="R151" i="6"/>
  <c r="S150" i="6"/>
  <c r="S151" i="6" l="1"/>
  <c r="R152" i="6"/>
  <c r="R51" i="5"/>
  <c r="S50" i="5"/>
  <c r="S51" i="5" l="1"/>
  <c r="R52" i="5"/>
  <c r="R153" i="6"/>
  <c r="S152" i="6"/>
  <c r="S52" i="5" l="1"/>
  <c r="R53" i="5"/>
  <c r="S153" i="6"/>
  <c r="R154" i="6"/>
  <c r="S154" i="6" l="1"/>
  <c r="R155" i="6"/>
  <c r="R54" i="5"/>
  <c r="S53" i="5"/>
  <c r="S54" i="5" l="1"/>
  <c r="R55" i="5"/>
  <c r="R156" i="6"/>
  <c r="S155" i="6"/>
  <c r="R157" i="6" l="1"/>
  <c r="S156" i="6"/>
  <c r="R56" i="5"/>
  <c r="S55" i="5"/>
  <c r="S56" i="5" l="1"/>
  <c r="R57" i="5"/>
  <c r="R158" i="6"/>
  <c r="S157" i="6"/>
  <c r="S57" i="5" l="1"/>
  <c r="R58" i="5"/>
  <c r="R159" i="6"/>
  <c r="S158" i="6"/>
  <c r="S159" i="6" l="1"/>
  <c r="R160" i="6"/>
  <c r="R59" i="5"/>
  <c r="S58" i="5"/>
  <c r="S160" i="6" l="1"/>
  <c r="R161" i="6"/>
  <c r="S59" i="5"/>
  <c r="R60" i="5"/>
  <c r="R61" i="5" l="1"/>
  <c r="S60" i="5"/>
  <c r="R162" i="6"/>
  <c r="S161" i="6"/>
  <c r="S162" i="6" l="1"/>
  <c r="R163" i="6"/>
  <c r="R62" i="5"/>
  <c r="S61" i="5"/>
  <c r="R164" i="6" l="1"/>
  <c r="S163" i="6"/>
  <c r="S62" i="5"/>
  <c r="R63" i="5"/>
  <c r="S63" i="5" l="1"/>
  <c r="R64" i="5"/>
  <c r="S164" i="6"/>
  <c r="R165" i="6"/>
  <c r="S165" i="6" l="1"/>
  <c r="R166" i="6"/>
  <c r="S64" i="5"/>
  <c r="R65" i="5"/>
  <c r="S166" i="6" l="1"/>
  <c r="R167" i="6"/>
  <c r="S65" i="5"/>
  <c r="R66" i="5"/>
  <c r="S167" i="6" l="1"/>
  <c r="R168" i="6"/>
  <c r="S66" i="5"/>
  <c r="R67" i="5"/>
  <c r="R68" i="5" l="1"/>
  <c r="S67" i="5"/>
  <c r="R169" i="6"/>
  <c r="S168" i="6"/>
  <c r="R170" i="6" l="1"/>
  <c r="S169" i="6"/>
  <c r="S68" i="5"/>
  <c r="R69" i="5"/>
  <c r="S69" i="5" l="1"/>
  <c r="R70" i="5"/>
  <c r="S170" i="6"/>
  <c r="R171" i="6"/>
  <c r="S70" i="5" l="1"/>
  <c r="R71" i="5"/>
  <c r="S171" i="6"/>
  <c r="R172" i="6"/>
  <c r="R72" i="5" l="1"/>
  <c r="S71" i="5"/>
  <c r="R173" i="6"/>
  <c r="S172" i="6"/>
  <c r="S173" i="6" l="1"/>
  <c r="R174" i="6"/>
  <c r="S72" i="5"/>
  <c r="R73" i="5"/>
  <c r="S73" i="5" l="1"/>
  <c r="R74" i="5"/>
  <c r="S174" i="6"/>
  <c r="R175" i="6"/>
  <c r="R176" i="6" l="1"/>
  <c r="S175" i="6"/>
  <c r="S74" i="5"/>
  <c r="R75" i="5"/>
  <c r="S75" i="5" l="1"/>
  <c r="R76" i="5"/>
  <c r="R177" i="6"/>
  <c r="S176" i="6"/>
  <c r="R178" i="6" l="1"/>
  <c r="S177" i="6"/>
  <c r="R77" i="5"/>
  <c r="S76" i="5"/>
  <c r="R78" i="5" l="1"/>
  <c r="S77" i="5"/>
  <c r="S178" i="6"/>
  <c r="R179" i="6"/>
  <c r="R180" i="6" l="1"/>
  <c r="S179" i="6"/>
  <c r="S78" i="5"/>
  <c r="R79" i="5"/>
  <c r="S79" i="5" l="1"/>
  <c r="R80" i="5"/>
  <c r="S180" i="6"/>
  <c r="R181" i="6"/>
  <c r="R81" i="5" l="1"/>
  <c r="S80" i="5"/>
  <c r="R182" i="6"/>
  <c r="S181" i="6"/>
  <c r="R183" i="6" l="1"/>
  <c r="S182" i="6"/>
  <c r="R82" i="5"/>
  <c r="S81" i="5"/>
  <c r="R83" i="5" l="1"/>
  <c r="S82" i="5"/>
  <c r="R184" i="6"/>
  <c r="S183" i="6"/>
  <c r="S184" i="6" l="1"/>
  <c r="R185" i="6"/>
  <c r="S83" i="5"/>
  <c r="R84" i="5"/>
  <c r="R85" i="5" l="1"/>
  <c r="S84" i="5"/>
  <c r="S185" i="6"/>
  <c r="R186" i="6"/>
  <c r="S186" i="6" l="1"/>
  <c r="R187" i="6"/>
  <c r="R86" i="5"/>
  <c r="S85" i="5"/>
  <c r="R87" i="5" l="1"/>
  <c r="S86" i="5"/>
  <c r="S187" i="6"/>
  <c r="R188" i="6"/>
  <c r="S188" i="6" l="1"/>
  <c r="R189" i="6"/>
  <c r="S87" i="5"/>
  <c r="R88" i="5"/>
  <c r="R89" i="5" l="1"/>
  <c r="S88" i="5"/>
  <c r="S189" i="6"/>
  <c r="R190" i="6"/>
  <c r="S190" i="6" l="1"/>
  <c r="R191" i="6"/>
  <c r="S89" i="5"/>
  <c r="R90" i="5"/>
  <c r="R91" i="5" l="1"/>
  <c r="S90" i="5"/>
  <c r="S191" i="6"/>
  <c r="R192" i="6"/>
  <c r="S192" i="6" l="1"/>
  <c r="R193" i="6"/>
  <c r="R92" i="5"/>
  <c r="S91" i="5"/>
  <c r="S92" i="5" l="1"/>
  <c r="R93" i="5"/>
  <c r="R194" i="6"/>
  <c r="S193" i="6"/>
  <c r="S194" i="6" l="1"/>
  <c r="R195" i="6"/>
  <c r="S195" i="6" s="1"/>
  <c r="R94" i="5"/>
  <c r="S93" i="5"/>
  <c r="S94" i="5" l="1"/>
  <c r="R95" i="5"/>
  <c r="R96" i="5" l="1"/>
  <c r="S95" i="5"/>
  <c r="S96" i="5" l="1"/>
  <c r="R97" i="5"/>
  <c r="S97" i="5" l="1"/>
  <c r="R98" i="5"/>
  <c r="S98" i="5" l="1"/>
  <c r="R99" i="5"/>
  <c r="S99" i="5" l="1"/>
  <c r="R100" i="5"/>
  <c r="S100" i="5" l="1"/>
  <c r="R101" i="5"/>
  <c r="R102" i="5" l="1"/>
  <c r="S101" i="5"/>
  <c r="R103" i="5" l="1"/>
  <c r="S102" i="5"/>
  <c r="S103" i="5" l="1"/>
  <c r="R104" i="5"/>
  <c r="S104" i="5" l="1"/>
  <c r="R105" i="5"/>
  <c r="S105" i="5" l="1"/>
  <c r="R106" i="5"/>
  <c r="R107" i="5" l="1"/>
  <c r="S106" i="5"/>
  <c r="R108" i="5" l="1"/>
  <c r="S107" i="5"/>
  <c r="R109" i="5" l="1"/>
  <c r="S108" i="5"/>
  <c r="R110" i="5" l="1"/>
  <c r="S109" i="5"/>
  <c r="S110" i="5" l="1"/>
  <c r="R111" i="5"/>
  <c r="S111" i="5" l="1"/>
  <c r="R112" i="5"/>
  <c r="S112" i="5" l="1"/>
  <c r="R113" i="5"/>
  <c r="R114" i="5" l="1"/>
  <c r="S113" i="5"/>
  <c r="R115" i="5" l="1"/>
  <c r="S114" i="5"/>
  <c r="S115" i="5" l="1"/>
  <c r="R116" i="5"/>
  <c r="R117" i="5" l="1"/>
  <c r="S116" i="5"/>
  <c r="S117" i="5" l="1"/>
  <c r="R118" i="5"/>
  <c r="S118" i="5" l="1"/>
  <c r="R119" i="5"/>
  <c r="R120" i="5" l="1"/>
  <c r="S119" i="5"/>
  <c r="S120" i="5" l="1"/>
  <c r="R121" i="5"/>
  <c r="S121" i="5" l="1"/>
  <c r="R122" i="5"/>
  <c r="S122" i="5" l="1"/>
  <c r="R123" i="5"/>
  <c r="S123" i="5" l="1"/>
  <c r="R124" i="5"/>
  <c r="S124" i="5" l="1"/>
  <c r="R125" i="5"/>
  <c r="R126" i="5" l="1"/>
  <c r="S125" i="5"/>
  <c r="R127" i="5" l="1"/>
  <c r="S126" i="5"/>
  <c r="R128" i="5" l="1"/>
  <c r="S127" i="5"/>
  <c r="R129" i="5" l="1"/>
  <c r="S128" i="5"/>
  <c r="S129" i="5" l="1"/>
  <c r="R130" i="5"/>
  <c r="S130" i="5" l="1"/>
  <c r="R131" i="5"/>
  <c r="R132" i="5" l="1"/>
  <c r="S131" i="5"/>
  <c r="R133" i="5" l="1"/>
  <c r="S132" i="5"/>
  <c r="R134" i="5" l="1"/>
  <c r="S133" i="5"/>
  <c r="S134" i="5" l="1"/>
  <c r="R135" i="5"/>
  <c r="R136" i="5" l="1"/>
  <c r="S135" i="5"/>
  <c r="R137" i="5" l="1"/>
  <c r="S136" i="5"/>
  <c r="S137" i="5" l="1"/>
  <c r="R138" i="5"/>
  <c r="R139" i="5" l="1"/>
  <c r="S138" i="5"/>
  <c r="S139" i="5" l="1"/>
  <c r="R140" i="5"/>
  <c r="R141" i="5" l="1"/>
  <c r="S140" i="5"/>
  <c r="S141" i="5" l="1"/>
  <c r="R142" i="5"/>
  <c r="R143" i="5" l="1"/>
  <c r="S142" i="5"/>
  <c r="S143" i="5" l="1"/>
  <c r="R144" i="5"/>
  <c r="S144" i="5" l="1"/>
  <c r="R145" i="5"/>
  <c r="R146" i="5" l="1"/>
  <c r="S145" i="5"/>
  <c r="S146" i="5" l="1"/>
  <c r="R147" i="5"/>
  <c r="R3" i="3"/>
  <c r="S147" i="5" l="1"/>
  <c r="R148" i="5"/>
  <c r="S3" i="3"/>
  <c r="R4" i="3"/>
  <c r="R5" i="3" l="1"/>
  <c r="S4" i="3"/>
  <c r="S148" i="5"/>
  <c r="R149" i="5"/>
  <c r="S149" i="5" l="1"/>
  <c r="R150" i="5"/>
  <c r="S5" i="3"/>
  <c r="R6" i="3"/>
  <c r="R151" i="5" l="1"/>
  <c r="S150" i="5"/>
  <c r="S6" i="3"/>
  <c r="R7" i="3"/>
  <c r="S7" i="3" l="1"/>
  <c r="R8" i="3"/>
  <c r="R152" i="5"/>
  <c r="S151" i="5"/>
  <c r="S152" i="5" l="1"/>
  <c r="R153" i="5"/>
  <c r="R9" i="3"/>
  <c r="S8" i="3"/>
  <c r="S9" i="3" l="1"/>
  <c r="R10" i="3"/>
  <c r="S153" i="5"/>
  <c r="R154" i="5"/>
  <c r="R155" i="5" l="1"/>
  <c r="S154" i="5"/>
  <c r="R11" i="3"/>
  <c r="S10" i="3"/>
  <c r="R12" i="3" l="1"/>
  <c r="S11" i="3"/>
  <c r="R156" i="5"/>
  <c r="S155" i="5"/>
  <c r="R157" i="5" l="1"/>
  <c r="S156" i="5"/>
  <c r="S12" i="3"/>
  <c r="R13" i="3"/>
  <c r="R14" i="3" l="1"/>
  <c r="S13" i="3"/>
  <c r="R158" i="5"/>
  <c r="S157" i="5"/>
  <c r="S158" i="5" l="1"/>
  <c r="R159" i="5"/>
  <c r="S14" i="3"/>
  <c r="R15" i="3"/>
  <c r="S15" i="3" l="1"/>
  <c r="R16" i="3"/>
  <c r="S159" i="5"/>
  <c r="R160" i="5"/>
  <c r="R17" i="3" l="1"/>
  <c r="S16" i="3"/>
  <c r="S160" i="5"/>
  <c r="R161" i="5"/>
  <c r="S161" i="5" l="1"/>
  <c r="R162" i="5"/>
  <c r="S17" i="3"/>
  <c r="R18" i="3"/>
  <c r="R163" i="5" l="1"/>
  <c r="S162" i="5"/>
  <c r="S18" i="3"/>
  <c r="R19" i="3"/>
  <c r="S19" i="3" l="1"/>
  <c r="R20" i="3"/>
  <c r="S163" i="5"/>
  <c r="R164" i="5"/>
  <c r="S20" i="3" l="1"/>
  <c r="R21" i="3"/>
  <c r="R165" i="5"/>
  <c r="S164" i="5"/>
  <c r="R22" i="3" l="1"/>
  <c r="S21" i="3"/>
  <c r="S165" i="5"/>
  <c r="R166" i="5"/>
  <c r="S166" i="5" l="1"/>
  <c r="R167" i="5"/>
  <c r="R23" i="3"/>
  <c r="S22" i="3"/>
  <c r="S23" i="3" l="1"/>
  <c r="R24" i="3"/>
  <c r="S167" i="5"/>
  <c r="R168" i="5"/>
  <c r="R169" i="5" l="1"/>
  <c r="S168" i="5"/>
  <c r="S24" i="3"/>
  <c r="R25" i="3"/>
  <c r="S25" i="3" l="1"/>
  <c r="R26" i="3"/>
  <c r="R170" i="5"/>
  <c r="S169" i="5"/>
  <c r="S170" i="5" l="1"/>
  <c r="R171" i="5"/>
  <c r="S26" i="3"/>
  <c r="R27" i="3"/>
  <c r="S27" i="3" l="1"/>
  <c r="R28" i="3"/>
  <c r="R172" i="5"/>
  <c r="S171" i="5"/>
  <c r="R29" i="3" l="1"/>
  <c r="S28" i="3"/>
  <c r="S172" i="5"/>
  <c r="R173" i="5"/>
  <c r="S173" i="5" l="1"/>
  <c r="R174" i="5"/>
  <c r="S29" i="3"/>
  <c r="R30" i="3"/>
  <c r="R175" i="5" l="1"/>
  <c r="S174" i="5"/>
  <c r="R31" i="3"/>
  <c r="S30" i="3"/>
  <c r="R32" i="3" l="1"/>
  <c r="S31" i="3"/>
  <c r="S175" i="5"/>
  <c r="R176" i="5"/>
  <c r="S176" i="5" l="1"/>
  <c r="R177" i="5"/>
  <c r="R33" i="3"/>
  <c r="S32" i="3"/>
  <c r="S33" i="3" l="1"/>
  <c r="R34" i="3"/>
  <c r="R178" i="5"/>
  <c r="S177" i="5"/>
  <c r="R179" i="5" l="1"/>
  <c r="S178" i="5"/>
  <c r="S34" i="3"/>
  <c r="R35" i="3"/>
  <c r="R36" i="3" l="1"/>
  <c r="S35" i="3"/>
  <c r="S179" i="5"/>
  <c r="R180" i="5"/>
  <c r="R181" i="5" l="1"/>
  <c r="S180" i="5"/>
  <c r="R37" i="3"/>
  <c r="S36" i="3"/>
  <c r="R38" i="3" l="1"/>
  <c r="S37" i="3"/>
  <c r="R182" i="5"/>
  <c r="S181" i="5"/>
  <c r="R183" i="5" l="1"/>
  <c r="S182" i="5"/>
  <c r="S38" i="3"/>
  <c r="R39" i="3"/>
  <c r="R40" i="3" l="1"/>
  <c r="S39" i="3"/>
  <c r="S183" i="5"/>
  <c r="R184" i="5"/>
  <c r="S184" i="5" l="1"/>
  <c r="R185" i="5"/>
  <c r="S40" i="3"/>
  <c r="R41" i="3"/>
  <c r="R186" i="5" l="1"/>
  <c r="S185" i="5"/>
  <c r="S41" i="3"/>
  <c r="R42" i="3"/>
  <c r="R43" i="3" l="1"/>
  <c r="S42" i="3"/>
  <c r="S186" i="5"/>
  <c r="R187" i="5"/>
  <c r="S187" i="5" l="1"/>
  <c r="R188" i="5"/>
  <c r="R44" i="3"/>
  <c r="S43" i="3"/>
  <c r="S188" i="5" l="1"/>
  <c r="R189" i="5"/>
  <c r="S44" i="3"/>
  <c r="R45" i="3"/>
  <c r="S45" i="3" l="1"/>
  <c r="R46" i="3"/>
  <c r="S189" i="5"/>
  <c r="R190" i="5"/>
  <c r="R47" i="3" l="1"/>
  <c r="S46" i="3"/>
  <c r="R191" i="5"/>
  <c r="S190" i="5"/>
  <c r="R192" i="5" l="1"/>
  <c r="S191" i="5"/>
  <c r="S47" i="3"/>
  <c r="R48" i="3"/>
  <c r="S48" i="3" l="1"/>
  <c r="R49" i="3"/>
  <c r="S192" i="5"/>
  <c r="R193" i="5"/>
  <c r="R194" i="5" l="1"/>
  <c r="S193" i="5"/>
  <c r="R50" i="3"/>
  <c r="S49" i="3"/>
  <c r="S50" i="3" l="1"/>
  <c r="R51" i="3"/>
  <c r="S194" i="5"/>
  <c r="R195" i="5"/>
  <c r="S195" i="5" s="1"/>
  <c r="S51" i="3" l="1"/>
  <c r="R52" i="3"/>
  <c r="R53" i="3" l="1"/>
  <c r="S52" i="3"/>
  <c r="R54" i="3" l="1"/>
  <c r="S53" i="3"/>
  <c r="S54" i="3" l="1"/>
  <c r="R55" i="3"/>
  <c r="R56" i="3" l="1"/>
  <c r="S55" i="3"/>
  <c r="S56" i="3" l="1"/>
  <c r="R57" i="3"/>
  <c r="R58" i="3" l="1"/>
  <c r="S57" i="3"/>
  <c r="S58" i="3" l="1"/>
  <c r="R59" i="3"/>
  <c r="S59" i="3" l="1"/>
  <c r="R60" i="3"/>
  <c r="R61" i="3" l="1"/>
  <c r="S60" i="3"/>
  <c r="R62" i="3" l="1"/>
  <c r="S61" i="3"/>
  <c r="S62" i="3" l="1"/>
  <c r="R63" i="3"/>
  <c r="R64" i="3" l="1"/>
  <c r="S63" i="3"/>
  <c r="R65" i="3" l="1"/>
  <c r="S64" i="3"/>
  <c r="R66" i="3" l="1"/>
  <c r="S65" i="3"/>
  <c r="R67" i="3" l="1"/>
  <c r="S66" i="3"/>
  <c r="R68" i="3" l="1"/>
  <c r="S67" i="3"/>
  <c r="R69" i="3" l="1"/>
  <c r="S68" i="3"/>
  <c r="S69" i="3" l="1"/>
  <c r="R70" i="3"/>
  <c r="S70" i="3" l="1"/>
  <c r="R71" i="3"/>
  <c r="R72" i="3" l="1"/>
  <c r="S71" i="3"/>
  <c r="R73" i="3" l="1"/>
  <c r="S72" i="3"/>
  <c r="R74" i="3" l="1"/>
  <c r="S73" i="3"/>
  <c r="S74" i="3" l="1"/>
  <c r="R75" i="3"/>
  <c r="S75" i="3" l="1"/>
  <c r="R76" i="3"/>
  <c r="R77" i="3" l="1"/>
  <c r="S76" i="3"/>
  <c r="R78" i="3" l="1"/>
  <c r="S77" i="3"/>
  <c r="R79" i="3" l="1"/>
  <c r="S78" i="3"/>
  <c r="R80" i="3" l="1"/>
  <c r="S79" i="3"/>
  <c r="S80" i="3" l="1"/>
  <c r="R81" i="3"/>
  <c r="S81" i="3" l="1"/>
  <c r="R82" i="3"/>
  <c r="R83" i="3" l="1"/>
  <c r="S82" i="3"/>
  <c r="R84" i="3" l="1"/>
  <c r="S83" i="3"/>
  <c r="S84" i="3" l="1"/>
  <c r="R85" i="3"/>
  <c r="S85" i="3" l="1"/>
  <c r="R86" i="3"/>
  <c r="R87" i="3" l="1"/>
  <c r="S86" i="3"/>
  <c r="S87" i="3" l="1"/>
  <c r="R88" i="3"/>
  <c r="R89" i="3" l="1"/>
  <c r="S88" i="3"/>
  <c r="R90" i="3" l="1"/>
  <c r="S89" i="3"/>
  <c r="R91" i="3" l="1"/>
  <c r="S90" i="3"/>
  <c r="R92" i="3" l="1"/>
  <c r="S91" i="3"/>
  <c r="R93" i="3" l="1"/>
  <c r="S92" i="3"/>
  <c r="R94" i="3" l="1"/>
  <c r="S93" i="3"/>
  <c r="R95" i="3" l="1"/>
  <c r="S94" i="3"/>
  <c r="S95" i="3" l="1"/>
  <c r="R96" i="3"/>
  <c r="S96" i="3" l="1"/>
  <c r="R97" i="3"/>
  <c r="S97" i="3" l="1"/>
  <c r="R98" i="3"/>
  <c r="R99" i="3" l="1"/>
  <c r="S98" i="3"/>
  <c r="S99" i="3" l="1"/>
  <c r="R100" i="3"/>
  <c r="S100" i="3" l="1"/>
  <c r="R101" i="3"/>
  <c r="R102" i="3" l="1"/>
  <c r="S101" i="3"/>
  <c r="S102" i="3" l="1"/>
  <c r="R103" i="3"/>
  <c r="S103" i="3" l="1"/>
  <c r="R104" i="3"/>
  <c r="R105" i="3" l="1"/>
  <c r="S104" i="3"/>
  <c r="R106" i="3" l="1"/>
  <c r="S105" i="3"/>
  <c r="R107" i="3" l="1"/>
  <c r="S106" i="3"/>
  <c r="R108" i="3" l="1"/>
  <c r="S107" i="3"/>
  <c r="S108" i="3" l="1"/>
  <c r="R109" i="3"/>
  <c r="R110" i="3" l="1"/>
  <c r="S109" i="3"/>
  <c r="S110" i="3" l="1"/>
  <c r="R111" i="3"/>
  <c r="R112" i="3" l="1"/>
  <c r="S111" i="3"/>
  <c r="R113" i="3" l="1"/>
  <c r="S112" i="3"/>
  <c r="R114" i="3" l="1"/>
  <c r="S113" i="3"/>
  <c r="S114" i="3" l="1"/>
  <c r="R115" i="3"/>
  <c r="S115" i="3" l="1"/>
  <c r="R116" i="3"/>
  <c r="R117" i="3" l="1"/>
  <c r="S116" i="3"/>
  <c r="R118" i="3" l="1"/>
  <c r="S117" i="3"/>
  <c r="R119" i="3" l="1"/>
  <c r="S118" i="3"/>
  <c r="R120" i="3" l="1"/>
  <c r="S119" i="3"/>
  <c r="R121" i="3" l="1"/>
  <c r="S120" i="3"/>
  <c r="S121" i="3" l="1"/>
  <c r="R122" i="3"/>
  <c r="S122" i="3" l="1"/>
  <c r="R123" i="3"/>
  <c r="R124" i="3" l="1"/>
  <c r="S123" i="3"/>
  <c r="S124" i="3" l="1"/>
  <c r="R125" i="3"/>
  <c r="S125" i="3" l="1"/>
  <c r="R126" i="3"/>
  <c r="R127" i="3" l="1"/>
  <c r="S126" i="3"/>
  <c r="S127" i="3" l="1"/>
  <c r="R128" i="3"/>
  <c r="R129" i="3" l="1"/>
  <c r="S128" i="3"/>
  <c r="S129" i="3" l="1"/>
  <c r="R130" i="3"/>
  <c r="R131" i="3" l="1"/>
  <c r="S130" i="3"/>
  <c r="R132" i="3" l="1"/>
  <c r="S131" i="3"/>
  <c r="R133" i="3" l="1"/>
  <c r="S132" i="3"/>
  <c r="S133" i="3" l="1"/>
  <c r="R134" i="3"/>
  <c r="R135" i="3" l="1"/>
  <c r="S134" i="3"/>
  <c r="R136" i="3" l="1"/>
  <c r="S135" i="3"/>
  <c r="S136" i="3" l="1"/>
  <c r="R137" i="3"/>
  <c r="R138" i="3" l="1"/>
  <c r="S137" i="3"/>
  <c r="S138" i="3" l="1"/>
  <c r="R139" i="3"/>
  <c r="S139" i="3" l="1"/>
  <c r="R140" i="3"/>
  <c r="S140" i="3" l="1"/>
  <c r="R141" i="3"/>
  <c r="R142" i="3" l="1"/>
  <c r="S141" i="3"/>
  <c r="S142" i="3" l="1"/>
  <c r="R143" i="3"/>
  <c r="R144" i="3" l="1"/>
  <c r="S143" i="3"/>
  <c r="S144" i="3" l="1"/>
  <c r="R145" i="3"/>
  <c r="R146" i="3" l="1"/>
  <c r="S145" i="3"/>
  <c r="R147" i="3" l="1"/>
  <c r="S146" i="3"/>
  <c r="S147" i="3" l="1"/>
  <c r="R148" i="3"/>
  <c r="R149" i="3" l="1"/>
  <c r="S148" i="3"/>
  <c r="R150" i="3" l="1"/>
  <c r="S149" i="3"/>
  <c r="S150" i="3" l="1"/>
  <c r="R151" i="3"/>
  <c r="R152" i="3" l="1"/>
  <c r="S151" i="3"/>
  <c r="R153" i="3" l="1"/>
  <c r="S152" i="3"/>
  <c r="S153" i="3" l="1"/>
  <c r="R154" i="3"/>
  <c r="R155" i="3" l="1"/>
  <c r="S154" i="3"/>
  <c r="S155" i="3" l="1"/>
  <c r="R156" i="3"/>
  <c r="R157" i="3" l="1"/>
  <c r="S156" i="3"/>
  <c r="R158" i="3" l="1"/>
  <c r="S157" i="3"/>
  <c r="S158" i="3" l="1"/>
  <c r="R159" i="3"/>
  <c r="R160" i="3" l="1"/>
  <c r="S159" i="3"/>
  <c r="R161" i="3" l="1"/>
  <c r="S160" i="3"/>
  <c r="S161" i="3" l="1"/>
  <c r="R162" i="3"/>
  <c r="S162" i="3" l="1"/>
  <c r="R163" i="3"/>
  <c r="S163" i="3" l="1"/>
  <c r="R164" i="3"/>
  <c r="R165" i="3" l="1"/>
  <c r="S164" i="3"/>
  <c r="S165" i="3" l="1"/>
  <c r="R166" i="3"/>
  <c r="S166" i="3" l="1"/>
  <c r="R167" i="3"/>
  <c r="R168" i="3" l="1"/>
  <c r="S167" i="3"/>
  <c r="S168" i="3" l="1"/>
  <c r="R169" i="3"/>
  <c r="S169" i="3" l="1"/>
  <c r="R170" i="3"/>
  <c r="R171" i="3" l="1"/>
  <c r="S170" i="3"/>
  <c r="R172" i="3" l="1"/>
  <c r="S171" i="3"/>
  <c r="S172" i="3" l="1"/>
  <c r="R173" i="3"/>
  <c r="R174" i="3" l="1"/>
  <c r="S173" i="3"/>
  <c r="R175" i="3" l="1"/>
  <c r="S174" i="3"/>
  <c r="R176" i="3" l="1"/>
  <c r="S175" i="3"/>
  <c r="S176" i="3" l="1"/>
  <c r="R177" i="3"/>
  <c r="R178" i="3" l="1"/>
  <c r="S177" i="3"/>
  <c r="R179" i="3" l="1"/>
  <c r="S178" i="3"/>
  <c r="S179" i="3" l="1"/>
  <c r="R180" i="3"/>
  <c r="S180" i="3" l="1"/>
  <c r="R181" i="3"/>
  <c r="R182" i="3" l="1"/>
  <c r="S181" i="3"/>
  <c r="R183" i="3" l="1"/>
  <c r="S182" i="3"/>
  <c r="S183" i="3" l="1"/>
  <c r="T183" i="3" s="1"/>
  <c r="S219" i="3" s="1"/>
  <c r="R184" i="3"/>
  <c r="R185" i="3" l="1"/>
  <c r="S184" i="3"/>
  <c r="S185" i="3" l="1"/>
  <c r="R186" i="3"/>
  <c r="R187" i="3" l="1"/>
  <c r="S186" i="3"/>
  <c r="R188" i="3" l="1"/>
  <c r="S187" i="3"/>
  <c r="R189" i="3" l="1"/>
  <c r="S188" i="3"/>
  <c r="R190" i="3" l="1"/>
  <c r="S189" i="3"/>
  <c r="S190" i="3" l="1"/>
  <c r="R191" i="3"/>
  <c r="S191" i="3" l="1"/>
  <c r="R192" i="3"/>
  <c r="R193" i="3" l="1"/>
  <c r="S192" i="3"/>
  <c r="S193" i="3" l="1"/>
  <c r="R194" i="3"/>
  <c r="S194" i="3" l="1"/>
  <c r="R195" i="3"/>
  <c r="S195" i="3" l="1"/>
  <c r="R196" i="3"/>
  <c r="R197" i="3" l="1"/>
  <c r="S196" i="3"/>
  <c r="S197" i="3" l="1"/>
  <c r="R198" i="3"/>
  <c r="R199" i="3" l="1"/>
  <c r="S198" i="3"/>
  <c r="R200" i="3" l="1"/>
  <c r="S199" i="3"/>
  <c r="R201" i="3" l="1"/>
  <c r="S200" i="3"/>
  <c r="S201" i="3" l="1"/>
  <c r="R202" i="3"/>
  <c r="S202" i="3" l="1"/>
  <c r="R203" i="3"/>
  <c r="R204" i="3" l="1"/>
  <c r="S203" i="3"/>
  <c r="S204" i="3" l="1"/>
  <c r="R205" i="3"/>
  <c r="R206" i="3" l="1"/>
  <c r="S205" i="3"/>
  <c r="S206" i="3" l="1"/>
  <c r="R207" i="3"/>
  <c r="S207" i="3" l="1"/>
  <c r="R208" i="3"/>
  <c r="S208" i="3" l="1"/>
  <c r="R209" i="3"/>
  <c r="S209" i="3" l="1"/>
  <c r="R210" i="3"/>
  <c r="S210" i="3" l="1"/>
  <c r="R211" i="3"/>
  <c r="S211" i="3" l="1"/>
  <c r="R212" i="3"/>
  <c r="R213" i="3" l="1"/>
  <c r="S212" i="3"/>
  <c r="R214" i="3" l="1"/>
  <c r="S213" i="3"/>
  <c r="S214" i="3" l="1"/>
  <c r="R215" i="3"/>
  <c r="R216" i="3" l="1"/>
  <c r="S215" i="3"/>
  <c r="R217" i="3" l="1"/>
  <c r="S216" i="3"/>
  <c r="S217" i="3" l="1"/>
  <c r="R218" i="3"/>
  <c r="S218" i="3" l="1"/>
  <c r="R219" i="3"/>
  <c r="R220" i="3" s="1"/>
  <c r="S220" i="3" l="1"/>
  <c r="R221" i="3"/>
  <c r="R222" i="3" l="1"/>
  <c r="S221" i="3"/>
  <c r="R223" i="3" l="1"/>
  <c r="S222" i="3"/>
  <c r="S223" i="3" l="1"/>
  <c r="R224" i="3"/>
  <c r="S224" i="3" l="1"/>
  <c r="R225" i="3"/>
  <c r="R226" i="3" l="1"/>
  <c r="S225" i="3"/>
  <c r="R227" i="3" l="1"/>
  <c r="S226" i="3"/>
  <c r="R228" i="3" l="1"/>
  <c r="S227" i="3"/>
  <c r="R229" i="3" l="1"/>
  <c r="S228" i="3"/>
  <c r="T228" i="3" s="1"/>
  <c r="S229" i="3" l="1"/>
  <c r="R230" i="3"/>
  <c r="R231" i="3" l="1"/>
  <c r="S230" i="3"/>
  <c r="S231" i="3" l="1"/>
  <c r="R232" i="3"/>
  <c r="R233" i="3" l="1"/>
  <c r="S232" i="3"/>
  <c r="R234" i="3" l="1"/>
  <c r="S233" i="3"/>
  <c r="S234" i="3" l="1"/>
  <c r="R235" i="3"/>
  <c r="S235" i="3" l="1"/>
  <c r="R236" i="3"/>
  <c r="R237" i="3" l="1"/>
  <c r="S236" i="3"/>
  <c r="S237" i="3" l="1"/>
  <c r="R238" i="3"/>
  <c r="R239" i="3" l="1"/>
  <c r="S238" i="3"/>
  <c r="R240" i="3" l="1"/>
  <c r="S239" i="3"/>
  <c r="S240" i="3" l="1"/>
  <c r="R241" i="3"/>
  <c r="R242" i="3" l="1"/>
  <c r="S241" i="3"/>
  <c r="S242" i="3" l="1"/>
  <c r="R243" i="3"/>
  <c r="S243" i="3" l="1"/>
  <c r="R244" i="3"/>
  <c r="R245" i="3" l="1"/>
  <c r="S244" i="3"/>
  <c r="R246" i="3" l="1"/>
  <c r="S245" i="3"/>
  <c r="S246" i="3" l="1"/>
  <c r="R247" i="3"/>
  <c r="R248" i="3" l="1"/>
  <c r="S247" i="3"/>
  <c r="R249" i="3" l="1"/>
  <c r="S248" i="3"/>
  <c r="S249" i="3" l="1"/>
  <c r="R250" i="3"/>
  <c r="S250" i="3" l="1"/>
  <c r="R251" i="3"/>
  <c r="S251" i="3" l="1"/>
  <c r="R252" i="3"/>
  <c r="S252" i="3" l="1"/>
  <c r="R253" i="3"/>
  <c r="S253" i="3" l="1"/>
  <c r="R254" i="3"/>
  <c r="R255" i="3" l="1"/>
  <c r="S254" i="3"/>
  <c r="R256" i="3" l="1"/>
  <c r="S255" i="3"/>
  <c r="R257" i="3" l="1"/>
  <c r="S256" i="3"/>
  <c r="S257" i="3" l="1"/>
  <c r="R258" i="3"/>
  <c r="S258" i="3" l="1"/>
  <c r="R259" i="3"/>
  <c r="R260" i="3" l="1"/>
  <c r="S259" i="3"/>
  <c r="S260" i="3" l="1"/>
  <c r="R261" i="3"/>
  <c r="S261" i="3" l="1"/>
  <c r="R262" i="3"/>
  <c r="R263" i="3" l="1"/>
  <c r="S262" i="3"/>
  <c r="R264" i="3" l="1"/>
  <c r="S263" i="3"/>
  <c r="S264" i="3" l="1"/>
  <c r="R265" i="3"/>
  <c r="R266" i="3" l="1"/>
  <c r="S265" i="3"/>
  <c r="S266" i="3" l="1"/>
  <c r="R267" i="3"/>
  <c r="R268" i="3" l="1"/>
  <c r="S267" i="3"/>
  <c r="S268" i="3" l="1"/>
  <c r="R269" i="3"/>
  <c r="R270" i="3" l="1"/>
  <c r="S269" i="3"/>
  <c r="R271" i="3" l="1"/>
  <c r="S270" i="3"/>
  <c r="R272" i="3" l="1"/>
  <c r="S271" i="3"/>
  <c r="R273" i="3" l="1"/>
  <c r="S272" i="3"/>
  <c r="R274" i="3" l="1"/>
  <c r="S273" i="3"/>
  <c r="S274" i="3" l="1"/>
  <c r="R275" i="3"/>
  <c r="S275" i="3" l="1"/>
  <c r="R276" i="3"/>
  <c r="R277" i="3" l="1"/>
  <c r="S276" i="3"/>
  <c r="S277" i="3" l="1"/>
  <c r="R278" i="3"/>
  <c r="R279" i="3" l="1"/>
  <c r="S278" i="3"/>
  <c r="R280" i="3" l="1"/>
  <c r="S279" i="3"/>
  <c r="R281" i="3" l="1"/>
  <c r="S280" i="3"/>
  <c r="R282" i="3" l="1"/>
  <c r="S281" i="3"/>
  <c r="S282" i="3" l="1"/>
  <c r="R283" i="3"/>
  <c r="S283" i="3" l="1"/>
  <c r="R284" i="3"/>
  <c r="S284" i="3" l="1"/>
  <c r="R285" i="3"/>
  <c r="R286" i="3" l="1"/>
  <c r="S285" i="3"/>
  <c r="S286" i="3" l="1"/>
  <c r="R287" i="3"/>
  <c r="S287" i="3" l="1"/>
  <c r="R288" i="3"/>
  <c r="S288" i="3" l="1"/>
  <c r="R289" i="3"/>
  <c r="S289" i="3" l="1"/>
  <c r="R290" i="3"/>
  <c r="R291" i="3" l="1"/>
  <c r="S290" i="3"/>
  <c r="S291" i="3" l="1"/>
  <c r="R292" i="3"/>
  <c r="S292" i="3" l="1"/>
  <c r="R293" i="3"/>
  <c r="R294" i="3" l="1"/>
  <c r="S293" i="3"/>
  <c r="S294" i="3" l="1"/>
  <c r="R295" i="3"/>
  <c r="R296" i="3" l="1"/>
  <c r="S295" i="3"/>
  <c r="R297" i="3" l="1"/>
  <c r="S296" i="3"/>
  <c r="S297" i="3" l="1"/>
  <c r="R298" i="3"/>
  <c r="R299" i="3" l="1"/>
  <c r="S298" i="3"/>
  <c r="S299" i="3" l="1"/>
  <c r="R300" i="3"/>
  <c r="S300" i="3" l="1"/>
  <c r="R301" i="3"/>
  <c r="R302" i="3" l="1"/>
  <c r="S301" i="3"/>
  <c r="S302" i="3" l="1"/>
  <c r="R303" i="3"/>
  <c r="R304" i="3" l="1"/>
  <c r="S303" i="3"/>
  <c r="S304" i="3" l="1"/>
  <c r="R305" i="3"/>
  <c r="S305" i="3" l="1"/>
  <c r="R306" i="3"/>
  <c r="R307" i="3" l="1"/>
  <c r="S306" i="3"/>
  <c r="S307" i="3" l="1"/>
  <c r="R308" i="3"/>
  <c r="S308" i="3" l="1"/>
  <c r="R309" i="3"/>
  <c r="S309" i="3" l="1"/>
  <c r="R310" i="3"/>
  <c r="S310" i="3" l="1"/>
  <c r="R311" i="3"/>
  <c r="S311" i="3" l="1"/>
  <c r="R312" i="3"/>
  <c r="S312" i="3" l="1"/>
  <c r="R313" i="3"/>
  <c r="R314" i="3" l="1"/>
  <c r="S313" i="3"/>
  <c r="S314" i="3" l="1"/>
  <c r="R315" i="3"/>
  <c r="R316" i="3" l="1"/>
  <c r="S315" i="3"/>
  <c r="S316" i="3" l="1"/>
  <c r="R317" i="3"/>
  <c r="S317" i="3" l="1"/>
  <c r="R318" i="3"/>
  <c r="S318" i="3" l="1"/>
  <c r="R319" i="3"/>
  <c r="R320" i="3" l="1"/>
  <c r="S319" i="3"/>
  <c r="R321" i="3" l="1"/>
  <c r="S320" i="3"/>
  <c r="R322" i="3" l="1"/>
  <c r="S321" i="3"/>
  <c r="S322" i="3" l="1"/>
  <c r="R323" i="3"/>
  <c r="S323" i="3" l="1"/>
  <c r="R324" i="3"/>
  <c r="R325" i="3" l="1"/>
  <c r="S324" i="3"/>
  <c r="R326" i="3" l="1"/>
  <c r="S325" i="3"/>
  <c r="R327" i="3" l="1"/>
  <c r="S326" i="3"/>
  <c r="S327" i="3" l="1"/>
  <c r="R328" i="3"/>
  <c r="S328" i="3" l="1"/>
  <c r="R329" i="3"/>
  <c r="R330" i="3" l="1"/>
  <c r="S329" i="3"/>
  <c r="S330" i="3" l="1"/>
  <c r="R331" i="3"/>
  <c r="R332" i="3" l="1"/>
  <c r="S331" i="3"/>
  <c r="S332" i="3" l="1"/>
  <c r="R333" i="3"/>
  <c r="R334" i="3" l="1"/>
  <c r="S333" i="3"/>
  <c r="R335" i="3" l="1"/>
  <c r="S334" i="3"/>
  <c r="S335" i="3" l="1"/>
  <c r="R336" i="3"/>
  <c r="S336" i="3" l="1"/>
  <c r="R337" i="3"/>
  <c r="S337" i="3" l="1"/>
  <c r="R338" i="3"/>
  <c r="S338" i="3" l="1"/>
  <c r="R339" i="3"/>
  <c r="S339" i="3" l="1"/>
  <c r="R340" i="3"/>
  <c r="S340" i="3" l="1"/>
  <c r="R341" i="3"/>
  <c r="S341" i="3" l="1"/>
  <c r="R342" i="3"/>
  <c r="S342" i="3" l="1"/>
  <c r="R343" i="3"/>
  <c r="S343" i="3" l="1"/>
  <c r="R344" i="3"/>
  <c r="R345" i="3" l="1"/>
  <c r="S344" i="3"/>
  <c r="R346" i="3" l="1"/>
  <c r="S345" i="3"/>
  <c r="R347" i="3" l="1"/>
  <c r="S346" i="3"/>
  <c r="R348" i="3" l="1"/>
  <c r="S347" i="3"/>
  <c r="S348" i="3" l="1"/>
  <c r="R349" i="3"/>
  <c r="R350" i="3" l="1"/>
  <c r="S349" i="3"/>
  <c r="S350" i="3" l="1"/>
  <c r="R351" i="3"/>
  <c r="R352" i="3" l="1"/>
  <c r="S351" i="3"/>
  <c r="S352" i="3" l="1"/>
  <c r="R353" i="3"/>
  <c r="R354" i="3" l="1"/>
  <c r="S353" i="3"/>
  <c r="R355" i="3" l="1"/>
  <c r="S354" i="3"/>
  <c r="R356" i="3" l="1"/>
  <c r="S355" i="3"/>
  <c r="S356" i="3" l="1"/>
  <c r="R357" i="3"/>
  <c r="R358" i="3" l="1"/>
  <c r="S357" i="3"/>
  <c r="R359" i="3" l="1"/>
  <c r="S358" i="3"/>
  <c r="S359" i="3" l="1"/>
  <c r="R360" i="3"/>
  <c r="S360" i="3" l="1"/>
  <c r="R361" i="3"/>
  <c r="R362" i="3" l="1"/>
  <c r="S361" i="3"/>
  <c r="R363" i="3" l="1"/>
  <c r="S362" i="3"/>
  <c r="R364" i="3" l="1"/>
  <c r="S363" i="3"/>
  <c r="R365" i="3" l="1"/>
  <c r="S364" i="3"/>
  <c r="R366" i="3" l="1"/>
  <c r="S365" i="3"/>
  <c r="S366" i="3" l="1"/>
  <c r="R367" i="3"/>
  <c r="S367" i="3" l="1"/>
  <c r="R368" i="3"/>
  <c r="S368" i="3" l="1"/>
  <c r="R369" i="3"/>
  <c r="S369" i="3" l="1"/>
  <c r="R370" i="3"/>
  <c r="S370" i="3" l="1"/>
  <c r="R371" i="3"/>
  <c r="S371" i="3" l="1"/>
  <c r="R372" i="3"/>
  <c r="S372" i="3" l="1"/>
  <c r="R373" i="3"/>
  <c r="R374" i="3" l="1"/>
  <c r="S373" i="3"/>
  <c r="S374" i="3" l="1"/>
  <c r="R375" i="3"/>
  <c r="S375" i="3" l="1"/>
  <c r="R376" i="3"/>
  <c r="R377" i="3" l="1"/>
  <c r="S376" i="3"/>
  <c r="R378" i="3" l="1"/>
  <c r="S377" i="3"/>
  <c r="R379" i="3" l="1"/>
  <c r="S378" i="3"/>
  <c r="R380" i="3" l="1"/>
  <c r="S379" i="3"/>
  <c r="R381" i="3" l="1"/>
  <c r="S380" i="3"/>
  <c r="S381" i="3" l="1"/>
  <c r="R382" i="3"/>
  <c r="R383" i="3" s="1"/>
  <c r="R384" i="3" s="1"/>
  <c r="R385" i="3" s="1"/>
  <c r="R386" i="3" s="1"/>
  <c r="R387" i="3" s="1"/>
  <c r="R388" i="3" s="1"/>
  <c r="R389" i="3" s="1"/>
  <c r="R390" i="3" s="1"/>
  <c r="R391" i="3" s="1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404" i="3" s="1"/>
  <c r="R405" i="3" s="1"/>
  <c r="R406" i="3" s="1"/>
  <c r="R407" i="3" s="1"/>
  <c r="R408" i="3" s="1"/>
  <c r="R409" i="3" s="1"/>
  <c r="R410" i="3" s="1"/>
  <c r="R411" i="3" l="1"/>
  <c r="R412" i="3" s="1"/>
  <c r="R413" i="3" s="1"/>
  <c r="R414" i="3" s="1"/>
  <c r="R415" i="3" s="1"/>
  <c r="R416" i="3" s="1"/>
  <c r="R417" i="3" s="1"/>
  <c r="R418" i="3" s="1"/>
  <c r="R419" i="3" s="1"/>
  <c r="R420" i="3" s="1"/>
  <c r="R421" i="3" s="1"/>
  <c r="R422" i="3" s="1"/>
  <c r="R423" i="3" s="1"/>
  <c r="R424" i="3" s="1"/>
  <c r="R425" i="3" s="1"/>
  <c r="R426" i="3" s="1"/>
  <c r="R427" i="3" s="1"/>
  <c r="R428" i="3" s="1"/>
  <c r="R429" i="3" s="1"/>
  <c r="R430" i="3" s="1"/>
  <c r="R431" i="3" s="1"/>
  <c r="R432" i="3" s="1"/>
  <c r="R433" i="3" s="1"/>
  <c r="R434" i="3" s="1"/>
  <c r="R435" i="3" s="1"/>
  <c r="R436" i="3" s="1"/>
  <c r="R437" i="3" s="1"/>
  <c r="R438" i="3" s="1"/>
  <c r="R439" i="3" s="1"/>
  <c r="R440" i="3" s="1"/>
  <c r="R441" i="3" s="1"/>
  <c r="R442" i="3" s="1"/>
  <c r="R443" i="3" s="1"/>
  <c r="R444" i="3" s="1"/>
  <c r="R445" i="3" s="1"/>
  <c r="R446" i="3" s="1"/>
  <c r="R447" i="3" s="1"/>
  <c r="R448" i="3" s="1"/>
  <c r="R449" i="3" s="1"/>
  <c r="R450" i="3" s="1"/>
  <c r="R451" i="3" s="1"/>
  <c r="R452" i="3" s="1"/>
  <c r="R453" i="3" s="1"/>
  <c r="R454" i="3" s="1"/>
  <c r="R455" i="3" s="1"/>
  <c r="R456" i="3" s="1"/>
  <c r="R457" i="3" s="1"/>
  <c r="R458" i="3" s="1"/>
  <c r="R459" i="3" s="1"/>
  <c r="R460" i="3" s="1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72" i="3" s="1"/>
  <c r="R473" i="3" s="1"/>
  <c r="R474" i="3" s="1"/>
  <c r="R475" i="3" s="1"/>
  <c r="R476" i="3" s="1"/>
  <c r="R477" i="3" s="1"/>
  <c r="R478" i="3" s="1"/>
  <c r="R479" i="3" s="1"/>
  <c r="R480" i="3" s="1"/>
  <c r="R481" i="3" s="1"/>
  <c r="R482" i="3" s="1"/>
  <c r="R483" i="3" s="1"/>
  <c r="R484" i="3" s="1"/>
  <c r="R485" i="3" s="1"/>
  <c r="R486" i="3" s="1"/>
  <c r="R487" i="3" s="1"/>
  <c r="R488" i="3" s="1"/>
  <c r="R489" i="3" s="1"/>
  <c r="R490" i="3" s="1"/>
  <c r="R491" i="3" s="1"/>
  <c r="R492" i="3" s="1"/>
  <c r="R493" i="3" s="1"/>
  <c r="R494" i="3" s="1"/>
  <c r="R495" i="3" s="1"/>
  <c r="R496" i="3" s="1"/>
  <c r="R497" i="3" s="1"/>
  <c r="R498" i="3" s="1"/>
  <c r="R499" i="3" s="1"/>
  <c r="R500" i="3" s="1"/>
  <c r="R501" i="3" s="1"/>
  <c r="R502" i="3" s="1"/>
  <c r="R503" i="3" s="1"/>
  <c r="R504" i="3" s="1"/>
  <c r="R505" i="3" s="1"/>
  <c r="R506" i="3" s="1"/>
  <c r="R507" i="3" s="1"/>
  <c r="R508" i="3" s="1"/>
  <c r="R509" i="3" s="1"/>
  <c r="R510" i="3" s="1"/>
  <c r="R511" i="3" s="1"/>
  <c r="R512" i="3" s="1"/>
  <c r="R513" i="3" s="1"/>
  <c r="R514" i="3" s="1"/>
  <c r="R515" i="3" s="1"/>
  <c r="R516" i="3" s="1"/>
  <c r="R517" i="3" s="1"/>
  <c r="R518" i="3" s="1"/>
  <c r="R519" i="3" s="1"/>
  <c r="R520" i="3" s="1"/>
  <c r="R521" i="3" s="1"/>
  <c r="R522" i="3" s="1"/>
  <c r="R523" i="3" s="1"/>
  <c r="R524" i="3" s="1"/>
  <c r="R525" i="3" s="1"/>
  <c r="R526" i="3" s="1"/>
  <c r="R527" i="3" s="1"/>
  <c r="R528" i="3" s="1"/>
  <c r="R529" i="3" s="1"/>
  <c r="R530" i="3" s="1"/>
  <c r="R531" i="3" s="1"/>
  <c r="R532" i="3" s="1"/>
  <c r="R533" i="3" s="1"/>
  <c r="R534" i="3" s="1"/>
  <c r="R535" i="3" s="1"/>
  <c r="R536" i="3" s="1"/>
  <c r="R537" i="3" s="1"/>
  <c r="R538" i="3" s="1"/>
  <c r="R539" i="3" s="1"/>
  <c r="R540" i="3" s="1"/>
  <c r="R541" i="3" s="1"/>
  <c r="R542" i="3" s="1"/>
  <c r="R543" i="3" s="1"/>
  <c r="R544" i="3" s="1"/>
  <c r="R545" i="3" s="1"/>
  <c r="R546" i="3" s="1"/>
  <c r="R547" i="3" s="1"/>
  <c r="R548" i="3" s="1"/>
  <c r="R549" i="3" s="1"/>
  <c r="R550" i="3" s="1"/>
  <c r="R551" i="3" s="1"/>
  <c r="R552" i="3" s="1"/>
  <c r="R553" i="3" s="1"/>
  <c r="R554" i="3" s="1"/>
  <c r="R555" i="3" s="1"/>
  <c r="R556" i="3" s="1"/>
  <c r="R557" i="3" s="1"/>
  <c r="R558" i="3" s="1"/>
  <c r="R559" i="3" s="1"/>
  <c r="R560" i="3" s="1"/>
  <c r="R561" i="3" s="1"/>
  <c r="R562" i="3" s="1"/>
  <c r="R563" i="3" s="1"/>
  <c r="R564" i="3" s="1"/>
  <c r="R565" i="3" s="1"/>
  <c r="R566" i="3" s="1"/>
  <c r="R567" i="3" s="1"/>
  <c r="R568" i="3" s="1"/>
  <c r="R569" i="3" s="1"/>
  <c r="R570" i="3" s="1"/>
  <c r="R571" i="3" s="1"/>
  <c r="R572" i="3" s="1"/>
  <c r="R573" i="3" s="1"/>
  <c r="R574" i="3" s="1"/>
  <c r="R575" i="3" s="1"/>
  <c r="R576" i="3" s="1"/>
  <c r="R577" i="3" s="1"/>
  <c r="R578" i="3" s="1"/>
  <c r="R579" i="3" s="1"/>
  <c r="R580" i="3" s="1"/>
  <c r="R581" i="3" s="1"/>
  <c r="R582" i="3" s="1"/>
  <c r="R583" i="3" s="1"/>
  <c r="R584" i="3" s="1"/>
  <c r="R585" i="3" s="1"/>
  <c r="R586" i="3" s="1"/>
  <c r="R587" i="3" s="1"/>
  <c r="R588" i="3" s="1"/>
  <c r="R589" i="3" s="1"/>
  <c r="R590" i="3" s="1"/>
  <c r="R591" i="3" s="1"/>
  <c r="R592" i="3" s="1"/>
  <c r="R593" i="3" s="1"/>
  <c r="R594" i="3" s="1"/>
  <c r="R595" i="3" s="1"/>
  <c r="R596" i="3" s="1"/>
  <c r="R597" i="3" s="1"/>
  <c r="R598" i="3" s="1"/>
  <c r="R599" i="3" s="1"/>
  <c r="R600" i="3" s="1"/>
  <c r="R601" i="3" s="1"/>
  <c r="R602" i="3" s="1"/>
  <c r="R603" i="3" s="1"/>
  <c r="R604" i="3" s="1"/>
  <c r="R605" i="3" s="1"/>
  <c r="R606" i="3" s="1"/>
  <c r="R607" i="3" s="1"/>
  <c r="R608" i="3" s="1"/>
  <c r="R609" i="3" s="1"/>
  <c r="R610" i="3" s="1"/>
  <c r="R611" i="3" s="1"/>
  <c r="R612" i="3" s="1"/>
  <c r="R613" i="3" s="1"/>
  <c r="R614" i="3" s="1"/>
  <c r="R615" i="3" s="1"/>
  <c r="R616" i="3" s="1"/>
  <c r="R617" i="3" s="1"/>
  <c r="R618" i="3" s="1"/>
  <c r="R619" i="3" s="1"/>
  <c r="R620" i="3" s="1"/>
  <c r="R621" i="3" s="1"/>
  <c r="R622" i="3" s="1"/>
  <c r="R623" i="3" s="1"/>
  <c r="R624" i="3" s="1"/>
  <c r="R625" i="3" s="1"/>
  <c r="R626" i="3" s="1"/>
  <c r="R627" i="3" s="1"/>
  <c r="R628" i="3" s="1"/>
  <c r="R629" i="3" s="1"/>
  <c r="R630" i="3" s="1"/>
  <c r="R631" i="3" s="1"/>
  <c r="R632" i="3" s="1"/>
  <c r="R633" i="3" s="1"/>
  <c r="R634" i="3" s="1"/>
  <c r="R635" i="3" s="1"/>
  <c r="R636" i="3" s="1"/>
  <c r="R637" i="3" s="1"/>
  <c r="R638" i="3" s="1"/>
  <c r="R639" i="3" s="1"/>
  <c r="R640" i="3" s="1"/>
  <c r="R641" i="3" s="1"/>
  <c r="R642" i="3" s="1"/>
  <c r="R643" i="3" s="1"/>
  <c r="R644" i="3" s="1"/>
  <c r="R645" i="3" s="1"/>
  <c r="R646" i="3" s="1"/>
  <c r="R647" i="3" s="1"/>
  <c r="R648" i="3" s="1"/>
  <c r="R649" i="3" s="1"/>
  <c r="R650" i="3" s="1"/>
  <c r="R651" i="3" s="1"/>
  <c r="R652" i="3" s="1"/>
  <c r="R653" i="3" s="1"/>
  <c r="R654" i="3" s="1"/>
  <c r="R655" i="3" s="1"/>
  <c r="R656" i="3" s="1"/>
  <c r="R657" i="3" s="1"/>
  <c r="R658" i="3" s="1"/>
  <c r="R659" i="3" s="1"/>
  <c r="R660" i="3" s="1"/>
  <c r="R661" i="3" s="1"/>
  <c r="R662" i="3" s="1"/>
  <c r="R663" i="3" s="1"/>
  <c r="R664" i="3" s="1"/>
  <c r="R665" i="3" s="1"/>
  <c r="R666" i="3" s="1"/>
  <c r="R667" i="3" s="1"/>
  <c r="R668" i="3" s="1"/>
  <c r="R669" i="3" s="1"/>
  <c r="R670" i="3" s="1"/>
  <c r="R671" i="3" s="1"/>
  <c r="R672" i="3" s="1"/>
  <c r="R673" i="3" s="1"/>
  <c r="R674" i="3" s="1"/>
  <c r="R675" i="3" s="1"/>
  <c r="R676" i="3" s="1"/>
  <c r="R677" i="3" s="1"/>
  <c r="R678" i="3" s="1"/>
  <c r="R679" i="3" s="1"/>
  <c r="R680" i="3" s="1"/>
  <c r="R681" i="3" s="1"/>
  <c r="R682" i="3" s="1"/>
  <c r="R683" i="3" s="1"/>
  <c r="R684" i="3" s="1"/>
  <c r="R685" i="3" s="1"/>
  <c r="R686" i="3" s="1"/>
  <c r="R687" i="3" s="1"/>
  <c r="R688" i="3" s="1"/>
  <c r="R689" i="3" s="1"/>
  <c r="R690" i="3" s="1"/>
  <c r="R691" i="3" s="1"/>
  <c r="R692" i="3" s="1"/>
  <c r="R693" i="3" s="1"/>
  <c r="R694" i="3" s="1"/>
  <c r="R695" i="3" s="1"/>
  <c r="R696" i="3" s="1"/>
  <c r="R697" i="3" s="1"/>
  <c r="R698" i="3" s="1"/>
  <c r="R699" i="3" s="1"/>
  <c r="R700" i="3" s="1"/>
  <c r="R701" i="3" s="1"/>
  <c r="R702" i="3" s="1"/>
  <c r="R703" i="3" s="1"/>
  <c r="R704" i="3" s="1"/>
  <c r="R705" i="3" s="1"/>
  <c r="R706" i="3" s="1"/>
  <c r="R707" i="3" s="1"/>
  <c r="R708" i="3" s="1"/>
  <c r="R709" i="3" s="1"/>
  <c r="R710" i="3" s="1"/>
  <c r="R711" i="3" s="1"/>
  <c r="R712" i="3" s="1"/>
  <c r="R713" i="3" s="1"/>
  <c r="R714" i="3" s="1"/>
  <c r="R715" i="3" s="1"/>
  <c r="R716" i="3" s="1"/>
  <c r="R717" i="3" s="1"/>
  <c r="R718" i="3" s="1"/>
  <c r="R719" i="3" s="1"/>
  <c r="R720" i="3" s="1"/>
  <c r="R721" i="3" s="1"/>
  <c r="R722" i="3" s="1"/>
  <c r="R723" i="3" s="1"/>
  <c r="R724" i="3" s="1"/>
  <c r="R725" i="3" s="1"/>
  <c r="R726" i="3" s="1"/>
  <c r="R727" i="3" s="1"/>
  <c r="R728" i="3" s="1"/>
  <c r="R729" i="3" s="1"/>
  <c r="R730" i="3" s="1"/>
  <c r="R731" i="3" s="1"/>
  <c r="R732" i="3" s="1"/>
  <c r="R733" i="3" s="1"/>
  <c r="R734" i="3" s="1"/>
  <c r="R735" i="3" s="1"/>
  <c r="R736" i="3" s="1"/>
  <c r="R737" i="3" s="1"/>
  <c r="R738" i="3" s="1"/>
  <c r="R739" i="3" s="1"/>
  <c r="R740" i="3" s="1"/>
  <c r="R741" i="3" s="1"/>
  <c r="R742" i="3" s="1"/>
  <c r="R743" i="3" s="1"/>
  <c r="R744" i="3" s="1"/>
  <c r="R745" i="3" s="1"/>
  <c r="R746" i="3" s="1"/>
  <c r="R747" i="3" s="1"/>
  <c r="R748" i="3" s="1"/>
  <c r="R749" i="3" s="1"/>
  <c r="R750" i="3" s="1"/>
  <c r="R751" i="3" s="1"/>
  <c r="R752" i="3" s="1"/>
  <c r="R753" i="3" s="1"/>
  <c r="R754" i="3" s="1"/>
  <c r="R755" i="3" s="1"/>
  <c r="R756" i="3" s="1"/>
  <c r="R757" i="3" s="1"/>
  <c r="R758" i="3" s="1"/>
  <c r="R759" i="3" s="1"/>
  <c r="R760" i="3" s="1"/>
  <c r="R761" i="3" s="1"/>
  <c r="R762" i="3" s="1"/>
  <c r="R763" i="3" s="1"/>
  <c r="R764" i="3" s="1"/>
  <c r="R765" i="3" s="1"/>
  <c r="R766" i="3" s="1"/>
  <c r="R767" i="3" s="1"/>
  <c r="R768" i="3" s="1"/>
  <c r="R769" i="3" s="1"/>
  <c r="R770" i="3" s="1"/>
  <c r="R771" i="3" s="1"/>
  <c r="R772" i="3" s="1"/>
  <c r="R773" i="3" s="1"/>
  <c r="R774" i="3" s="1"/>
  <c r="R775" i="3" s="1"/>
  <c r="R776" i="3" s="1"/>
  <c r="R777" i="3" s="1"/>
  <c r="R778" i="3" s="1"/>
  <c r="R779" i="3" s="1"/>
  <c r="R780" i="3" s="1"/>
  <c r="R781" i="3" s="1"/>
  <c r="R782" i="3" s="1"/>
  <c r="R783" i="3" s="1"/>
  <c r="R784" i="3" s="1"/>
  <c r="R785" i="3" s="1"/>
  <c r="R786" i="3" s="1"/>
  <c r="R787" i="3" s="1"/>
  <c r="R788" i="3" s="1"/>
  <c r="R789" i="3" s="1"/>
  <c r="R790" i="3" s="1"/>
  <c r="R791" i="3" s="1"/>
  <c r="R792" i="3" s="1"/>
  <c r="R793" i="3" s="1"/>
  <c r="R794" i="3" s="1"/>
  <c r="R795" i="3" s="1"/>
  <c r="R796" i="3" s="1"/>
  <c r="R797" i="3" s="1"/>
  <c r="R798" i="3" s="1"/>
  <c r="R799" i="3" s="1"/>
  <c r="R800" i="3" s="1"/>
  <c r="R801" i="3" s="1"/>
  <c r="R802" i="3" s="1"/>
  <c r="R803" i="3" s="1"/>
  <c r="R804" i="3" s="1"/>
  <c r="R805" i="3" s="1"/>
  <c r="R806" i="3" s="1"/>
  <c r="R807" i="3" s="1"/>
  <c r="R808" i="3" s="1"/>
  <c r="R809" i="3" s="1"/>
  <c r="R810" i="3" s="1"/>
  <c r="R811" i="3" s="1"/>
  <c r="R812" i="3" s="1"/>
  <c r="R813" i="3" s="1"/>
  <c r="R814" i="3" s="1"/>
  <c r="R815" i="3" s="1"/>
  <c r="R816" i="3" s="1"/>
  <c r="R817" i="3" s="1"/>
  <c r="R818" i="3" s="1"/>
  <c r="R819" i="3" s="1"/>
  <c r="R820" i="3" s="1"/>
  <c r="R821" i="3" s="1"/>
  <c r="R822" i="3" s="1"/>
  <c r="R823" i="3" s="1"/>
  <c r="R824" i="3" s="1"/>
  <c r="R825" i="3" s="1"/>
  <c r="R826" i="3" s="1"/>
  <c r="R827" i="3" s="1"/>
  <c r="R828" i="3" s="1"/>
  <c r="R829" i="3" s="1"/>
  <c r="R830" i="3" s="1"/>
  <c r="R831" i="3" s="1"/>
  <c r="R832" i="3" s="1"/>
  <c r="R833" i="3" s="1"/>
  <c r="R834" i="3" s="1"/>
  <c r="R835" i="3" s="1"/>
  <c r="R836" i="3" s="1"/>
  <c r="R837" i="3" s="1"/>
  <c r="R838" i="3" s="1"/>
  <c r="R839" i="3" s="1"/>
  <c r="R840" i="3" s="1"/>
  <c r="R841" i="3" s="1"/>
  <c r="R842" i="3" s="1"/>
  <c r="R843" i="3" s="1"/>
  <c r="R844" i="3" s="1"/>
  <c r="R845" i="3" s="1"/>
  <c r="R846" i="3" s="1"/>
  <c r="R847" i="3" s="1"/>
  <c r="R848" i="3" s="1"/>
  <c r="R849" i="3" s="1"/>
  <c r="R850" i="3" s="1"/>
  <c r="R851" i="3" s="1"/>
  <c r="R852" i="3" s="1"/>
  <c r="R853" i="3" s="1"/>
  <c r="R854" i="3" s="1"/>
  <c r="R855" i="3" s="1"/>
  <c r="R856" i="3" s="1"/>
  <c r="R857" i="3" s="1"/>
  <c r="R858" i="3" s="1"/>
  <c r="R859" i="3" s="1"/>
  <c r="R860" i="3" s="1"/>
  <c r="R861" i="3" s="1"/>
  <c r="R862" i="3" s="1"/>
  <c r="R863" i="3" s="1"/>
  <c r="R864" i="3" s="1"/>
  <c r="R865" i="3" s="1"/>
  <c r="R866" i="3" s="1"/>
  <c r="R867" i="3" s="1"/>
  <c r="R868" i="3" s="1"/>
  <c r="R869" i="3" s="1"/>
  <c r="R870" i="3" s="1"/>
  <c r="R871" i="3" s="1"/>
  <c r="R872" i="3" s="1"/>
  <c r="R873" i="3" s="1"/>
  <c r="R874" i="3" s="1"/>
  <c r="R875" i="3" s="1"/>
  <c r="R876" i="3" s="1"/>
  <c r="R877" i="3" s="1"/>
  <c r="R878" i="3" s="1"/>
  <c r="R879" i="3" s="1"/>
  <c r="R880" i="3" s="1"/>
  <c r="R881" i="3" s="1"/>
  <c r="R882" i="3" s="1"/>
  <c r="R883" i="3" s="1"/>
  <c r="R884" i="3" s="1"/>
  <c r="R885" i="3" s="1"/>
  <c r="R886" i="3" s="1"/>
  <c r="R887" i="3" s="1"/>
  <c r="R888" i="3" s="1"/>
  <c r="R889" i="3" s="1"/>
  <c r="R890" i="3" s="1"/>
  <c r="R891" i="3" s="1"/>
  <c r="R892" i="3" s="1"/>
  <c r="R893" i="3" s="1"/>
  <c r="R894" i="3" s="1"/>
  <c r="R895" i="3" s="1"/>
  <c r="R896" i="3" s="1"/>
  <c r="R897" i="3" s="1"/>
  <c r="R898" i="3" s="1"/>
  <c r="R899" i="3" s="1"/>
  <c r="R900" i="3" s="1"/>
  <c r="R901" i="3" s="1"/>
  <c r="R902" i="3" s="1"/>
  <c r="R903" i="3" s="1"/>
  <c r="R904" i="3" s="1"/>
  <c r="R905" i="3" s="1"/>
  <c r="R906" i="3" s="1"/>
  <c r="R907" i="3" s="1"/>
  <c r="R908" i="3" s="1"/>
  <c r="R909" i="3" s="1"/>
  <c r="R910" i="3" s="1"/>
  <c r="R911" i="3" s="1"/>
  <c r="R912" i="3" s="1"/>
  <c r="R913" i="3" s="1"/>
  <c r="R914" i="3" s="1"/>
  <c r="R915" i="3" s="1"/>
  <c r="R916" i="3" s="1"/>
  <c r="R917" i="3" s="1"/>
  <c r="R918" i="3" s="1"/>
  <c r="R919" i="3" s="1"/>
  <c r="R920" i="3" s="1"/>
  <c r="R921" i="3" s="1"/>
  <c r="R922" i="3" s="1"/>
  <c r="R923" i="3" s="1"/>
  <c r="R924" i="3" s="1"/>
  <c r="R925" i="3" s="1"/>
  <c r="R926" i="3" s="1"/>
  <c r="R927" i="3" s="1"/>
  <c r="R928" i="3" s="1"/>
  <c r="R929" i="3" s="1"/>
  <c r="R930" i="3" s="1"/>
  <c r="R931" i="3" s="1"/>
  <c r="R932" i="3" s="1"/>
  <c r="R933" i="3" s="1"/>
  <c r="R934" i="3" s="1"/>
  <c r="R935" i="3" s="1"/>
  <c r="R936" i="3" s="1"/>
  <c r="R937" i="3" s="1"/>
  <c r="R938" i="3" s="1"/>
  <c r="R939" i="3" s="1"/>
  <c r="R940" i="3" s="1"/>
  <c r="R941" i="3" s="1"/>
  <c r="R942" i="3" s="1"/>
  <c r="R943" i="3" s="1"/>
  <c r="R944" i="3" s="1"/>
  <c r="R945" i="3" s="1"/>
  <c r="R946" i="3" s="1"/>
  <c r="R947" i="3" s="1"/>
  <c r="R948" i="3" s="1"/>
  <c r="R949" i="3" s="1"/>
  <c r="R950" i="3" s="1"/>
  <c r="R951" i="3" s="1"/>
  <c r="R952" i="3" s="1"/>
  <c r="R953" i="3" s="1"/>
  <c r="R954" i="3" s="1"/>
  <c r="R955" i="3" s="1"/>
  <c r="R956" i="3" s="1"/>
  <c r="R957" i="3" s="1"/>
  <c r="R958" i="3" s="1"/>
  <c r="R959" i="3" s="1"/>
  <c r="R960" i="3" s="1"/>
  <c r="R961" i="3" s="1"/>
  <c r="R962" i="3" s="1"/>
  <c r="R963" i="3" s="1"/>
  <c r="R964" i="3" s="1"/>
  <c r="R965" i="3" s="1"/>
  <c r="R966" i="3" s="1"/>
  <c r="R967" i="3" s="1"/>
  <c r="R968" i="3" s="1"/>
  <c r="R969" i="3" s="1"/>
  <c r="R970" i="3" s="1"/>
  <c r="R971" i="3" s="1"/>
  <c r="R972" i="3" s="1"/>
  <c r="R973" i="3" s="1"/>
  <c r="R974" i="3" s="1"/>
  <c r="R975" i="3" s="1"/>
  <c r="R976" i="3" s="1"/>
  <c r="R977" i="3" s="1"/>
  <c r="R978" i="3" s="1"/>
  <c r="R979" i="3" s="1"/>
  <c r="R980" i="3" s="1"/>
  <c r="R981" i="3" s="1"/>
  <c r="R982" i="3" s="1"/>
  <c r="R983" i="3" s="1"/>
  <c r="R984" i="3" s="1"/>
  <c r="R985" i="3" s="1"/>
  <c r="R986" i="3" s="1"/>
  <c r="R987" i="3" s="1"/>
  <c r="R988" i="3" s="1"/>
  <c r="R989" i="3" s="1"/>
  <c r="R990" i="3" s="1"/>
  <c r="R991" i="3" s="1"/>
  <c r="R992" i="3" s="1"/>
  <c r="R993" i="3" s="1"/>
  <c r="R994" i="3" s="1"/>
  <c r="R995" i="3" s="1"/>
  <c r="R996" i="3" s="1"/>
  <c r="R997" i="3" s="1"/>
  <c r="R998" i="3" s="1"/>
  <c r="R999" i="3" s="1"/>
  <c r="R1000" i="3" s="1"/>
  <c r="R3" i="1"/>
  <c r="R4" i="1" l="1"/>
  <c r="S3" i="1"/>
  <c r="R1001" i="3"/>
  <c r="R1002" i="3" s="1"/>
  <c r="R1003" i="3" s="1"/>
  <c r="R1004" i="3" s="1"/>
  <c r="R1005" i="3" s="1"/>
  <c r="R1006" i="3" s="1"/>
  <c r="R1007" i="3" s="1"/>
  <c r="R1008" i="3" s="1"/>
  <c r="R1009" i="3" s="1"/>
  <c r="R1010" i="3" s="1"/>
  <c r="R1011" i="3" s="1"/>
  <c r="R1012" i="3" s="1"/>
  <c r="R1013" i="3" s="1"/>
  <c r="R1014" i="3" s="1"/>
  <c r="R1015" i="3" s="1"/>
  <c r="R1016" i="3" s="1"/>
  <c r="R1017" i="3" s="1"/>
  <c r="R1018" i="3" s="1"/>
  <c r="R1019" i="3" s="1"/>
  <c r="R1020" i="3" s="1"/>
  <c r="R1021" i="3" s="1"/>
  <c r="R1022" i="3" s="1"/>
  <c r="R1023" i="3" s="1"/>
  <c r="R1024" i="3" s="1"/>
  <c r="R1025" i="3" s="1"/>
  <c r="R1026" i="3" s="1"/>
  <c r="R1027" i="3" s="1"/>
  <c r="R1028" i="3" s="1"/>
  <c r="R1029" i="3" s="1"/>
  <c r="R1030" i="3" s="1"/>
  <c r="R1031" i="3" s="1"/>
  <c r="R1032" i="3" s="1"/>
  <c r="R1033" i="3" s="1"/>
  <c r="R1034" i="3" s="1"/>
  <c r="R1035" i="3" s="1"/>
  <c r="R1036" i="3" s="1"/>
  <c r="R1037" i="3" s="1"/>
  <c r="R1038" i="3" s="1"/>
  <c r="R1039" i="3" s="1"/>
  <c r="R1040" i="3" s="1"/>
  <c r="R1041" i="3" s="1"/>
  <c r="R1042" i="3" s="1"/>
  <c r="R1043" i="3" s="1"/>
  <c r="R1044" i="3" s="1"/>
  <c r="R1045" i="3" s="1"/>
  <c r="R1046" i="3" s="1"/>
  <c r="R1047" i="3" s="1"/>
  <c r="R1048" i="3" s="1"/>
  <c r="R1049" i="3" s="1"/>
  <c r="R1050" i="3" s="1"/>
  <c r="R1051" i="3" s="1"/>
  <c r="R1052" i="3" s="1"/>
  <c r="R1053" i="3" s="1"/>
  <c r="R1054" i="3" s="1"/>
  <c r="R1055" i="3" s="1"/>
  <c r="R1056" i="3" s="1"/>
  <c r="R1057" i="3" s="1"/>
  <c r="R1058" i="3" s="1"/>
  <c r="R1059" i="3" s="1"/>
  <c r="R1060" i="3" s="1"/>
  <c r="R1061" i="3" s="1"/>
  <c r="R1062" i="3" s="1"/>
  <c r="R1063" i="3" s="1"/>
  <c r="R1064" i="3" s="1"/>
  <c r="R1065" i="3" s="1"/>
  <c r="R1066" i="3" s="1"/>
  <c r="R1067" i="3" s="1"/>
  <c r="R1068" i="3" s="1"/>
  <c r="R1069" i="3" s="1"/>
  <c r="R1070" i="3" s="1"/>
  <c r="R1071" i="3" s="1"/>
  <c r="R1072" i="3" s="1"/>
  <c r="R1073" i="3" s="1"/>
  <c r="R1074" i="3" s="1"/>
  <c r="R1075" i="3" s="1"/>
  <c r="R1076" i="3" s="1"/>
  <c r="R1077" i="3" s="1"/>
  <c r="R1078" i="3" s="1"/>
  <c r="R1079" i="3" s="1"/>
  <c r="R1080" i="3" s="1"/>
  <c r="R1081" i="3" s="1"/>
  <c r="T2" i="3"/>
  <c r="R5" i="1" l="1"/>
  <c r="S4" i="1"/>
  <c r="S5" i="1" l="1"/>
  <c r="R6" i="1"/>
  <c r="R7" i="1" l="1"/>
  <c r="S6" i="1"/>
  <c r="S7" i="1" l="1"/>
  <c r="R8" i="1"/>
  <c r="R9" i="1" l="1"/>
  <c r="S8" i="1"/>
  <c r="R10" i="1" l="1"/>
  <c r="S9" i="1"/>
  <c r="S10" i="1" l="1"/>
  <c r="R11" i="1"/>
  <c r="R12" i="1" l="1"/>
  <c r="S11" i="1"/>
  <c r="S12" i="1" l="1"/>
  <c r="R13" i="1"/>
  <c r="S13" i="1" l="1"/>
  <c r="R14" i="1"/>
  <c r="R15" i="1" l="1"/>
  <c r="S14" i="1"/>
  <c r="S15" i="1" l="1"/>
  <c r="R16" i="1"/>
  <c r="R17" i="1" l="1"/>
  <c r="S16" i="1"/>
  <c r="R18" i="1" l="1"/>
  <c r="S17" i="1"/>
  <c r="S18" i="1" l="1"/>
  <c r="R19" i="1"/>
  <c r="S19" i="1" l="1"/>
  <c r="R20" i="1"/>
  <c r="R21" i="1" l="1"/>
  <c r="S20" i="1"/>
  <c r="S21" i="1" l="1"/>
  <c r="R22" i="1"/>
  <c r="R23" i="1" l="1"/>
  <c r="S22" i="1"/>
  <c r="S23" i="1" l="1"/>
  <c r="R24" i="1"/>
  <c r="S24" i="1" l="1"/>
  <c r="R25" i="1"/>
  <c r="S25" i="1" l="1"/>
  <c r="R26" i="1"/>
  <c r="S26" i="1" l="1"/>
  <c r="R27" i="1"/>
  <c r="R28" i="1" l="1"/>
  <c r="S27" i="1"/>
  <c r="R29" i="1" l="1"/>
  <c r="S28" i="1"/>
  <c r="R30" i="1" l="1"/>
  <c r="S29" i="1"/>
  <c r="S30" i="1" l="1"/>
  <c r="R31" i="1"/>
  <c r="S31" i="1" l="1"/>
  <c r="R32" i="1"/>
  <c r="R33" i="1" l="1"/>
  <c r="S32" i="1"/>
  <c r="S33" i="1" l="1"/>
  <c r="R34" i="1"/>
  <c r="R35" i="1" l="1"/>
  <c r="S34" i="1"/>
  <c r="R36" i="1" l="1"/>
  <c r="S35" i="1"/>
  <c r="R37" i="1" l="1"/>
  <c r="S36" i="1"/>
  <c r="R38" i="1" l="1"/>
  <c r="S37" i="1"/>
  <c r="R39" i="1" l="1"/>
  <c r="S38" i="1"/>
  <c r="R40" i="1" l="1"/>
  <c r="S39" i="1"/>
  <c r="S40" i="1" l="1"/>
  <c r="R41" i="1"/>
  <c r="S41" i="1" l="1"/>
  <c r="R42" i="1"/>
  <c r="S42" i="1" l="1"/>
  <c r="R43" i="1"/>
  <c r="R44" i="1" l="1"/>
  <c r="S43" i="1"/>
  <c r="R45" i="1" l="1"/>
  <c r="S44" i="1"/>
  <c r="R46" i="1" l="1"/>
  <c r="S45" i="1"/>
  <c r="S46" i="1" l="1"/>
  <c r="R47" i="1"/>
  <c r="S47" i="1" l="1"/>
  <c r="R48" i="1"/>
  <c r="R49" i="1" l="1"/>
  <c r="S48" i="1"/>
  <c r="S49" i="1" l="1"/>
  <c r="R50" i="1"/>
  <c r="S50" i="1" l="1"/>
  <c r="R51" i="1"/>
  <c r="R52" i="1" l="1"/>
  <c r="S51" i="1"/>
  <c r="R53" i="1" l="1"/>
  <c r="S52" i="1"/>
  <c r="S53" i="1" l="1"/>
  <c r="R54" i="1"/>
  <c r="R55" i="1" l="1"/>
  <c r="S54" i="1"/>
  <c r="R56" i="1" l="1"/>
  <c r="R57" i="1" s="1"/>
  <c r="S55" i="1"/>
  <c r="R58" i="1" l="1"/>
  <c r="S57" i="1"/>
  <c r="S58" i="1" l="1"/>
  <c r="R59" i="1"/>
  <c r="S59" i="1" l="1"/>
  <c r="R60" i="1"/>
  <c r="S60" i="1" l="1"/>
  <c r="R61" i="1"/>
  <c r="R62" i="1" l="1"/>
  <c r="S61" i="1"/>
  <c r="S62" i="1" l="1"/>
  <c r="R63" i="1"/>
  <c r="R64" i="1" l="1"/>
  <c r="S63" i="1"/>
  <c r="S64" i="1" l="1"/>
  <c r="R65" i="1"/>
  <c r="R66" i="1" l="1"/>
  <c r="S65" i="1"/>
  <c r="R67" i="1" l="1"/>
  <c r="S66" i="1"/>
  <c r="R68" i="1" l="1"/>
  <c r="S67" i="1"/>
  <c r="S68" i="1" l="1"/>
  <c r="R69" i="1"/>
  <c r="R70" i="1" l="1"/>
  <c r="S69" i="1"/>
  <c r="R71" i="1" l="1"/>
  <c r="S70" i="1"/>
  <c r="R72" i="1" l="1"/>
  <c r="S71" i="1"/>
  <c r="R73" i="1" l="1"/>
  <c r="S72" i="1"/>
  <c r="R74" i="1" l="1"/>
  <c r="S73" i="1"/>
  <c r="R75" i="1" l="1"/>
  <c r="S74" i="1"/>
  <c r="R76" i="1" l="1"/>
  <c r="S75" i="1"/>
  <c r="R77" i="1" l="1"/>
  <c r="S76" i="1"/>
  <c r="R78" i="1" l="1"/>
  <c r="S77" i="1"/>
  <c r="R79" i="1" l="1"/>
  <c r="S78" i="1"/>
  <c r="R80" i="1" l="1"/>
  <c r="S79" i="1"/>
  <c r="R81" i="1" l="1"/>
  <c r="R82" i="1" s="1"/>
  <c r="S80" i="1"/>
  <c r="R83" i="1" l="1"/>
  <c r="S82" i="1"/>
  <c r="R84" i="1" l="1"/>
  <c r="S83" i="1"/>
  <c r="S84" i="1" l="1"/>
  <c r="R85" i="1"/>
  <c r="S85" i="1" l="1"/>
  <c r="R86" i="1"/>
  <c r="R87" i="1" l="1"/>
  <c r="S86" i="1"/>
  <c r="R88" i="1" l="1"/>
  <c r="S87" i="1"/>
  <c r="R89" i="1" l="1"/>
  <c r="S88" i="1"/>
  <c r="R90" i="1" l="1"/>
  <c r="S89" i="1"/>
  <c r="R91" i="1" l="1"/>
  <c r="S90" i="1"/>
  <c r="S91" i="1" l="1"/>
  <c r="R92" i="1"/>
  <c r="S92" i="1" l="1"/>
  <c r="R93" i="1"/>
  <c r="S93" i="1" l="1"/>
  <c r="R94" i="1"/>
  <c r="S94" i="1" l="1"/>
  <c r="R95" i="1"/>
  <c r="S95" i="1" l="1"/>
  <c r="R96" i="1"/>
  <c r="R97" i="1" l="1"/>
  <c r="S96" i="1"/>
  <c r="R98" i="1" l="1"/>
  <c r="S97" i="1"/>
  <c r="R99" i="1" l="1"/>
  <c r="S98" i="1"/>
  <c r="S99" i="1" l="1"/>
  <c r="R100" i="1"/>
  <c r="S100" i="1" l="1"/>
  <c r="R101" i="1"/>
  <c r="S101" i="1" l="1"/>
  <c r="R102" i="1"/>
  <c r="S102" i="1" l="1"/>
  <c r="R103" i="1"/>
  <c r="S103" i="1" l="1"/>
  <c r="R104" i="1"/>
  <c r="S104" i="1" l="1"/>
  <c r="R105" i="1"/>
  <c r="S105" i="1" l="1"/>
  <c r="R106" i="1"/>
  <c r="R107" i="1" l="1"/>
  <c r="S106" i="1"/>
  <c r="R108" i="1" l="1"/>
  <c r="S107" i="1"/>
  <c r="S108" i="1" l="1"/>
  <c r="R109" i="1"/>
  <c r="S109" i="1" l="1"/>
  <c r="R110" i="1"/>
  <c r="R111" i="1" l="1"/>
  <c r="S110" i="1"/>
  <c r="S111" i="1" l="1"/>
  <c r="R112" i="1"/>
  <c r="S112" i="1" l="1"/>
  <c r="R113" i="1"/>
  <c r="S113" i="1" l="1"/>
  <c r="R114" i="1"/>
  <c r="S114" i="1" l="1"/>
  <c r="R115" i="1"/>
  <c r="R116" i="1" l="1"/>
  <c r="S115" i="1"/>
  <c r="S116" i="1" l="1"/>
  <c r="R117" i="1"/>
  <c r="S117" i="1" l="1"/>
  <c r="R118" i="1"/>
  <c r="S118" i="1" l="1"/>
  <c r="R119" i="1"/>
  <c r="R120" i="1" l="1"/>
  <c r="S119" i="1"/>
  <c r="R121" i="1" l="1"/>
  <c r="S120" i="1"/>
  <c r="R122" i="1" l="1"/>
  <c r="S121" i="1"/>
  <c r="R123" i="1" l="1"/>
  <c r="S122" i="1"/>
  <c r="S123" i="1" l="1"/>
  <c r="R124" i="1"/>
  <c r="R125" i="1" l="1"/>
  <c r="S124" i="1"/>
  <c r="S125" i="1" l="1"/>
  <c r="R126" i="1"/>
  <c r="R127" i="1" l="1"/>
  <c r="S126" i="1"/>
  <c r="R128" i="1" l="1"/>
  <c r="S127" i="1"/>
  <c r="R129" i="1" l="1"/>
  <c r="S128" i="1"/>
  <c r="R130" i="1" l="1"/>
  <c r="S129" i="1"/>
  <c r="R131" i="1" l="1"/>
  <c r="S130" i="1"/>
  <c r="R132" i="1" l="1"/>
  <c r="S131" i="1"/>
  <c r="S132" i="1" l="1"/>
  <c r="R133" i="1"/>
  <c r="S133" i="1" l="1"/>
  <c r="R134" i="1"/>
  <c r="S134" i="1" l="1"/>
  <c r="R135" i="1"/>
  <c r="R136" i="1" l="1"/>
  <c r="S135" i="1"/>
  <c r="R137" i="1" l="1"/>
  <c r="S136" i="1"/>
  <c r="S137" i="1" l="1"/>
  <c r="R138" i="1"/>
  <c r="R139" i="1" l="1"/>
  <c r="S138" i="1"/>
  <c r="S139" i="1" l="1"/>
  <c r="R140" i="1"/>
  <c r="S140" i="1" l="1"/>
  <c r="R141" i="1"/>
  <c r="R142" i="1" l="1"/>
  <c r="S141" i="1"/>
  <c r="S142" i="1" l="1"/>
  <c r="R143" i="1"/>
  <c r="R144" i="1" l="1"/>
  <c r="S143" i="1"/>
  <c r="R145" i="1" l="1"/>
  <c r="S144" i="1"/>
  <c r="S145" i="1" l="1"/>
  <c r="R146" i="1"/>
  <c r="R147" i="1" l="1"/>
  <c r="S146" i="1"/>
  <c r="R148" i="1" l="1"/>
  <c r="S147" i="1"/>
  <c r="R149" i="1" l="1"/>
  <c r="S148" i="1"/>
  <c r="R150" i="1" l="1"/>
  <c r="S149" i="1"/>
  <c r="S150" i="1" l="1"/>
  <c r="R151" i="1"/>
  <c r="S151" i="1" l="1"/>
  <c r="R152" i="1"/>
  <c r="S152" i="1" l="1"/>
  <c r="R153" i="1"/>
  <c r="S153" i="1" l="1"/>
  <c r="R154" i="1"/>
  <c r="S154" i="1" l="1"/>
  <c r="R155" i="1"/>
  <c r="S155" i="1" l="1"/>
  <c r="R156" i="1"/>
  <c r="S156" i="1" l="1"/>
  <c r="R157" i="1"/>
  <c r="S157" i="1" l="1"/>
  <c r="R158" i="1"/>
  <c r="S158" i="1" l="1"/>
  <c r="R159" i="1"/>
  <c r="S159" i="1" l="1"/>
  <c r="R160" i="1"/>
  <c r="S160" i="1" l="1"/>
  <c r="R161" i="1"/>
  <c r="R162" i="1" l="1"/>
  <c r="S161" i="1"/>
  <c r="R163" i="1" l="1"/>
  <c r="S162" i="1"/>
  <c r="R164" i="1" l="1"/>
  <c r="S163" i="1"/>
  <c r="S164" i="1" l="1"/>
  <c r="R165" i="1"/>
  <c r="R166" i="1" l="1"/>
  <c r="S165" i="1"/>
  <c r="S166" i="1" l="1"/>
  <c r="R167" i="1"/>
  <c r="S167" i="1" l="1"/>
  <c r="R168" i="1"/>
  <c r="R169" i="1" l="1"/>
  <c r="S168" i="1"/>
  <c r="S169" i="1" l="1"/>
  <c r="R170" i="1"/>
  <c r="R171" i="1" l="1"/>
  <c r="S170" i="1"/>
  <c r="S171" i="1" l="1"/>
  <c r="R172" i="1"/>
  <c r="S172" i="1" l="1"/>
  <c r="R173" i="1"/>
  <c r="R174" i="1" l="1"/>
  <c r="S173" i="1"/>
  <c r="R175" i="1" l="1"/>
  <c r="S174" i="1"/>
  <c r="R176" i="1" l="1"/>
  <c r="S175" i="1"/>
  <c r="S176" i="1" l="1"/>
  <c r="R177" i="1"/>
  <c r="R178" i="1" l="1"/>
  <c r="S177" i="1"/>
  <c r="S178" i="1" l="1"/>
  <c r="R179" i="1"/>
  <c r="S179" i="1" l="1"/>
  <c r="R180" i="1"/>
  <c r="R181" i="1" l="1"/>
  <c r="S180" i="1"/>
  <c r="R182" i="1" l="1"/>
  <c r="S181" i="1"/>
  <c r="S182" i="1" l="1"/>
  <c r="R183" i="1"/>
  <c r="S183" i="1" l="1"/>
  <c r="T183" i="1" s="1"/>
  <c r="R184" i="1"/>
  <c r="S184" i="1" l="1"/>
  <c r="R185" i="1"/>
  <c r="R186" i="1" l="1"/>
  <c r="S185" i="1"/>
  <c r="R187" i="1" l="1"/>
  <c r="S186" i="1"/>
  <c r="S187" i="1" l="1"/>
  <c r="R188" i="1"/>
  <c r="R189" i="1" l="1"/>
  <c r="S188" i="1"/>
  <c r="S189" i="1" l="1"/>
  <c r="R190" i="1"/>
  <c r="R191" i="1" l="1"/>
  <c r="S190" i="1"/>
  <c r="S191" i="1" l="1"/>
  <c r="R192" i="1"/>
  <c r="R193" i="1" l="1"/>
  <c r="S192" i="1"/>
  <c r="R194" i="1" l="1"/>
  <c r="S193" i="1"/>
  <c r="S194" i="1" l="1"/>
  <c r="R195" i="1"/>
  <c r="R196" i="1" l="1"/>
  <c r="S195" i="1"/>
  <c r="S196" i="1" l="1"/>
  <c r="R197" i="1"/>
  <c r="R198" i="1" l="1"/>
  <c r="S197" i="1"/>
  <c r="R199" i="1" l="1"/>
  <c r="S198" i="1"/>
  <c r="S199" i="1" l="1"/>
  <c r="R200" i="1"/>
  <c r="S200" i="1" l="1"/>
  <c r="R201" i="1"/>
  <c r="R202" i="1" l="1"/>
  <c r="S201" i="1"/>
  <c r="S202" i="1" l="1"/>
  <c r="R203" i="1"/>
  <c r="S203" i="1" l="1"/>
  <c r="R204" i="1"/>
  <c r="R205" i="1" l="1"/>
  <c r="S204" i="1"/>
  <c r="S205" i="1" l="1"/>
  <c r="R206" i="1"/>
  <c r="S206" i="1" l="1"/>
  <c r="R207" i="1"/>
  <c r="R208" i="1" l="1"/>
  <c r="S207" i="1"/>
  <c r="R209" i="1" l="1"/>
  <c r="S208" i="1"/>
  <c r="S209" i="1" l="1"/>
  <c r="R210" i="1"/>
  <c r="S210" i="1" l="1"/>
  <c r="R211" i="1"/>
  <c r="S211" i="1" l="1"/>
  <c r="R212" i="1"/>
  <c r="S212" i="1" l="1"/>
  <c r="R213" i="1"/>
  <c r="R214" i="1" l="1"/>
  <c r="S213" i="1"/>
  <c r="S214" i="1" l="1"/>
  <c r="R215" i="1"/>
  <c r="S215" i="1" l="1"/>
  <c r="R216" i="1"/>
  <c r="R217" i="1" l="1"/>
  <c r="S216" i="1"/>
  <c r="R218" i="1" l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S217" i="1"/>
  <c r="R230" i="1" l="1"/>
  <c r="S229" i="1"/>
  <c r="S230" i="1" l="1"/>
  <c r="R231" i="1"/>
  <c r="S231" i="1" l="1"/>
  <c r="R232" i="1"/>
  <c r="R233" i="1" l="1"/>
  <c r="S232" i="1"/>
  <c r="S233" i="1" l="1"/>
  <c r="R234" i="1"/>
  <c r="S234" i="1" l="1"/>
  <c r="R235" i="1"/>
  <c r="S235" i="1" l="1"/>
  <c r="R236" i="1"/>
  <c r="S236" i="1" l="1"/>
  <c r="R237" i="1"/>
  <c r="S237" i="1" l="1"/>
  <c r="R238" i="1"/>
  <c r="R239" i="1" l="1"/>
  <c r="S238" i="1"/>
  <c r="R240" i="1" l="1"/>
  <c r="S239" i="1"/>
  <c r="R241" i="1" l="1"/>
  <c r="S240" i="1"/>
  <c r="R242" i="1" l="1"/>
  <c r="S241" i="1"/>
  <c r="S242" i="1" l="1"/>
  <c r="R243" i="1"/>
  <c r="R244" i="1" l="1"/>
  <c r="S243" i="1"/>
  <c r="S244" i="1" l="1"/>
  <c r="R245" i="1"/>
  <c r="R246" i="1" l="1"/>
  <c r="S245" i="1"/>
  <c r="R247" i="1" l="1"/>
  <c r="S246" i="1"/>
  <c r="S247" i="1" l="1"/>
  <c r="R248" i="1"/>
  <c r="R249" i="1" l="1"/>
  <c r="S248" i="1"/>
  <c r="R250" i="1" l="1"/>
  <c r="S249" i="1"/>
  <c r="S250" i="1" l="1"/>
  <c r="R251" i="1"/>
  <c r="S251" i="1" l="1"/>
  <c r="R252" i="1"/>
  <c r="S252" i="1" l="1"/>
  <c r="R253" i="1"/>
  <c r="S253" i="1" l="1"/>
  <c r="R254" i="1"/>
  <c r="S254" i="1" l="1"/>
  <c r="R255" i="1"/>
  <c r="R256" i="1" l="1"/>
  <c r="S255" i="1"/>
  <c r="R257" i="1" l="1"/>
  <c r="S256" i="1"/>
  <c r="S257" i="1" l="1"/>
  <c r="R258" i="1"/>
  <c r="S258" i="1" l="1"/>
  <c r="R259" i="1"/>
  <c r="S259" i="1" l="1"/>
  <c r="R260" i="1"/>
  <c r="S260" i="1" l="1"/>
  <c r="R261" i="1"/>
  <c r="S261" i="1" l="1"/>
  <c r="R262" i="1"/>
  <c r="S262" i="1" l="1"/>
  <c r="R263" i="1"/>
  <c r="S263" i="1" l="1"/>
  <c r="R264" i="1"/>
  <c r="R265" i="1" l="1"/>
  <c r="S264" i="1"/>
  <c r="S265" i="1" l="1"/>
  <c r="R266" i="1"/>
  <c r="S266" i="1" l="1"/>
  <c r="R267" i="1"/>
  <c r="R268" i="1" l="1"/>
  <c r="S267" i="1"/>
  <c r="S268" i="1" l="1"/>
  <c r="R269" i="1"/>
  <c r="R270" i="1" l="1"/>
  <c r="S269" i="1"/>
  <c r="R271" i="1" l="1"/>
  <c r="S270" i="1"/>
  <c r="R272" i="1" l="1"/>
  <c r="S271" i="1"/>
  <c r="S272" i="1" l="1"/>
  <c r="R273" i="1"/>
  <c r="R274" i="1" l="1"/>
  <c r="S273" i="1"/>
  <c r="R275" i="1" l="1"/>
  <c r="S274" i="1"/>
  <c r="R276" i="1" l="1"/>
  <c r="S275" i="1"/>
  <c r="R277" i="1" l="1"/>
  <c r="S276" i="1"/>
  <c r="S277" i="1" l="1"/>
  <c r="R278" i="1"/>
  <c r="S278" i="1" l="1"/>
  <c r="R279" i="1"/>
  <c r="S279" i="1" l="1"/>
  <c r="R280" i="1"/>
  <c r="S280" i="1" l="1"/>
  <c r="R281" i="1"/>
  <c r="S281" i="1" l="1"/>
  <c r="R282" i="1"/>
  <c r="R283" i="1" l="1"/>
  <c r="S282" i="1"/>
  <c r="R284" i="1" l="1"/>
  <c r="S283" i="1"/>
  <c r="R285" i="1" l="1"/>
  <c r="S284" i="1"/>
  <c r="R286" i="1" l="1"/>
  <c r="S285" i="1"/>
  <c r="R287" i="1" l="1"/>
  <c r="S286" i="1"/>
  <c r="R288" i="1" l="1"/>
  <c r="S287" i="1"/>
  <c r="R289" i="1" l="1"/>
  <c r="S288" i="1"/>
  <c r="R290" i="1" l="1"/>
  <c r="S289" i="1"/>
  <c r="R291" i="1" l="1"/>
  <c r="S290" i="1"/>
  <c r="R292" i="1" l="1"/>
  <c r="S291" i="1"/>
  <c r="S292" i="1" l="1"/>
  <c r="R293" i="1"/>
  <c r="S293" i="1" l="1"/>
  <c r="R294" i="1"/>
  <c r="R295" i="1" l="1"/>
  <c r="S294" i="1"/>
  <c r="S295" i="1" l="1"/>
  <c r="R296" i="1"/>
  <c r="S296" i="1" l="1"/>
  <c r="R297" i="1"/>
  <c r="R298" i="1" l="1"/>
  <c r="S297" i="1"/>
  <c r="R299" i="1" l="1"/>
  <c r="S298" i="1"/>
  <c r="S299" i="1" l="1"/>
  <c r="R300" i="1"/>
  <c r="S300" i="1" l="1"/>
  <c r="R301" i="1"/>
  <c r="R302" i="1" l="1"/>
  <c r="S301" i="1"/>
  <c r="R303" i="1" l="1"/>
  <c r="S302" i="1"/>
  <c r="R304" i="1" l="1"/>
  <c r="S303" i="1"/>
  <c r="R305" i="1" l="1"/>
  <c r="S304" i="1"/>
  <c r="R306" i="1" l="1"/>
  <c r="S305" i="1"/>
  <c r="R307" i="1" l="1"/>
  <c r="S306" i="1"/>
  <c r="S307" i="1" l="1"/>
  <c r="R308" i="1"/>
  <c r="R309" i="1" l="1"/>
  <c r="S308" i="1"/>
  <c r="R310" i="1" l="1"/>
  <c r="S309" i="1"/>
  <c r="S310" i="1" l="1"/>
  <c r="R311" i="1"/>
  <c r="S311" i="1" l="1"/>
  <c r="R312" i="1"/>
  <c r="R313" i="1" l="1"/>
  <c r="S312" i="1"/>
  <c r="S313" i="1" l="1"/>
  <c r="R314" i="1"/>
  <c r="R315" i="1" l="1"/>
  <c r="S314" i="1"/>
  <c r="R316" i="1" l="1"/>
  <c r="S315" i="1"/>
  <c r="S316" i="1" l="1"/>
  <c r="R317" i="1"/>
  <c r="R318" i="1" l="1"/>
  <c r="S317" i="1"/>
  <c r="S318" i="1" l="1"/>
  <c r="R319" i="1"/>
  <c r="R320" i="1" l="1"/>
  <c r="S319" i="1"/>
  <c r="R321" i="1" l="1"/>
  <c r="S320" i="1"/>
  <c r="S321" i="1" l="1"/>
  <c r="R322" i="1"/>
  <c r="S322" i="1" l="1"/>
  <c r="R323" i="1"/>
  <c r="R324" i="1" l="1"/>
  <c r="S323" i="1"/>
  <c r="S324" i="1" l="1"/>
  <c r="R325" i="1"/>
  <c r="S325" i="1" l="1"/>
  <c r="R326" i="1"/>
  <c r="R327" i="1" l="1"/>
  <c r="S326" i="1"/>
  <c r="S327" i="1" l="1"/>
  <c r="R328" i="1"/>
  <c r="S328" i="1" l="1"/>
  <c r="R329" i="1"/>
  <c r="S329" i="1" l="1"/>
  <c r="R330" i="1"/>
  <c r="S330" i="1" l="1"/>
  <c r="R331" i="1"/>
  <c r="R332" i="1" l="1"/>
  <c r="S331" i="1"/>
  <c r="R333" i="1" l="1"/>
  <c r="S332" i="1"/>
  <c r="R334" i="1" l="1"/>
  <c r="S333" i="1"/>
  <c r="R335" i="1" l="1"/>
  <c r="S334" i="1"/>
  <c r="R336" i="1" l="1"/>
  <c r="S335" i="1"/>
  <c r="R337" i="1" l="1"/>
  <c r="S336" i="1"/>
  <c r="S337" i="1" l="1"/>
  <c r="R338" i="1"/>
  <c r="S338" i="1" l="1"/>
  <c r="R339" i="1"/>
  <c r="R340" i="1" l="1"/>
  <c r="S339" i="1"/>
  <c r="S340" i="1" l="1"/>
  <c r="R341" i="1"/>
  <c r="S341" i="1" l="1"/>
  <c r="R342" i="1"/>
  <c r="S342" i="1" l="1"/>
  <c r="R343" i="1"/>
  <c r="S343" i="1" l="1"/>
  <c r="R344" i="1"/>
  <c r="R345" i="1" l="1"/>
  <c r="S344" i="1"/>
  <c r="R346" i="1" l="1"/>
  <c r="S345" i="1"/>
  <c r="S346" i="1" l="1"/>
  <c r="R347" i="1"/>
  <c r="R348" i="1" l="1"/>
  <c r="S347" i="1"/>
  <c r="S348" i="1" l="1"/>
  <c r="R349" i="1"/>
  <c r="S349" i="1" l="1"/>
  <c r="R350" i="1"/>
  <c r="S350" i="1" l="1"/>
  <c r="R351" i="1"/>
  <c r="R352" i="1" l="1"/>
  <c r="S351" i="1"/>
  <c r="S352" i="1" l="1"/>
  <c r="R353" i="1"/>
  <c r="R354" i="1" l="1"/>
  <c r="S353" i="1"/>
  <c r="S354" i="1" l="1"/>
  <c r="R355" i="1"/>
  <c r="R356" i="1" l="1"/>
  <c r="S355" i="1"/>
  <c r="S356" i="1" l="1"/>
  <c r="R357" i="1"/>
  <c r="R358" i="1" l="1"/>
  <c r="S357" i="1"/>
  <c r="R359" i="1" l="1"/>
  <c r="S358" i="1"/>
  <c r="S359" i="1" l="1"/>
  <c r="R360" i="1"/>
  <c r="S360" i="1" l="1"/>
  <c r="R361" i="1"/>
  <c r="S361" i="1" l="1"/>
  <c r="R362" i="1"/>
  <c r="S362" i="1" l="1"/>
  <c r="R363" i="1"/>
  <c r="R364" i="1" l="1"/>
  <c r="S363" i="1"/>
  <c r="R365" i="1" l="1"/>
  <c r="S364" i="1"/>
  <c r="S365" i="1" l="1"/>
  <c r="R366" i="1"/>
  <c r="R367" i="1" l="1"/>
  <c r="S366" i="1"/>
  <c r="R368" i="1" l="1"/>
  <c r="S367" i="1"/>
  <c r="S368" i="1" l="1"/>
  <c r="R369" i="1"/>
  <c r="R370" i="1" l="1"/>
  <c r="S369" i="1"/>
  <c r="S370" i="1" l="1"/>
  <c r="R371" i="1"/>
  <c r="R372" i="1" l="1"/>
  <c r="S371" i="1"/>
  <c r="R373" i="1" l="1"/>
  <c r="S372" i="1"/>
  <c r="R374" i="1" l="1"/>
  <c r="S373" i="1"/>
  <c r="R375" i="1" l="1"/>
  <c r="S374" i="1"/>
  <c r="R376" i="1" l="1"/>
  <c r="S375" i="1"/>
  <c r="S376" i="1" l="1"/>
  <c r="R377" i="1"/>
  <c r="R378" i="1" l="1"/>
  <c r="S377" i="1"/>
  <c r="S378" i="1" l="1"/>
  <c r="R379" i="1"/>
  <c r="S379" i="1" l="1"/>
  <c r="R380" i="1"/>
  <c r="R381" i="1" l="1"/>
  <c r="S380" i="1"/>
  <c r="R382" i="1" l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S381" i="1"/>
  <c r="R1001" i="1" l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T2" i="1"/>
</calcChain>
</file>

<file path=xl/sharedStrings.xml><?xml version="1.0" encoding="utf-8"?>
<sst xmlns="http://schemas.openxmlformats.org/spreadsheetml/2006/main" count="5988" uniqueCount="669">
  <si>
    <t>Data</t>
  </si>
  <si>
    <t>Tipo Operação</t>
  </si>
  <si>
    <t>Característica</t>
  </si>
  <si>
    <t>Ativo</t>
  </si>
  <si>
    <t>Corretora</t>
  </si>
  <si>
    <t>Qtde</t>
  </si>
  <si>
    <t>Preço</t>
  </si>
  <si>
    <t>Custo Médio</t>
  </si>
  <si>
    <t>Lucro/Perda</t>
  </si>
  <si>
    <t>%</t>
  </si>
  <si>
    <t>Valor Compra</t>
  </si>
  <si>
    <t>Qtde Positivo</t>
  </si>
  <si>
    <t>C:\Users\esmer\Desktop\Alexandre\Investimentos</t>
  </si>
  <si>
    <t>Valor Vanessa</t>
  </si>
  <si>
    <t>Meta</t>
  </si>
  <si>
    <t>Falta</t>
  </si>
  <si>
    <t>Total Ano</t>
  </si>
  <si>
    <r>
      <rPr>
        <b/>
        <sz val="11"/>
        <color rgb="FF00FFFF"/>
        <rFont val="Calibri"/>
        <family val="2"/>
      </rPr>
      <t>&lt;</t>
    </r>
    <r>
      <rPr>
        <b/>
        <u/>
        <sz val="11"/>
        <color rgb="FF00FFFF"/>
        <rFont val="Calibri"/>
        <family val="2"/>
      </rPr>
      <t xml:space="preserve"> pdf </t>
    </r>
    <r>
      <rPr>
        <b/>
        <sz val="11"/>
        <color rgb="FF00FFFF"/>
        <rFont val="Calibri"/>
        <family val="2"/>
      </rPr>
      <t>&gt;</t>
    </r>
  </si>
  <si>
    <t>Qtde Negativo</t>
  </si>
  <si>
    <t>Janeiro</t>
  </si>
  <si>
    <t>Jan</t>
  </si>
  <si>
    <t>Média de Compra</t>
  </si>
  <si>
    <t>Fev</t>
  </si>
  <si>
    <t>Mar</t>
  </si>
  <si>
    <t>Resultado Mensal</t>
  </si>
  <si>
    <t>Abr</t>
  </si>
  <si>
    <t>Mai</t>
  </si>
  <si>
    <t>Lucro/Prejuízo</t>
  </si>
  <si>
    <t>Jun</t>
  </si>
  <si>
    <t>Jul</t>
  </si>
  <si>
    <t>Ago</t>
  </si>
  <si>
    <t>Set</t>
  </si>
  <si>
    <t>Out</t>
  </si>
  <si>
    <t>Nov</t>
  </si>
  <si>
    <t>Dez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</si>
  <si>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</si>
  <si>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</si>
  <si>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</si>
  <si>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</si>
  <si>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</si>
  <si>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</si>
  <si>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</si>
  <si>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</si>
  <si>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</si>
  <si>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</si>
  <si>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</si>
  <si>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Normal BIDI4</t>
  </si>
  <si>
    <t>Compra</t>
  </si>
  <si>
    <t>Venda</t>
  </si>
  <si>
    <t>Resultado</t>
  </si>
  <si>
    <t>Quantidade</t>
  </si>
  <si>
    <t>Emolumentos</t>
  </si>
  <si>
    <t>Valor</t>
  </si>
  <si>
    <t>Corretagem Compra</t>
  </si>
  <si>
    <t xml:space="preserve"> </t>
  </si>
  <si>
    <t>Total</t>
  </si>
  <si>
    <t>Corretagem Venda</t>
  </si>
  <si>
    <t>Total Líquido</t>
  </si>
  <si>
    <t>Resultado Final</t>
  </si>
  <si>
    <t>Corretagem</t>
  </si>
  <si>
    <t>Porcentagem</t>
  </si>
  <si>
    <t>x</t>
  </si>
  <si>
    <t>Normal TRAD3</t>
  </si>
  <si>
    <t>Normal BIDI11</t>
  </si>
  <si>
    <t>Normal LIGT3</t>
  </si>
  <si>
    <t>Porcentagem Líquida</t>
  </si>
  <si>
    <t>Normal TAEE11</t>
  </si>
  <si>
    <t>Venda 1.0%</t>
  </si>
  <si>
    <t>Venda1.5%</t>
  </si>
  <si>
    <t>Normal</t>
  </si>
  <si>
    <t>JHSF3</t>
  </si>
  <si>
    <t>BB-BI_S.A.</t>
  </si>
  <si>
    <t>HBOR3</t>
  </si>
  <si>
    <t>TASA4</t>
  </si>
  <si>
    <t>PRIO3</t>
  </si>
  <si>
    <t>GFSA3</t>
  </si>
  <si>
    <t>RCSL4</t>
  </si>
  <si>
    <t>SQIA3</t>
  </si>
  <si>
    <t>VVAR3</t>
  </si>
  <si>
    <t>BRKM5</t>
  </si>
  <si>
    <t>ITSA4</t>
  </si>
  <si>
    <t>CRFB3</t>
  </si>
  <si>
    <t>SUZB3</t>
  </si>
  <si>
    <t>BEEF3</t>
  </si>
  <si>
    <t>JSLG3</t>
  </si>
  <si>
    <t>MRFG3</t>
  </si>
  <si>
    <t>KLBN3</t>
  </si>
  <si>
    <t>KLBN4</t>
  </si>
  <si>
    <t>CPLE6</t>
  </si>
  <si>
    <t>MGLU3</t>
  </si>
  <si>
    <t>POSI3</t>
  </si>
  <si>
    <t>ELET3</t>
  </si>
  <si>
    <t>PMAM3</t>
  </si>
  <si>
    <t>CCPR3</t>
  </si>
  <si>
    <t>EMBR3</t>
  </si>
  <si>
    <t>AALR3</t>
  </si>
  <si>
    <t>CAMB3</t>
  </si>
  <si>
    <t>SAPR11</t>
  </si>
  <si>
    <t>COGN3</t>
  </si>
  <si>
    <t>BPAC11</t>
  </si>
  <si>
    <t>BIDI4</t>
  </si>
  <si>
    <t>BIDI11</t>
  </si>
  <si>
    <t>Imposto</t>
  </si>
  <si>
    <t>LWSA3</t>
  </si>
  <si>
    <t>CEAB3</t>
  </si>
  <si>
    <t>HGTX3</t>
  </si>
  <si>
    <t>TCSA3</t>
  </si>
  <si>
    <t>AZUL4</t>
  </si>
  <si>
    <t>RAPT4</t>
  </si>
  <si>
    <t>DMVF3</t>
  </si>
  <si>
    <t>LCAM3</t>
  </si>
  <si>
    <t>GGBR4</t>
  </si>
  <si>
    <t>WEGE3</t>
  </si>
  <si>
    <t>RADL3</t>
  </si>
  <si>
    <t>PETZ3</t>
  </si>
  <si>
    <t>GOLL4</t>
  </si>
  <si>
    <t>CVCB3</t>
  </si>
  <si>
    <t>BB-B_x001F__IS.A.</t>
  </si>
  <si>
    <t>BB-B_IS.A.</t>
  </si>
  <si>
    <t>Analise calmamente a tendência</t>
  </si>
  <si>
    <t>- Tendência de queda geralmente é boa para a SUZB3</t>
  </si>
  <si>
    <t>- Tendência de alta é mais fácil, espere uma correção para entrar</t>
  </si>
  <si>
    <t>- Tendência de queda tem correção positiva</t>
  </si>
  <si>
    <t>- Parece que CSN reage atrasada às notícias</t>
  </si>
  <si>
    <t>- Cuidado se a ação estiver muito esticada</t>
  </si>
  <si>
    <t>FJTA4</t>
  </si>
  <si>
    <t>Porcentagem de Lucro</t>
  </si>
  <si>
    <t>BPAN4</t>
  </si>
  <si>
    <t>INEP4</t>
  </si>
  <si>
    <t>CSNA3</t>
  </si>
  <si>
    <t>OIBR3</t>
  </si>
  <si>
    <t>PDGR3</t>
  </si>
  <si>
    <t>USIM5</t>
  </si>
  <si>
    <t>GOAU4</t>
  </si>
  <si>
    <t>BB-BI S.A.</t>
  </si>
  <si>
    <t>Imposto de renda nov/2018</t>
  </si>
  <si>
    <t>Qtde Positiva</t>
  </si>
  <si>
    <t>Qtde Negativa</t>
  </si>
  <si>
    <t>Zeramento Posicao</t>
  </si>
  <si>
    <t>OIBR4</t>
  </si>
  <si>
    <t>Evento Societário (Atualização)</t>
  </si>
  <si>
    <t>RSID3</t>
  </si>
  <si>
    <t>OGSA3</t>
  </si>
  <si>
    <t>BBTG12</t>
  </si>
  <si>
    <t>PPLA11</t>
  </si>
  <si>
    <t>Valor para Leilão</t>
  </si>
  <si>
    <t>Total Compra</t>
  </si>
  <si>
    <t>Total Líquido Compra</t>
  </si>
  <si>
    <t>Total Leilão</t>
  </si>
  <si>
    <t>Total Líquido Leilão</t>
  </si>
  <si>
    <t>Corretagem Leilão</t>
  </si>
  <si>
    <t>Normal RECV3</t>
  </si>
  <si>
    <t>Papel</t>
  </si>
  <si>
    <t>Cotação</t>
  </si>
  <si>
    <t>Var. %</t>
  </si>
  <si>
    <t>Fech.</t>
  </si>
  <si>
    <t>Máx.</t>
  </si>
  <si>
    <t>Mín.</t>
  </si>
  <si>
    <t>Nº Neg.</t>
  </si>
  <si>
    <t>Qtd. Neg. Dia</t>
  </si>
  <si>
    <t>Vol. Neg. Dia</t>
  </si>
  <si>
    <t>H. Últ. Neg.</t>
  </si>
  <si>
    <t>Max %</t>
  </si>
  <si>
    <t>AZEV4</t>
  </si>
  <si>
    <t>LIGT3</t>
  </si>
  <si>
    <t>NINJ3</t>
  </si>
  <si>
    <t>LJQQ3</t>
  </si>
  <si>
    <t>RECV3</t>
  </si>
  <si>
    <t>MEGA3</t>
  </si>
  <si>
    <t>AZEV3</t>
  </si>
  <si>
    <t>PGMN3</t>
  </si>
  <si>
    <t>3,100,376.80</t>
  </si>
  <si>
    <t>3.18</t>
  </si>
  <si>
    <t>-0.13</t>
  </si>
  <si>
    <t>3,166,738.00</t>
  </si>
  <si>
    <t>3.10</t>
  </si>
  <si>
    <t>-0.12</t>
  </si>
  <si>
    <t>14,487,722.00</t>
  </si>
  <si>
    <t>4.68</t>
  </si>
  <si>
    <t>-0.14</t>
  </si>
  <si>
    <t>3,304,099.80</t>
  </si>
  <si>
    <t>2.48</t>
  </si>
  <si>
    <t>54,409,256.00</t>
  </si>
  <si>
    <t>2.53</t>
  </si>
  <si>
    <t>0.71</t>
  </si>
  <si>
    <t>57,698,924.00</t>
  </si>
  <si>
    <t>0.56</t>
  </si>
  <si>
    <t>60,666,362.60</t>
  </si>
  <si>
    <t>2.51</t>
  </si>
  <si>
    <t>0.30</t>
  </si>
  <si>
    <t>5,190,895.20</t>
  </si>
  <si>
    <t>2.45</t>
  </si>
  <si>
    <t>4.43</t>
  </si>
  <si>
    <t>5,330,654.80</t>
  </si>
  <si>
    <t>2.36</t>
  </si>
  <si>
    <t>4.00</t>
  </si>
  <si>
    <t>4,709,486.20</t>
  </si>
  <si>
    <t>2.23</t>
  </si>
  <si>
    <t>3.98</t>
  </si>
  <si>
    <t>6,269,786.20</t>
  </si>
  <si>
    <t>5.78</t>
  </si>
  <si>
    <t>6,336,487.40</t>
  </si>
  <si>
    <t>-0.21</t>
  </si>
  <si>
    <t>6,944,576.80</t>
  </si>
  <si>
    <t>-0.07</t>
  </si>
  <si>
    <t>7,608,024.80</t>
  </si>
  <si>
    <t>5.79</t>
  </si>
  <si>
    <t>-0.17</t>
  </si>
  <si>
    <t>8,140,447.40</t>
  </si>
  <si>
    <t>5.81</t>
  </si>
  <si>
    <t>-0.24</t>
  </si>
  <si>
    <t>BRPR3</t>
  </si>
  <si>
    <t>8,957,069.00</t>
  </si>
  <si>
    <t>783.57</t>
  </si>
  <si>
    <t>1.39</t>
  </si>
  <si>
    <t>9,543,800.00</t>
  </si>
  <si>
    <t>5.71</t>
  </si>
  <si>
    <t>DXCO3</t>
  </si>
  <si>
    <t>41,574,332.00</t>
  </si>
  <si>
    <t>8.06</t>
  </si>
  <si>
    <t>0.67</t>
  </si>
  <si>
    <t>15,891,900.00</t>
  </si>
  <si>
    <t>3.56</t>
  </si>
  <si>
    <t>-0.03</t>
  </si>
  <si>
    <t>16,518,683.20</t>
  </si>
  <si>
    <t>3.53</t>
  </si>
  <si>
    <t>-0.22</t>
  </si>
  <si>
    <t>PCAR3</t>
  </si>
  <si>
    <t>27,478,597.60</t>
  </si>
  <si>
    <t>3.35</t>
  </si>
  <si>
    <t>-0.42</t>
  </si>
  <si>
    <t>7,387,575.40</t>
  </si>
  <si>
    <t>2.59</t>
  </si>
  <si>
    <t>-0.45</t>
  </si>
  <si>
    <t>3,399,771.60</t>
  </si>
  <si>
    <t>2.46</t>
  </si>
  <si>
    <t>0.40</t>
  </si>
  <si>
    <t>4,212,125.40</t>
  </si>
  <si>
    <t>1.04</t>
  </si>
  <si>
    <t>4,755,182.00</t>
  </si>
  <si>
    <t>2.49</t>
  </si>
  <si>
    <t>1.32</t>
  </si>
  <si>
    <t>9,997,647.40</t>
  </si>
  <si>
    <t>2.52</t>
  </si>
  <si>
    <t>2.44</t>
  </si>
  <si>
    <t>10,606,398.00</t>
  </si>
  <si>
    <t>2.02</t>
  </si>
  <si>
    <t>9,825,549.40</t>
  </si>
  <si>
    <t>2.31</t>
  </si>
  <si>
    <t>1.87</t>
  </si>
  <si>
    <t>3,244,765.60</t>
  </si>
  <si>
    <t>2.09</t>
  </si>
  <si>
    <t>FLRY3</t>
  </si>
  <si>
    <t>60,212,561.40</t>
  </si>
  <si>
    <t>14.96</t>
  </si>
  <si>
    <t>561,598,533.40</t>
  </si>
  <si>
    <t>54.85</t>
  </si>
  <si>
    <t>0.05</t>
  </si>
  <si>
    <t>MDNE3</t>
  </si>
  <si>
    <t>6,780,101.40</t>
  </si>
  <si>
    <t>11.01</t>
  </si>
  <si>
    <t>-0.47</t>
  </si>
  <si>
    <t>RAIZ4</t>
  </si>
  <si>
    <t>96,770,321.20</t>
  </si>
  <si>
    <t>3.88</t>
  </si>
  <si>
    <t>-0.11</t>
  </si>
  <si>
    <t>ZAMP3</t>
  </si>
  <si>
    <t>24,122,700.60</t>
  </si>
  <si>
    <t>5.95</t>
  </si>
  <si>
    <t>0.10</t>
  </si>
  <si>
    <t>15,559,651.20</t>
  </si>
  <si>
    <t>758.40</t>
  </si>
  <si>
    <t>0.25</t>
  </si>
  <si>
    <t>80,165,306.80</t>
  </si>
  <si>
    <t>3.95</t>
  </si>
  <si>
    <t>0.26</t>
  </si>
  <si>
    <t>3,543,956.20</t>
  </si>
  <si>
    <t>0.01</t>
  </si>
  <si>
    <t>29,629,474.40</t>
  </si>
  <si>
    <t>3.45</t>
  </si>
  <si>
    <t>3,492,741.40</t>
  </si>
  <si>
    <t>2.47</t>
  </si>
  <si>
    <t>-0.46</t>
  </si>
  <si>
    <t>10,271,015.20</t>
  </si>
  <si>
    <t>4.41</t>
  </si>
  <si>
    <t>-0.83</t>
  </si>
  <si>
    <t>7,107,579.60</t>
  </si>
  <si>
    <t>2.56</t>
  </si>
  <si>
    <t>0.37</t>
  </si>
  <si>
    <t>8,337,978.80</t>
  </si>
  <si>
    <t>2.55</t>
  </si>
  <si>
    <t>0.84</t>
  </si>
  <si>
    <t>9,199,499.60</t>
  </si>
  <si>
    <t>2.57</t>
  </si>
  <si>
    <t>1.12</t>
  </si>
  <si>
    <t>57,704,738.00</t>
  </si>
  <si>
    <t>QUAL3</t>
  </si>
  <si>
    <t>19,903,328.00</t>
  </si>
  <si>
    <t>2.96</t>
  </si>
  <si>
    <t>50,277,686.20</t>
  </si>
  <si>
    <t>2.43</t>
  </si>
  <si>
    <t>64,208,441.60</t>
  </si>
  <si>
    <t>14.97</t>
  </si>
  <si>
    <t>ODPV3</t>
  </si>
  <si>
    <t>19,178,043.40</t>
  </si>
  <si>
    <t>11.11</t>
  </si>
  <si>
    <t>-0.08</t>
  </si>
  <si>
    <t>85,569,983.60</t>
  </si>
  <si>
    <t>3.84</t>
  </si>
  <si>
    <t>NEOE3</t>
  </si>
  <si>
    <t>26,265,238.20</t>
  </si>
  <si>
    <t>19.11</t>
  </si>
  <si>
    <t>-0.05</t>
  </si>
  <si>
    <t>PLPL3</t>
  </si>
  <si>
    <t>16,228,884.00</t>
  </si>
  <si>
    <t>9.91</t>
  </si>
  <si>
    <t>0.06</t>
  </si>
  <si>
    <t>27,922,607.60</t>
  </si>
  <si>
    <t>5.82</t>
  </si>
  <si>
    <t>0.00</t>
  </si>
  <si>
    <t>DESK3</t>
  </si>
  <si>
    <t>4,041,394.20</t>
  </si>
  <si>
    <t>15.36</t>
  </si>
  <si>
    <t>0.04</t>
  </si>
  <si>
    <t>101,430,575.00</t>
  </si>
  <si>
    <t>9.23</t>
  </si>
  <si>
    <t>-0.68</t>
  </si>
  <si>
    <t>3,710,250.40</t>
  </si>
  <si>
    <t>0.18</t>
  </si>
  <si>
    <t>3,303,536.60</t>
  </si>
  <si>
    <t>3.01</t>
  </si>
  <si>
    <t>0.14</t>
  </si>
  <si>
    <t>6,594,062.00</t>
  </si>
  <si>
    <t>4.60</t>
  </si>
  <si>
    <t>10,201,421.20</t>
  </si>
  <si>
    <t>4.31</t>
  </si>
  <si>
    <t>-0.27</t>
  </si>
  <si>
    <t>8,418,856.40</t>
  </si>
  <si>
    <t>4.24</t>
  </si>
  <si>
    <t>-0.19</t>
  </si>
  <si>
    <t>8,356,935.00</t>
  </si>
  <si>
    <t>4.14</t>
  </si>
  <si>
    <t>-0.09</t>
  </si>
  <si>
    <t>64,156,253.80</t>
  </si>
  <si>
    <t>15.16</t>
  </si>
  <si>
    <t>56,825,299.40</t>
  </si>
  <si>
    <t>2.50</t>
  </si>
  <si>
    <t>19,150,778.00</t>
  </si>
  <si>
    <t>2.91</t>
  </si>
  <si>
    <t>-0.20</t>
  </si>
  <si>
    <t>76,714,369.80</t>
  </si>
  <si>
    <t>3.79</t>
  </si>
  <si>
    <t>21,907,159.80</t>
  </si>
  <si>
    <t>19.01</t>
  </si>
  <si>
    <t>-0.10</t>
  </si>
  <si>
    <t>IRBR3</t>
  </si>
  <si>
    <t>77,294,446.00</t>
  </si>
  <si>
    <t>41.13</t>
  </si>
  <si>
    <t>15,334,787.60</t>
  </si>
  <si>
    <t>9.94</t>
  </si>
  <si>
    <t>0.08</t>
  </si>
  <si>
    <t>16,664,854.40</t>
  </si>
  <si>
    <t>4.55</t>
  </si>
  <si>
    <t>0.74</t>
  </si>
  <si>
    <t>52,531,606.80</t>
  </si>
  <si>
    <t>20.49</t>
  </si>
  <si>
    <t>0.34</t>
  </si>
  <si>
    <t>4,351,314.20</t>
  </si>
  <si>
    <t>5.42</t>
  </si>
  <si>
    <t>-0.00</t>
  </si>
  <si>
    <t>VIVA3</t>
  </si>
  <si>
    <t>82,038,413.80</t>
  </si>
  <si>
    <t>27.03</t>
  </si>
  <si>
    <t>AAPL34</t>
  </si>
  <si>
    <t>8,977,535.97</t>
  </si>
  <si>
    <t>44.80</t>
  </si>
  <si>
    <t>0.09</t>
  </si>
  <si>
    <t>3,586,160.80</t>
  </si>
  <si>
    <t>4.53</t>
  </si>
  <si>
    <t>TEND3</t>
  </si>
  <si>
    <t>43,567,031.80</t>
  </si>
  <si>
    <t>12.72</t>
  </si>
  <si>
    <t>0.21</t>
  </si>
  <si>
    <t>41,080,386.00</t>
  </si>
  <si>
    <t>12.59</t>
  </si>
  <si>
    <t>0.38</t>
  </si>
  <si>
    <t>NVDC34</t>
  </si>
  <si>
    <t>13,993,460.27</t>
  </si>
  <si>
    <t>45.18</t>
  </si>
  <si>
    <t>3,246,221.40</t>
  </si>
  <si>
    <t>15.24</t>
  </si>
  <si>
    <t>-0.28</t>
  </si>
  <si>
    <t>10,467,661.51</t>
  </si>
  <si>
    <t>43.90</t>
  </si>
  <si>
    <t>0.36</t>
  </si>
  <si>
    <t>ENAT3</t>
  </si>
  <si>
    <t>34,514,578.80</t>
  </si>
  <si>
    <t>17.60</t>
  </si>
  <si>
    <t>0.32</t>
  </si>
  <si>
    <t>BRFS3</t>
  </si>
  <si>
    <t>221,461,104.20</t>
  </si>
  <si>
    <t>9.26</t>
  </si>
  <si>
    <t>0.11</t>
  </si>
  <si>
    <t>79,305,834.40</t>
  </si>
  <si>
    <t>42.34</t>
  </si>
  <si>
    <t>0.27</t>
  </si>
  <si>
    <t>9,144,059.20</t>
  </si>
  <si>
    <t>8.87</t>
  </si>
  <si>
    <t>0.98</t>
  </si>
  <si>
    <t>87,718,357.80</t>
  </si>
  <si>
    <t>9.04</t>
  </si>
  <si>
    <t>-0.61</t>
  </si>
  <si>
    <t>152,502,021.00</t>
  </si>
  <si>
    <t>13.44</t>
  </si>
  <si>
    <t>0.62</t>
  </si>
  <si>
    <t>140,877,718.00</t>
  </si>
  <si>
    <t>13.65</t>
  </si>
  <si>
    <t>0.66</t>
  </si>
  <si>
    <t>LEVE3</t>
  </si>
  <si>
    <t>15,638,829.60</t>
  </si>
  <si>
    <t>48.26</t>
  </si>
  <si>
    <t>6,269,255.20</t>
  </si>
  <si>
    <t>4.05</t>
  </si>
  <si>
    <t>-0.06</t>
  </si>
  <si>
    <t>55,057,357.40</t>
  </si>
  <si>
    <t>15.06</t>
  </si>
  <si>
    <t>0.23</t>
  </si>
  <si>
    <t>8,570,600.40</t>
  </si>
  <si>
    <t>8,082,308.80</t>
  </si>
  <si>
    <t>5.76</t>
  </si>
  <si>
    <t>83,775,575.40</t>
  </si>
  <si>
    <t>3.96</t>
  </si>
  <si>
    <t>0.20</t>
  </si>
  <si>
    <t>11,980,723.20</t>
  </si>
  <si>
    <t>5.69</t>
  </si>
  <si>
    <t>-0.38</t>
  </si>
  <si>
    <t>FESA4</t>
  </si>
  <si>
    <t>7,328,867.80</t>
  </si>
  <si>
    <t>48.04</t>
  </si>
  <si>
    <t>0.33</t>
  </si>
  <si>
    <t>9,104,028.00</t>
  </si>
  <si>
    <t>8.92</t>
  </si>
  <si>
    <t>1.33</t>
  </si>
  <si>
    <t>52,424,301.60</t>
  </si>
  <si>
    <t>2.60</t>
  </si>
  <si>
    <t>0.07</t>
  </si>
  <si>
    <t>MBLY3</t>
  </si>
  <si>
    <t>4,078,251.20</t>
  </si>
  <si>
    <t>3.86</t>
  </si>
  <si>
    <t>0.31</t>
  </si>
  <si>
    <t>82,568,980.80</t>
  </si>
  <si>
    <t>15.37</t>
  </si>
  <si>
    <t>0.42</t>
  </si>
  <si>
    <t>35,875,094.80</t>
  </si>
  <si>
    <t>12.42</t>
  </si>
  <si>
    <t>0.45</t>
  </si>
  <si>
    <t>11,334,944.15</t>
  </si>
  <si>
    <t>44.45</t>
  </si>
  <si>
    <t>3,130,559.60</t>
  </si>
  <si>
    <t>15.02</t>
  </si>
  <si>
    <t>CMIG3</t>
  </si>
  <si>
    <t>39,255,495.80</t>
  </si>
  <si>
    <t>19.98</t>
  </si>
  <si>
    <t>34,169,839.60</t>
  </si>
  <si>
    <t>17.38</t>
  </si>
  <si>
    <t>0.50</t>
  </si>
  <si>
    <t>SMTO3</t>
  </si>
  <si>
    <t>73,567,876.40</t>
  </si>
  <si>
    <t>39.78</t>
  </si>
  <si>
    <t>-0.04</t>
  </si>
  <si>
    <t>RDOR3</t>
  </si>
  <si>
    <t>210,066,316.60</t>
  </si>
  <si>
    <t>24.49</t>
  </si>
  <si>
    <t>-0.66</t>
  </si>
  <si>
    <t>8,037,846.80</t>
  </si>
  <si>
    <t>47.60</t>
  </si>
  <si>
    <t>8,665,184.00</t>
  </si>
  <si>
    <t>6.18</t>
  </si>
  <si>
    <t>58,871,234.40</t>
  </si>
  <si>
    <t>2.61</t>
  </si>
  <si>
    <t>3,991,969.40</t>
  </si>
  <si>
    <t>3.83</t>
  </si>
  <si>
    <t>59,184,190.80</t>
  </si>
  <si>
    <t>7.09</t>
  </si>
  <si>
    <t>0.57</t>
  </si>
  <si>
    <t>8,608,333.80</t>
  </si>
  <si>
    <t>HAPV3</t>
  </si>
  <si>
    <t>279,995,029.20</t>
  </si>
  <si>
    <t>4.34</t>
  </si>
  <si>
    <t>13,248,641.60</t>
  </si>
  <si>
    <t>51.17</t>
  </si>
  <si>
    <t>38,552,017.60</t>
  </si>
  <si>
    <t>19.97</t>
  </si>
  <si>
    <t>0.15</t>
  </si>
  <si>
    <t>18,112,535.20</t>
  </si>
  <si>
    <t>737.48</t>
  </si>
  <si>
    <t>0.88</t>
  </si>
  <si>
    <t>79,445,131.00</t>
  </si>
  <si>
    <t>27.46</t>
  </si>
  <si>
    <t>7,729,438.15</t>
  </si>
  <si>
    <t>44.22</t>
  </si>
  <si>
    <t>8,512,414.20</t>
  </si>
  <si>
    <t>6.14</t>
  </si>
  <si>
    <t>13,658,060.23</t>
  </si>
  <si>
    <t>45.87</t>
  </si>
  <si>
    <t>0.75</t>
  </si>
  <si>
    <t>YDUQ3</t>
  </si>
  <si>
    <t>105,911,495.20</t>
  </si>
  <si>
    <t>19.44</t>
  </si>
  <si>
    <t>359,265,691.40</t>
  </si>
  <si>
    <t>4.42</t>
  </si>
  <si>
    <t>59,229,299.00</t>
  </si>
  <si>
    <t>15.01</t>
  </si>
  <si>
    <t>0.19</t>
  </si>
  <si>
    <t>CMIG4</t>
  </si>
  <si>
    <t>161,611,940.40</t>
  </si>
  <si>
    <t>12.87</t>
  </si>
  <si>
    <t>0.47</t>
  </si>
  <si>
    <t>76,597,525.20</t>
  </si>
  <si>
    <t>41.79</t>
  </si>
  <si>
    <t>32,729,512.80</t>
  </si>
  <si>
    <t>5.75</t>
  </si>
  <si>
    <t>0.03</t>
  </si>
  <si>
    <t>181,952,825.80</t>
  </si>
  <si>
    <t>24.54</t>
  </si>
  <si>
    <t>5,667,996.24</t>
  </si>
  <si>
    <t>43.75</t>
  </si>
  <si>
    <t>63,963,614.40</t>
  </si>
  <si>
    <t>7.11</t>
  </si>
  <si>
    <t>0.51</t>
  </si>
  <si>
    <t>371,809,045.20</t>
  </si>
  <si>
    <t>4.46</t>
  </si>
  <si>
    <t>0.77</t>
  </si>
  <si>
    <t>6,766,731.00</t>
  </si>
  <si>
    <t>650.22</t>
  </si>
  <si>
    <t>2.10</t>
  </si>
  <si>
    <t>ROXO34</t>
  </si>
  <si>
    <t>20,574,775.25</t>
  </si>
  <si>
    <t>5.91</t>
  </si>
  <si>
    <t>-0.23</t>
  </si>
  <si>
    <t>23,805,000.20</t>
  </si>
  <si>
    <t>19.12</t>
  </si>
  <si>
    <t>0.16</t>
  </si>
  <si>
    <t>12,638,987.40</t>
  </si>
  <si>
    <t>50.71</t>
  </si>
  <si>
    <t>0.39</t>
  </si>
  <si>
    <t>TRIS3</t>
  </si>
  <si>
    <t>5,925,845.60</t>
  </si>
  <si>
    <t>0.28</t>
  </si>
  <si>
    <t>64,776,624.00</t>
  </si>
  <si>
    <t>4,152,241.40</t>
  </si>
  <si>
    <t>3.81</t>
  </si>
  <si>
    <t>82,075,940.80</t>
  </si>
  <si>
    <t>41.94</t>
  </si>
  <si>
    <t>0.12</t>
  </si>
  <si>
    <t>83,848,327.80</t>
  </si>
  <si>
    <t>41.24</t>
  </si>
  <si>
    <t>88,167,829.00</t>
  </si>
  <si>
    <t>3.93</t>
  </si>
  <si>
    <t>26,293,544.80</t>
  </si>
  <si>
    <t>19.04</t>
  </si>
  <si>
    <t>0.17</t>
  </si>
  <si>
    <t>28,015,869.20</t>
  </si>
  <si>
    <t>17.18</t>
  </si>
  <si>
    <t>143,279,407.60</t>
  </si>
  <si>
    <t>13.76</t>
  </si>
  <si>
    <t>0.60</t>
  </si>
  <si>
    <t>68,622,961.20</t>
  </si>
  <si>
    <t>MTRE3</t>
  </si>
  <si>
    <t>4,413,706.60</t>
  </si>
  <si>
    <t>4,179,708.20</t>
  </si>
  <si>
    <t>4.57</t>
  </si>
  <si>
    <t>JALL3</t>
  </si>
  <si>
    <t>7,789,815.00</t>
  </si>
  <si>
    <t>9.03</t>
  </si>
  <si>
    <t>0.53</t>
  </si>
  <si>
    <t>7,223,299.40</t>
  </si>
  <si>
    <t>9.05</t>
  </si>
  <si>
    <t>4,865,654.00</t>
  </si>
  <si>
    <t>2.22</t>
  </si>
  <si>
    <t>10,241,605.20</t>
  </si>
  <si>
    <t>6.12</t>
  </si>
  <si>
    <t>131,577,974.20</t>
  </si>
  <si>
    <t>13.97</t>
  </si>
  <si>
    <t>0.52</t>
  </si>
  <si>
    <t>CCRO3</t>
  </si>
  <si>
    <t>192,476,757.80</t>
  </si>
  <si>
    <t>12.68</t>
  </si>
  <si>
    <t>0.44</t>
  </si>
  <si>
    <t>8,829,663.00</t>
  </si>
  <si>
    <t>670.22</t>
  </si>
  <si>
    <t>1.85</t>
  </si>
  <si>
    <t>134,964,746.80</t>
  </si>
  <si>
    <t>12.75</t>
  </si>
  <si>
    <t>203,382,172.40</t>
  </si>
  <si>
    <t>9.15</t>
  </si>
  <si>
    <t>-0.02</t>
  </si>
  <si>
    <t>8,390,579.45</t>
  </si>
  <si>
    <t>43.40</t>
  </si>
  <si>
    <t>0.49</t>
  </si>
  <si>
    <t>11,589,365.80</t>
  </si>
  <si>
    <t>0.46</t>
  </si>
  <si>
    <t>ENEV3</t>
  </si>
  <si>
    <t>75,186,206.80</t>
  </si>
  <si>
    <t>11.90</t>
  </si>
  <si>
    <t>179,289,526.60</t>
  </si>
  <si>
    <t>12.62</t>
  </si>
  <si>
    <t>0.22</t>
  </si>
  <si>
    <t>16,403,168.40</t>
  </si>
  <si>
    <t>10.14</t>
  </si>
  <si>
    <t>6,954,953.20</t>
  </si>
  <si>
    <t>8.58</t>
  </si>
  <si>
    <t>0.24</t>
  </si>
  <si>
    <t>SLCE3</t>
  </si>
  <si>
    <t>47,467,427.00</t>
  </si>
  <si>
    <t>39.19</t>
  </si>
  <si>
    <t>47,612,312.40</t>
  </si>
  <si>
    <t>39.20</t>
  </si>
  <si>
    <t>8,937,625.80</t>
  </si>
  <si>
    <t>36,103,164.00</t>
  </si>
  <si>
    <t>19.88</t>
  </si>
  <si>
    <t>OPCT3</t>
  </si>
  <si>
    <t>3,609,004.80</t>
  </si>
  <si>
    <t>5.09</t>
  </si>
  <si>
    <t>NTCO3</t>
  </si>
  <si>
    <t>104,452,016.20</t>
  </si>
  <si>
    <t>14,538,988.00</t>
  </si>
  <si>
    <t>50.54</t>
  </si>
  <si>
    <t>ROMI3</t>
  </si>
  <si>
    <t>7,718,604.80</t>
  </si>
  <si>
    <t>13.59</t>
  </si>
  <si>
    <t>CSAN3</t>
  </si>
  <si>
    <t>111,131,222.40</t>
  </si>
  <si>
    <t>18.24</t>
  </si>
  <si>
    <t>0.48</t>
  </si>
  <si>
    <t>BMOB3</t>
  </si>
  <si>
    <t>7,842,051.60</t>
  </si>
  <si>
    <t>12.43</t>
  </si>
  <si>
    <t>GGPS3</t>
  </si>
  <si>
    <t>35,212,104.40</t>
  </si>
  <si>
    <t>18.20</t>
  </si>
  <si>
    <t>112,589,166.20</t>
  </si>
  <si>
    <t>12.67</t>
  </si>
  <si>
    <t>9,829,061.80</t>
  </si>
  <si>
    <t>10.88</t>
  </si>
  <si>
    <t>3,171,232.40</t>
  </si>
  <si>
    <t>3.22</t>
  </si>
  <si>
    <t>69,082,032.60</t>
  </si>
  <si>
    <t>21.04</t>
  </si>
  <si>
    <t>3,080,972.00</t>
  </si>
  <si>
    <t>107,542,106.20</t>
  </si>
  <si>
    <t>9.47</t>
  </si>
  <si>
    <t>-0.78</t>
  </si>
  <si>
    <t>11,630,240.60</t>
  </si>
  <si>
    <t>3.91</t>
  </si>
  <si>
    <t>RRRP3</t>
  </si>
  <si>
    <t>225,012,102.40</t>
  </si>
  <si>
    <t>30.61</t>
  </si>
  <si>
    <t>0.83</t>
  </si>
  <si>
    <t>GRND3</t>
  </si>
  <si>
    <t>9,257,647.00</t>
  </si>
  <si>
    <t>6.64</t>
  </si>
  <si>
    <t>UGPA3</t>
  </si>
  <si>
    <t>114,200,852.20</t>
  </si>
  <si>
    <t>19.33</t>
  </si>
  <si>
    <t>7,612,256.60</t>
  </si>
  <si>
    <t>48.39</t>
  </si>
  <si>
    <t>Total Líq Compra</t>
  </si>
  <si>
    <t>Valor p/ Leilão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</si>
</sst>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R$-416]\ #,##0.00"/>
    <numFmt numFmtId="165" formatCode="&quot;R$ &quot;#,##0.00"/>
    <numFmt numFmtId="166" formatCode="0.##;[Red]\-0.##"/>
    <numFmt numFmtId="167" formatCode="_R_$\ #,##0.00;[Red]\-_R_$\ #,##0.00"/>
    <numFmt numFmtId="168" formatCode="[$-416]d/m/yyyy"/>
    <numFmt numFmtId="169" formatCode="&quot;R$ &quot;#,##0.00;[Red]&quot;R$ &quot;#,##0.00"/>
    <numFmt numFmtId="170" formatCode="[$-416]#,##0.00_);[Red]\(#,##0.00\)"/>
    <numFmt numFmtId="171" formatCode="d/m/yyyy"/>
    <numFmt numFmtId="172" formatCode="&quot;R$&quot;\ #,##0.00;[Red]&quot;R$&quot;\ #,##0.00"/>
    <numFmt numFmtId="173" formatCode="&quot;R$ &quot;#,##0.00;[Red]&quot;-R$ &quot;#,##0.00"/>
  </numFmts>
  <fonts count="60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</font>
    <font>
      <sz val="11"/>
      <color rgb="FF00FF00"/>
      <name val="Calibri"/>
      <family val="2"/>
    </font>
    <font>
      <sz val="11"/>
      <color rgb="FF434343"/>
      <name val="Calibri"/>
      <family val="2"/>
    </font>
    <font>
      <b/>
      <sz val="11"/>
      <color rgb="FFFFFFFF"/>
      <name val="Calibri"/>
      <family val="2"/>
    </font>
    <font>
      <b/>
      <sz val="11"/>
      <color rgb="FF00FFFF"/>
      <name val="Calibri"/>
      <family val="2"/>
    </font>
    <font>
      <sz val="11"/>
      <color rgb="FFFF0000"/>
      <name val="Calibri"/>
      <family val="2"/>
    </font>
    <font>
      <sz val="11"/>
      <color rgb="FF404040"/>
      <name val="Calibri"/>
      <family val="2"/>
    </font>
    <font>
      <sz val="11"/>
      <color rgb="FF9BBB59"/>
      <name val="Calibri"/>
      <family val="2"/>
    </font>
    <font>
      <sz val="11"/>
      <color rgb="FF953735"/>
      <name val="Calibri"/>
      <family val="2"/>
    </font>
    <font>
      <sz val="11"/>
      <color rgb="FFF05AC9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FF00"/>
      <name val="Calibri"/>
      <family val="2"/>
    </font>
    <font>
      <sz val="11"/>
      <color rgb="FF666666"/>
      <name val="Calibri"/>
      <family val="2"/>
    </font>
    <font>
      <sz val="11"/>
      <color rgb="FF92D050"/>
      <name val="Calibri"/>
      <family val="2"/>
    </font>
    <font>
      <sz val="11"/>
      <color rgb="FFF2F2F2"/>
      <name val="Calibri"/>
      <family val="2"/>
    </font>
    <font>
      <sz val="11"/>
      <color rgb="FFF79646"/>
      <name val="Calibri"/>
      <family val="2"/>
    </font>
    <font>
      <sz val="11"/>
      <color rgb="FF00CC66"/>
      <name val="Calibri"/>
      <family val="2"/>
    </font>
    <font>
      <sz val="11"/>
      <color rgb="FFFF00FF"/>
      <name val="Calibri"/>
      <family val="2"/>
    </font>
    <font>
      <sz val="11"/>
      <color rgb="FF00FFFF"/>
      <name val="Calibri"/>
      <family val="2"/>
    </font>
    <font>
      <sz val="11"/>
      <color rgb="FF0000FF"/>
      <name val="Calibri"/>
      <family val="2"/>
    </font>
    <font>
      <sz val="11"/>
      <color rgb="FF558ED5"/>
      <name val="Calibri"/>
      <family val="2"/>
    </font>
    <font>
      <sz val="11"/>
      <color rgb="FF00B050"/>
      <name val="Calibri"/>
      <family val="2"/>
    </font>
    <font>
      <sz val="11"/>
      <color rgb="FFFFEB9C"/>
      <name val="Calibri"/>
      <family val="2"/>
    </font>
    <font>
      <sz val="11"/>
      <color rgb="FFFF5A00"/>
      <name val="Calibri"/>
      <family val="2"/>
    </font>
    <font>
      <sz val="11"/>
      <color rgb="FFB3B3B3"/>
      <name val="Calibri"/>
      <family val="2"/>
    </font>
    <font>
      <sz val="11"/>
      <color rgb="FF8064A2"/>
      <name val="Calibri"/>
      <family val="2"/>
    </font>
    <font>
      <sz val="11"/>
      <color rgb="FF4A86E8"/>
      <name val="Calibri"/>
      <family val="2"/>
    </font>
    <font>
      <b/>
      <sz val="16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&quot;Helvetica Neue&quot;"/>
    </font>
    <font>
      <sz val="11"/>
      <color rgb="FFD9D9D9"/>
      <name val="Calibri"/>
      <family val="2"/>
    </font>
    <font>
      <sz val="11"/>
      <color rgb="FF93CDDD"/>
      <name val="Calibri"/>
      <family val="2"/>
    </font>
    <font>
      <sz val="11"/>
      <color rgb="FF808080"/>
      <name val="Calibri"/>
      <family val="2"/>
    </font>
    <font>
      <sz val="11"/>
      <color rgb="FF948A54"/>
      <name val="Calibri"/>
      <family val="2"/>
    </font>
    <font>
      <sz val="11"/>
      <color rgb="FFEDDB37"/>
      <name val="Calibri"/>
      <family val="2"/>
    </font>
    <font>
      <b/>
      <sz val="11"/>
      <color rgb="FF93CDDD"/>
      <name val="Calibri"/>
      <family val="2"/>
    </font>
    <font>
      <sz val="11"/>
      <color rgb="FF604A7B"/>
      <name val="Calibri"/>
      <family val="2"/>
    </font>
    <font>
      <sz val="11"/>
      <color rgb="FFFAC090"/>
      <name val="Calibri"/>
      <family val="2"/>
    </font>
    <font>
      <sz val="12"/>
      <color rgb="FFFFFFFF"/>
      <name val="Calibri"/>
      <family val="2"/>
    </font>
    <font>
      <sz val="11"/>
      <color rgb="FF7030A0"/>
      <name val="Calibri"/>
      <family val="2"/>
    </font>
    <font>
      <b/>
      <u/>
      <sz val="11"/>
      <color rgb="FF00FFFF"/>
      <name val="Calibri"/>
      <family val="2"/>
    </font>
    <font>
      <b/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F2F2F"/>
      <name val="Arial"/>
      <family val="2"/>
    </font>
    <font>
      <sz val="10"/>
      <color rgb="FF757575"/>
      <name val="Arial"/>
      <family val="2"/>
    </font>
    <font>
      <u/>
      <sz val="11"/>
      <color theme="10"/>
      <name val="Calibri"/>
      <family val="2"/>
    </font>
    <font>
      <sz val="10"/>
      <color rgb="FF757575"/>
      <name val="Arial"/>
      <family val="2"/>
    </font>
    <font>
      <sz val="10"/>
      <color rgb="FFFF0000"/>
      <name val="Arial"/>
      <family val="2"/>
    </font>
    <font>
      <sz val="10"/>
      <color rgb="FF68CB69"/>
      <name val="Arial"/>
      <family val="2"/>
    </font>
    <font>
      <b/>
      <sz val="16"/>
      <color theme="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242424"/>
        <bgColor rgb="FF242424"/>
      </patternFill>
    </fill>
    <fill>
      <patternFill patternType="solid">
        <fgColor rgb="FF262626"/>
        <bgColor rgb="FF262626"/>
      </patternFill>
    </fill>
    <fill>
      <patternFill patternType="solid">
        <fgColor rgb="FF141414"/>
        <bgColor rgb="FF141414"/>
      </patternFill>
    </fill>
    <fill>
      <patternFill patternType="solid">
        <fgColor rgb="FF050505"/>
        <bgColor rgb="FF050505"/>
      </patternFill>
    </fill>
    <fill>
      <patternFill patternType="solid">
        <fgColor rgb="FF376092"/>
        <bgColor rgb="FF376092"/>
      </patternFill>
    </fill>
    <fill>
      <patternFill patternType="solid">
        <fgColor rgb="FF17375E"/>
        <bgColor rgb="FF17375E"/>
      </patternFill>
    </fill>
    <fill>
      <patternFill patternType="solid">
        <fgColor rgb="FFFFFFFF"/>
        <bgColor rgb="FFFFFFFF"/>
      </patternFill>
    </fill>
    <fill>
      <patternFill patternType="solid">
        <fgColor rgb="FFC6D9F1"/>
        <bgColor rgb="FFC6D9F1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595959"/>
        <bgColor rgb="FF595959"/>
      </patternFill>
    </fill>
    <fill>
      <patternFill patternType="solid">
        <fgColor rgb="FF404040"/>
        <bgColor rgb="FF404040"/>
      </patternFill>
    </fill>
    <fill>
      <patternFill patternType="solid">
        <fgColor rgb="FF0D0D0D"/>
        <bgColor rgb="FF0D0D0D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indexed="64"/>
      </patternFill>
    </fill>
    <fill>
      <patternFill patternType="solid">
        <fgColor rgb="FF66FF66"/>
        <bgColor rgb="FFFFFFFF"/>
      </patternFill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FFF9F"/>
        <bgColor rgb="FF00FF00"/>
      </patternFill>
    </fill>
    <fill>
      <patternFill patternType="solid">
        <fgColor rgb="FF9FFF9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/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0000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4D4D4D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000000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000000"/>
      </top>
      <bottom style="thin">
        <color rgb="FF4D4D4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FFFFF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FFFFFF"/>
      </bottom>
      <diagonal/>
    </border>
    <border>
      <left style="thin">
        <color rgb="FF000000"/>
      </left>
      <right/>
      <top style="thin">
        <color rgb="FF000000"/>
      </top>
      <bottom style="hair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4D4D4D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4D4D4D"/>
      </right>
      <top/>
      <bottom style="thin">
        <color rgb="FF000000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tted">
        <color rgb="FFFFFFFF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37"/>
    <xf numFmtId="0" fontId="55" fillId="0" borderId="0" applyNumberFormat="0" applyFill="0" applyBorder="0" applyAlignment="0" applyProtection="0"/>
  </cellStyleXfs>
  <cellXfs count="939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4" fillId="3" borderId="1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9" fillId="2" borderId="1" xfId="0" applyNumberFormat="1" applyFont="1" applyFill="1" applyBorder="1" applyAlignment="1">
      <alignment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2" fontId="9" fillId="2" borderId="5" xfId="0" applyNumberFormat="1" applyFont="1" applyFill="1" applyBorder="1" applyAlignment="1">
      <alignment vertical="center" wrapText="1"/>
    </xf>
    <xf numFmtId="164" fontId="9" fillId="2" borderId="5" xfId="0" applyNumberFormat="1" applyFont="1" applyFill="1" applyBorder="1" applyAlignment="1">
      <alignment vertical="center" wrapText="1"/>
    </xf>
    <xf numFmtId="166" fontId="9" fillId="2" borderId="5" xfId="0" applyNumberFormat="1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167" fontId="9" fillId="2" borderId="3" xfId="0" applyNumberFormat="1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/>
    </xf>
    <xf numFmtId="0" fontId="10" fillId="2" borderId="8" xfId="0" applyFont="1" applyFill="1" applyBorder="1"/>
    <xf numFmtId="0" fontId="11" fillId="2" borderId="1" xfId="0" applyFont="1" applyFill="1" applyBorder="1"/>
    <xf numFmtId="165" fontId="12" fillId="2" borderId="1" xfId="0" applyNumberFormat="1" applyFont="1" applyFill="1" applyBorder="1"/>
    <xf numFmtId="165" fontId="13" fillId="2" borderId="1" xfId="0" applyNumberFormat="1" applyFont="1" applyFill="1" applyBorder="1"/>
    <xf numFmtId="165" fontId="11" fillId="0" borderId="0" xfId="0" applyNumberFormat="1" applyFont="1"/>
    <xf numFmtId="0" fontId="14" fillId="0" borderId="0" xfId="0" applyFont="1"/>
    <xf numFmtId="10" fontId="11" fillId="0" borderId="0" xfId="0" applyNumberFormat="1" applyFont="1"/>
    <xf numFmtId="167" fontId="0" fillId="0" borderId="0" xfId="0" applyNumberFormat="1"/>
    <xf numFmtId="14" fontId="0" fillId="0" borderId="0" xfId="0" applyNumberFormat="1"/>
    <xf numFmtId="164" fontId="9" fillId="2" borderId="1" xfId="0" applyNumberFormat="1" applyFont="1" applyFill="1" applyBorder="1" applyAlignment="1">
      <alignment vertical="center" wrapText="1"/>
    </xf>
    <xf numFmtId="166" fontId="9" fillId="2" borderId="1" xfId="0" applyNumberFormat="1" applyFont="1" applyFill="1" applyBorder="1" applyAlignment="1">
      <alignment vertical="center" wrapText="1"/>
    </xf>
    <xf numFmtId="0" fontId="6" fillId="5" borderId="10" xfId="0" applyFont="1" applyFill="1" applyBorder="1"/>
    <xf numFmtId="10" fontId="0" fillId="0" borderId="0" xfId="0" applyNumberFormat="1"/>
    <xf numFmtId="14" fontId="15" fillId="2" borderId="1" xfId="0" applyNumberFormat="1" applyFont="1" applyFill="1" applyBorder="1" applyAlignment="1">
      <alignment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3" fontId="15" fillId="2" borderId="1" xfId="0" applyNumberFormat="1" applyFont="1" applyFill="1" applyBorder="1" applyAlignment="1">
      <alignment vertical="center" wrapText="1"/>
    </xf>
    <xf numFmtId="2" fontId="15" fillId="2" borderId="1" xfId="0" applyNumberFormat="1" applyFont="1" applyFill="1" applyBorder="1" applyAlignment="1">
      <alignment vertical="center" wrapText="1"/>
    </xf>
    <xf numFmtId="164" fontId="15" fillId="2" borderId="1" xfId="0" applyNumberFormat="1" applyFont="1" applyFill="1" applyBorder="1" applyAlignment="1">
      <alignment vertical="center" wrapText="1"/>
    </xf>
    <xf numFmtId="166" fontId="15" fillId="2" borderId="1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167" fontId="15" fillId="2" borderId="3" xfId="0" applyNumberFormat="1" applyFont="1" applyFill="1" applyBorder="1" applyAlignment="1">
      <alignment vertical="center" wrapText="1"/>
    </xf>
    <xf numFmtId="165" fontId="4" fillId="6" borderId="10" xfId="0" applyNumberFormat="1" applyFont="1" applyFill="1" applyBorder="1"/>
    <xf numFmtId="14" fontId="16" fillId="2" borderId="1" xfId="0" applyNumberFormat="1" applyFont="1" applyFill="1" applyBorder="1" applyAlignment="1">
      <alignment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/>
    </xf>
    <xf numFmtId="3" fontId="16" fillId="2" borderId="1" xfId="0" applyNumberFormat="1" applyFont="1" applyFill="1" applyBorder="1" applyAlignment="1">
      <alignment vertical="center" wrapText="1"/>
    </xf>
    <xf numFmtId="2" fontId="16" fillId="2" borderId="1" xfId="0" applyNumberFormat="1" applyFont="1" applyFill="1" applyBorder="1" applyAlignment="1">
      <alignment vertical="center" wrapText="1"/>
    </xf>
    <xf numFmtId="164" fontId="16" fillId="2" borderId="1" xfId="0" applyNumberFormat="1" applyFont="1" applyFill="1" applyBorder="1" applyAlignment="1">
      <alignment vertical="center" wrapText="1"/>
    </xf>
    <xf numFmtId="166" fontId="16" fillId="2" borderId="1" xfId="0" applyNumberFormat="1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167" fontId="16" fillId="2" borderId="3" xfId="0" applyNumberFormat="1" applyFont="1" applyFill="1" applyBorder="1" applyAlignment="1">
      <alignment vertical="center" wrapText="1"/>
    </xf>
    <xf numFmtId="10" fontId="4" fillId="6" borderId="11" xfId="0" applyNumberFormat="1" applyFont="1" applyFill="1" applyBorder="1"/>
    <xf numFmtId="167" fontId="16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/>
    <xf numFmtId="14" fontId="10" fillId="2" borderId="1" xfId="0" applyNumberFormat="1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vertical="center" wrapText="1"/>
    </xf>
    <xf numFmtId="2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66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7" fontId="10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14" fontId="17" fillId="2" borderId="1" xfId="0" applyNumberFormat="1" applyFont="1" applyFill="1" applyBorder="1" applyAlignment="1">
      <alignment vertical="center" wrapText="1"/>
    </xf>
    <xf numFmtId="14" fontId="17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2" fontId="17" fillId="2" borderId="1" xfId="0" applyNumberFormat="1" applyFont="1" applyFill="1" applyBorder="1" applyAlignment="1">
      <alignment vertical="center" wrapText="1"/>
    </xf>
    <xf numFmtId="164" fontId="17" fillId="2" borderId="1" xfId="0" applyNumberFormat="1" applyFont="1" applyFill="1" applyBorder="1" applyAlignment="1">
      <alignment vertical="center" wrapText="1"/>
    </xf>
    <xf numFmtId="166" fontId="17" fillId="2" borderId="1" xfId="0" applyNumberFormat="1" applyFont="1" applyFill="1" applyBorder="1" applyAlignment="1">
      <alignment vertical="center" wrapText="1"/>
    </xf>
    <xf numFmtId="167" fontId="17" fillId="2" borderId="1" xfId="0" applyNumberFormat="1" applyFont="1" applyFill="1" applyBorder="1" applyAlignment="1">
      <alignment vertical="center" wrapText="1"/>
    </xf>
    <xf numFmtId="0" fontId="11" fillId="0" borderId="0" xfId="0" applyFont="1"/>
    <xf numFmtId="14" fontId="18" fillId="2" borderId="1" xfId="0" applyNumberFormat="1" applyFont="1" applyFill="1" applyBorder="1" applyAlignment="1">
      <alignment vertical="center" wrapText="1"/>
    </xf>
    <xf numFmtId="14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3" fontId="18" fillId="2" borderId="1" xfId="0" applyNumberFormat="1" applyFont="1" applyFill="1" applyBorder="1" applyAlignment="1">
      <alignment vertical="center" wrapText="1"/>
    </xf>
    <xf numFmtId="2" fontId="18" fillId="2" borderId="1" xfId="0" applyNumberFormat="1" applyFont="1" applyFill="1" applyBorder="1" applyAlignment="1">
      <alignment vertical="center" wrapText="1"/>
    </xf>
    <xf numFmtId="164" fontId="18" fillId="2" borderId="1" xfId="0" applyNumberFormat="1" applyFont="1" applyFill="1" applyBorder="1" applyAlignment="1">
      <alignment vertical="center" wrapText="1"/>
    </xf>
    <xf numFmtId="166" fontId="18" fillId="2" borderId="1" xfId="0" applyNumberFormat="1" applyFont="1" applyFill="1" applyBorder="1" applyAlignment="1">
      <alignment vertical="center" wrapText="1"/>
    </xf>
    <xf numFmtId="167" fontId="18" fillId="2" borderId="1" xfId="0" applyNumberFormat="1" applyFont="1" applyFill="1" applyBorder="1" applyAlignment="1">
      <alignment vertical="center" wrapText="1"/>
    </xf>
    <xf numFmtId="14" fontId="19" fillId="2" borderId="1" xfId="0" applyNumberFormat="1" applyFont="1" applyFill="1" applyBorder="1" applyAlignment="1">
      <alignment vertical="center" wrapText="1"/>
    </xf>
    <xf numFmtId="14" fontId="19" fillId="2" borderId="12" xfId="0" applyNumberFormat="1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 wrapText="1"/>
    </xf>
    <xf numFmtId="3" fontId="19" fillId="2" borderId="12" xfId="0" applyNumberFormat="1" applyFont="1" applyFill="1" applyBorder="1" applyAlignment="1">
      <alignment vertical="center" wrapText="1"/>
    </xf>
    <xf numFmtId="2" fontId="19" fillId="2" borderId="12" xfId="0" applyNumberFormat="1" applyFont="1" applyFill="1" applyBorder="1" applyAlignment="1">
      <alignment vertical="center" wrapText="1"/>
    </xf>
    <xf numFmtId="164" fontId="19" fillId="2" borderId="13" xfId="0" applyNumberFormat="1" applyFont="1" applyFill="1" applyBorder="1" applyAlignment="1">
      <alignment vertical="center" wrapText="1"/>
    </xf>
    <xf numFmtId="166" fontId="19" fillId="2" borderId="12" xfId="0" applyNumberFormat="1" applyFont="1" applyFill="1" applyBorder="1" applyAlignment="1">
      <alignment vertical="center" wrapText="1"/>
    </xf>
    <xf numFmtId="167" fontId="19" fillId="2" borderId="12" xfId="0" applyNumberFormat="1" applyFont="1" applyFill="1" applyBorder="1" applyAlignment="1">
      <alignment vertical="center" wrapText="1"/>
    </xf>
    <xf numFmtId="14" fontId="20" fillId="2" borderId="1" xfId="0" applyNumberFormat="1" applyFont="1" applyFill="1" applyBorder="1" applyAlignment="1">
      <alignment vertical="center" wrapText="1"/>
    </xf>
    <xf numFmtId="14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 wrapText="1"/>
    </xf>
    <xf numFmtId="3" fontId="20" fillId="2" borderId="1" xfId="0" applyNumberFormat="1" applyFont="1" applyFill="1" applyBorder="1" applyAlignment="1">
      <alignment vertical="center" wrapText="1"/>
    </xf>
    <xf numFmtId="2" fontId="20" fillId="2" borderId="1" xfId="0" applyNumberFormat="1" applyFont="1" applyFill="1" applyBorder="1" applyAlignment="1">
      <alignment vertical="center" wrapText="1"/>
    </xf>
    <xf numFmtId="164" fontId="20" fillId="2" borderId="1" xfId="0" applyNumberFormat="1" applyFont="1" applyFill="1" applyBorder="1" applyAlignment="1">
      <alignment vertical="center" wrapText="1"/>
    </xf>
    <xf numFmtId="166" fontId="20" fillId="2" borderId="1" xfId="0" applyNumberFormat="1" applyFont="1" applyFill="1" applyBorder="1" applyAlignment="1">
      <alignment vertical="center" wrapText="1"/>
    </xf>
    <xf numFmtId="167" fontId="20" fillId="2" borderId="1" xfId="0" applyNumberFormat="1" applyFont="1" applyFill="1" applyBorder="1" applyAlignment="1">
      <alignment vertical="center" wrapText="1"/>
    </xf>
    <xf numFmtId="14" fontId="19" fillId="2" borderId="12" xfId="0" applyNumberFormat="1" applyFont="1" applyFill="1" applyBorder="1" applyAlignment="1">
      <alignment vertical="center" wrapText="1"/>
    </xf>
    <xf numFmtId="164" fontId="19" fillId="2" borderId="12" xfId="0" applyNumberFormat="1" applyFont="1" applyFill="1" applyBorder="1" applyAlignment="1">
      <alignment vertical="center" wrapText="1"/>
    </xf>
    <xf numFmtId="14" fontId="19" fillId="2" borderId="14" xfId="0" applyNumberFormat="1" applyFont="1" applyFill="1" applyBorder="1" applyAlignment="1">
      <alignment vertical="center" wrapText="1"/>
    </xf>
    <xf numFmtId="14" fontId="19" fillId="2" borderId="14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vertical="center"/>
    </xf>
    <xf numFmtId="3" fontId="19" fillId="2" borderId="14" xfId="0" applyNumberFormat="1" applyFont="1" applyFill="1" applyBorder="1" applyAlignment="1">
      <alignment vertical="center" wrapText="1"/>
    </xf>
    <xf numFmtId="2" fontId="19" fillId="2" borderId="14" xfId="0" applyNumberFormat="1" applyFont="1" applyFill="1" applyBorder="1" applyAlignment="1">
      <alignment vertical="center" wrapText="1"/>
    </xf>
    <xf numFmtId="164" fontId="19" fillId="2" borderId="14" xfId="0" applyNumberFormat="1" applyFont="1" applyFill="1" applyBorder="1" applyAlignment="1">
      <alignment vertical="center" wrapText="1"/>
    </xf>
    <xf numFmtId="166" fontId="19" fillId="2" borderId="14" xfId="0" applyNumberFormat="1" applyFont="1" applyFill="1" applyBorder="1" applyAlignment="1">
      <alignment vertical="center" wrapText="1"/>
    </xf>
    <xf numFmtId="0" fontId="19" fillId="2" borderId="14" xfId="0" applyFont="1" applyFill="1" applyBorder="1" applyAlignment="1">
      <alignment vertical="center" wrapText="1"/>
    </xf>
    <xf numFmtId="167" fontId="19" fillId="2" borderId="15" xfId="0" applyNumberFormat="1" applyFont="1" applyFill="1" applyBorder="1" applyAlignment="1">
      <alignment vertical="center" wrapText="1"/>
    </xf>
    <xf numFmtId="14" fontId="21" fillId="2" borderId="1" xfId="0" applyNumberFormat="1" applyFont="1" applyFill="1" applyBorder="1" applyAlignment="1">
      <alignment vertical="center" wrapText="1"/>
    </xf>
    <xf numFmtId="14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/>
    </xf>
    <xf numFmtId="3" fontId="21" fillId="2" borderId="1" xfId="0" applyNumberFormat="1" applyFont="1" applyFill="1" applyBorder="1" applyAlignment="1">
      <alignment vertical="center" wrapText="1"/>
    </xf>
    <xf numFmtId="2" fontId="21" fillId="2" borderId="1" xfId="0" applyNumberFormat="1" applyFont="1" applyFill="1" applyBorder="1" applyAlignment="1">
      <alignment vertical="center" wrapText="1"/>
    </xf>
    <xf numFmtId="164" fontId="21" fillId="2" borderId="1" xfId="0" applyNumberFormat="1" applyFont="1" applyFill="1" applyBorder="1" applyAlignment="1">
      <alignment vertical="center" wrapText="1"/>
    </xf>
    <xf numFmtId="166" fontId="21" fillId="2" borderId="1" xfId="0" applyNumberFormat="1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167" fontId="21" fillId="2" borderId="3" xfId="0" applyNumberFormat="1" applyFont="1" applyFill="1" applyBorder="1" applyAlignment="1">
      <alignment vertical="center" wrapText="1"/>
    </xf>
    <xf numFmtId="0" fontId="10" fillId="0" borderId="0" xfId="0" applyFont="1"/>
    <xf numFmtId="14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3" fontId="19" fillId="2" borderId="1" xfId="0" applyNumberFormat="1" applyFont="1" applyFill="1" applyBorder="1" applyAlignment="1">
      <alignment vertical="center" wrapText="1"/>
    </xf>
    <xf numFmtId="2" fontId="19" fillId="2" borderId="1" xfId="0" applyNumberFormat="1" applyFont="1" applyFill="1" applyBorder="1" applyAlignment="1">
      <alignment vertical="center" wrapText="1"/>
    </xf>
    <xf numFmtId="164" fontId="19" fillId="2" borderId="1" xfId="0" applyNumberFormat="1" applyFont="1" applyFill="1" applyBorder="1" applyAlignment="1">
      <alignment vertical="center" wrapText="1"/>
    </xf>
    <xf numFmtId="166" fontId="19" fillId="2" borderId="1" xfId="0" applyNumberFormat="1" applyFont="1" applyFill="1" applyBorder="1" applyAlignment="1">
      <alignment vertical="center" wrapText="1"/>
    </xf>
    <xf numFmtId="167" fontId="19" fillId="2" borderId="1" xfId="0" applyNumberFormat="1" applyFont="1" applyFill="1" applyBorder="1" applyAlignment="1">
      <alignment vertical="center" wrapText="1"/>
    </xf>
    <xf numFmtId="167" fontId="21" fillId="2" borderId="1" xfId="0" applyNumberFormat="1" applyFont="1" applyFill="1" applyBorder="1" applyAlignment="1">
      <alignment vertical="center" wrapText="1"/>
    </xf>
    <xf numFmtId="14" fontId="16" fillId="2" borderId="12" xfId="0" applyNumberFormat="1" applyFont="1" applyFill="1" applyBorder="1" applyAlignment="1">
      <alignment vertical="center" wrapText="1"/>
    </xf>
    <xf numFmtId="14" fontId="16" fillId="2" borderId="12" xfId="0" applyNumberFormat="1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 wrapText="1"/>
    </xf>
    <xf numFmtId="3" fontId="16" fillId="2" borderId="12" xfId="0" applyNumberFormat="1" applyFont="1" applyFill="1" applyBorder="1" applyAlignment="1">
      <alignment vertical="center" wrapText="1"/>
    </xf>
    <xf numFmtId="2" fontId="16" fillId="2" borderId="12" xfId="0" applyNumberFormat="1" applyFont="1" applyFill="1" applyBorder="1" applyAlignment="1">
      <alignment vertical="center" wrapText="1"/>
    </xf>
    <xf numFmtId="164" fontId="16" fillId="2" borderId="12" xfId="0" applyNumberFormat="1" applyFont="1" applyFill="1" applyBorder="1" applyAlignment="1">
      <alignment vertical="center" wrapText="1"/>
    </xf>
    <xf numFmtId="166" fontId="16" fillId="2" borderId="12" xfId="0" applyNumberFormat="1" applyFont="1" applyFill="1" applyBorder="1" applyAlignment="1">
      <alignment vertical="center" wrapText="1"/>
    </xf>
    <xf numFmtId="167" fontId="16" fillId="2" borderId="12" xfId="0" applyNumberFormat="1" applyFont="1" applyFill="1" applyBorder="1" applyAlignment="1">
      <alignment vertical="center" wrapText="1"/>
    </xf>
    <xf numFmtId="0" fontId="0" fillId="2" borderId="16" xfId="0" applyFill="1" applyBorder="1"/>
    <xf numFmtId="14" fontId="16" fillId="2" borderId="14" xfId="0" applyNumberFormat="1" applyFont="1" applyFill="1" applyBorder="1" applyAlignment="1">
      <alignment vertical="center" wrapText="1"/>
    </xf>
    <xf numFmtId="14" fontId="16" fillId="2" borderId="14" xfId="0" applyNumberFormat="1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vertical="center"/>
    </xf>
    <xf numFmtId="3" fontId="16" fillId="2" borderId="14" xfId="0" applyNumberFormat="1" applyFont="1" applyFill="1" applyBorder="1" applyAlignment="1">
      <alignment vertical="center" wrapText="1"/>
    </xf>
    <xf numFmtId="2" fontId="16" fillId="2" borderId="14" xfId="0" applyNumberFormat="1" applyFont="1" applyFill="1" applyBorder="1" applyAlignment="1">
      <alignment vertical="center" wrapText="1"/>
    </xf>
    <xf numFmtId="164" fontId="16" fillId="2" borderId="14" xfId="0" applyNumberFormat="1" applyFont="1" applyFill="1" applyBorder="1" applyAlignment="1">
      <alignment vertical="center" wrapText="1"/>
    </xf>
    <xf numFmtId="166" fontId="16" fillId="2" borderId="14" xfId="0" applyNumberFormat="1" applyFont="1" applyFill="1" applyBorder="1" applyAlignment="1">
      <alignment vertical="center" wrapText="1"/>
    </xf>
    <xf numFmtId="0" fontId="16" fillId="2" borderId="14" xfId="0" applyFont="1" applyFill="1" applyBorder="1" applyAlignment="1">
      <alignment vertical="center" wrapText="1"/>
    </xf>
    <xf numFmtId="167" fontId="19" fillId="2" borderId="3" xfId="0" applyNumberFormat="1" applyFont="1" applyFill="1" applyBorder="1" applyAlignment="1">
      <alignment vertical="center" wrapText="1"/>
    </xf>
    <xf numFmtId="14" fontId="22" fillId="2" borderId="1" xfId="0" applyNumberFormat="1" applyFont="1" applyFill="1" applyBorder="1" applyAlignment="1">
      <alignment vertical="center" wrapText="1"/>
    </xf>
    <xf numFmtId="14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 wrapText="1"/>
    </xf>
    <xf numFmtId="3" fontId="22" fillId="2" borderId="1" xfId="0" applyNumberFormat="1" applyFont="1" applyFill="1" applyBorder="1" applyAlignment="1">
      <alignment vertical="center" wrapText="1"/>
    </xf>
    <xf numFmtId="2" fontId="22" fillId="2" borderId="1" xfId="0" applyNumberFormat="1" applyFont="1" applyFill="1" applyBorder="1" applyAlignment="1">
      <alignment vertical="center" wrapText="1"/>
    </xf>
    <xf numFmtId="164" fontId="22" fillId="2" borderId="1" xfId="0" applyNumberFormat="1" applyFont="1" applyFill="1" applyBorder="1" applyAlignment="1">
      <alignment vertical="center" wrapText="1"/>
    </xf>
    <xf numFmtId="166" fontId="22" fillId="2" borderId="1" xfId="0" applyNumberFormat="1" applyFont="1" applyFill="1" applyBorder="1" applyAlignment="1">
      <alignment vertical="center" wrapText="1"/>
    </xf>
    <xf numFmtId="167" fontId="22" fillId="2" borderId="1" xfId="0" applyNumberFormat="1" applyFont="1" applyFill="1" applyBorder="1" applyAlignment="1">
      <alignment vertical="center" wrapText="1"/>
    </xf>
    <xf numFmtId="167" fontId="15" fillId="2" borderId="1" xfId="0" applyNumberFormat="1" applyFont="1" applyFill="1" applyBorder="1" applyAlignment="1">
      <alignment vertical="center" wrapText="1"/>
    </xf>
    <xf numFmtId="14" fontId="23" fillId="2" borderId="12" xfId="0" applyNumberFormat="1" applyFont="1" applyFill="1" applyBorder="1" applyAlignment="1">
      <alignment vertical="center" wrapText="1"/>
    </xf>
    <xf numFmtId="14" fontId="23" fillId="2" borderId="12" xfId="0" applyNumberFormat="1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vertical="center"/>
    </xf>
    <xf numFmtId="0" fontId="23" fillId="2" borderId="12" xfId="0" applyFont="1" applyFill="1" applyBorder="1" applyAlignment="1">
      <alignment vertical="center" wrapText="1"/>
    </xf>
    <xf numFmtId="3" fontId="23" fillId="2" borderId="12" xfId="0" applyNumberFormat="1" applyFont="1" applyFill="1" applyBorder="1" applyAlignment="1">
      <alignment vertical="center" wrapText="1"/>
    </xf>
    <xf numFmtId="2" fontId="23" fillId="2" borderId="12" xfId="0" applyNumberFormat="1" applyFont="1" applyFill="1" applyBorder="1" applyAlignment="1">
      <alignment vertical="center" wrapText="1"/>
    </xf>
    <xf numFmtId="164" fontId="23" fillId="2" borderId="12" xfId="0" applyNumberFormat="1" applyFont="1" applyFill="1" applyBorder="1" applyAlignment="1">
      <alignment vertical="center" wrapText="1"/>
    </xf>
    <xf numFmtId="166" fontId="23" fillId="2" borderId="12" xfId="0" applyNumberFormat="1" applyFont="1" applyFill="1" applyBorder="1" applyAlignment="1">
      <alignment vertical="center" wrapText="1"/>
    </xf>
    <xf numFmtId="167" fontId="23" fillId="2" borderId="12" xfId="0" applyNumberFormat="1" applyFont="1" applyFill="1" applyBorder="1" applyAlignment="1">
      <alignment vertical="center" wrapText="1"/>
    </xf>
    <xf numFmtId="14" fontId="23" fillId="2" borderId="14" xfId="0" applyNumberFormat="1" applyFont="1" applyFill="1" applyBorder="1" applyAlignment="1">
      <alignment vertical="center" wrapText="1"/>
    </xf>
    <xf numFmtId="14" fontId="23" fillId="2" borderId="14" xfId="0" applyNumberFormat="1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vertical="center"/>
    </xf>
    <xf numFmtId="3" fontId="23" fillId="2" borderId="14" xfId="0" applyNumberFormat="1" applyFont="1" applyFill="1" applyBorder="1" applyAlignment="1">
      <alignment vertical="center" wrapText="1"/>
    </xf>
    <xf numFmtId="2" fontId="23" fillId="2" borderId="14" xfId="0" applyNumberFormat="1" applyFont="1" applyFill="1" applyBorder="1" applyAlignment="1">
      <alignment vertical="center" wrapText="1"/>
    </xf>
    <xf numFmtId="164" fontId="23" fillId="2" borderId="14" xfId="0" applyNumberFormat="1" applyFont="1" applyFill="1" applyBorder="1" applyAlignment="1">
      <alignment vertical="center" wrapText="1"/>
    </xf>
    <xf numFmtId="166" fontId="23" fillId="2" borderId="14" xfId="0" applyNumberFormat="1" applyFont="1" applyFill="1" applyBorder="1" applyAlignment="1">
      <alignment vertical="center" wrapText="1"/>
    </xf>
    <xf numFmtId="0" fontId="23" fillId="2" borderId="14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  <xf numFmtId="166" fontId="4" fillId="2" borderId="1" xfId="0" applyNumberFormat="1" applyFont="1" applyFill="1" applyBorder="1" applyAlignment="1">
      <alignment vertical="center" wrapText="1"/>
    </xf>
    <xf numFmtId="167" fontId="4" fillId="2" borderId="3" xfId="0" applyNumberFormat="1" applyFont="1" applyFill="1" applyBorder="1" applyAlignment="1">
      <alignment vertical="center" wrapText="1"/>
    </xf>
    <xf numFmtId="14" fontId="13" fillId="2" borderId="1" xfId="0" applyNumberFormat="1" applyFont="1" applyFill="1" applyBorder="1" applyAlignment="1">
      <alignment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3" fontId="13" fillId="2" borderId="1" xfId="0" applyNumberFormat="1" applyFont="1" applyFill="1" applyBorder="1" applyAlignment="1">
      <alignment vertical="center" wrapText="1"/>
    </xf>
    <xf numFmtId="2" fontId="13" fillId="2" borderId="1" xfId="0" applyNumberFormat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 wrapText="1"/>
    </xf>
    <xf numFmtId="166" fontId="13" fillId="2" borderId="1" xfId="0" applyNumberFormat="1" applyFont="1" applyFill="1" applyBorder="1" applyAlignment="1">
      <alignment vertical="center" wrapText="1"/>
    </xf>
    <xf numFmtId="167" fontId="13" fillId="2" borderId="3" xfId="0" applyNumberFormat="1" applyFont="1" applyFill="1" applyBorder="1" applyAlignment="1">
      <alignment vertical="center" wrapText="1"/>
    </xf>
    <xf numFmtId="167" fontId="13" fillId="2" borderId="1" xfId="0" applyNumberFormat="1" applyFont="1" applyFill="1" applyBorder="1" applyAlignment="1">
      <alignment vertical="center" wrapText="1"/>
    </xf>
    <xf numFmtId="14" fontId="24" fillId="2" borderId="1" xfId="0" applyNumberFormat="1" applyFont="1" applyFill="1" applyBorder="1" applyAlignment="1">
      <alignment vertical="center" wrapText="1"/>
    </xf>
    <xf numFmtId="14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 wrapText="1"/>
    </xf>
    <xf numFmtId="3" fontId="24" fillId="2" borderId="1" xfId="0" applyNumberFormat="1" applyFont="1" applyFill="1" applyBorder="1" applyAlignment="1">
      <alignment vertical="center" wrapText="1"/>
    </xf>
    <xf numFmtId="2" fontId="24" fillId="2" borderId="1" xfId="0" applyNumberFormat="1" applyFont="1" applyFill="1" applyBorder="1" applyAlignment="1">
      <alignment vertical="center" wrapText="1"/>
    </xf>
    <xf numFmtId="164" fontId="24" fillId="2" borderId="1" xfId="0" applyNumberFormat="1" applyFont="1" applyFill="1" applyBorder="1" applyAlignment="1">
      <alignment vertical="center" wrapText="1"/>
    </xf>
    <xf numFmtId="166" fontId="24" fillId="2" borderId="1" xfId="0" applyNumberFormat="1" applyFont="1" applyFill="1" applyBorder="1" applyAlignment="1">
      <alignment vertical="center" wrapText="1"/>
    </xf>
    <xf numFmtId="167" fontId="24" fillId="2" borderId="1" xfId="0" applyNumberFormat="1" applyFont="1" applyFill="1" applyBorder="1" applyAlignment="1">
      <alignment vertical="center" wrapText="1"/>
    </xf>
    <xf numFmtId="167" fontId="4" fillId="2" borderId="1" xfId="0" applyNumberFormat="1" applyFont="1" applyFill="1" applyBorder="1" applyAlignment="1">
      <alignment vertical="center" wrapText="1"/>
    </xf>
    <xf numFmtId="0" fontId="24" fillId="2" borderId="1" xfId="0" applyFont="1" applyFill="1" applyBorder="1"/>
    <xf numFmtId="0" fontId="24" fillId="0" borderId="0" xfId="0" applyFont="1"/>
    <xf numFmtId="14" fontId="25" fillId="2" borderId="1" xfId="0" applyNumberFormat="1" applyFont="1" applyFill="1" applyBorder="1" applyAlignment="1">
      <alignment vertical="center" wrapText="1"/>
    </xf>
    <xf numFmtId="168" fontId="25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/>
    </xf>
    <xf numFmtId="3" fontId="25" fillId="2" borderId="1" xfId="0" applyNumberFormat="1" applyFont="1" applyFill="1" applyBorder="1" applyAlignment="1">
      <alignment vertical="center" wrapText="1"/>
    </xf>
    <xf numFmtId="2" fontId="25" fillId="2" borderId="1" xfId="0" applyNumberFormat="1" applyFont="1" applyFill="1" applyBorder="1" applyAlignment="1">
      <alignment vertical="center" wrapText="1"/>
    </xf>
    <xf numFmtId="164" fontId="25" fillId="2" borderId="1" xfId="0" applyNumberFormat="1" applyFont="1" applyFill="1" applyBorder="1" applyAlignment="1">
      <alignment vertical="center" wrapText="1"/>
    </xf>
    <xf numFmtId="166" fontId="25" fillId="2" borderId="1" xfId="0" applyNumberFormat="1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167" fontId="25" fillId="2" borderId="1" xfId="0" applyNumberFormat="1" applyFont="1" applyFill="1" applyBorder="1" applyAlignment="1">
      <alignment vertical="center" wrapText="1"/>
    </xf>
    <xf numFmtId="164" fontId="0" fillId="0" borderId="0" xfId="0" applyNumberFormat="1"/>
    <xf numFmtId="14" fontId="26" fillId="2" borderId="1" xfId="0" applyNumberFormat="1" applyFont="1" applyFill="1" applyBorder="1" applyAlignment="1">
      <alignment vertical="center" wrapText="1"/>
    </xf>
    <xf numFmtId="168" fontId="26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/>
    </xf>
    <xf numFmtId="3" fontId="26" fillId="2" borderId="1" xfId="0" applyNumberFormat="1" applyFont="1" applyFill="1" applyBorder="1" applyAlignment="1">
      <alignment vertical="center" wrapText="1"/>
    </xf>
    <xf numFmtId="2" fontId="26" fillId="2" borderId="1" xfId="0" applyNumberFormat="1" applyFont="1" applyFill="1" applyBorder="1" applyAlignment="1">
      <alignment vertical="center" wrapText="1"/>
    </xf>
    <xf numFmtId="164" fontId="26" fillId="2" borderId="1" xfId="0" applyNumberFormat="1" applyFont="1" applyFill="1" applyBorder="1" applyAlignment="1">
      <alignment vertical="center" wrapText="1"/>
    </xf>
    <xf numFmtId="166" fontId="26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167" fontId="26" fillId="2" borderId="3" xfId="0" applyNumberFormat="1" applyFont="1" applyFill="1" applyBorder="1" applyAlignment="1">
      <alignment vertical="center" wrapText="1"/>
    </xf>
    <xf numFmtId="167" fontId="9" fillId="2" borderId="1" xfId="0" applyNumberFormat="1" applyFont="1" applyFill="1" applyBorder="1" applyAlignment="1">
      <alignment vertical="center" wrapText="1"/>
    </xf>
    <xf numFmtId="167" fontId="26" fillId="2" borderId="1" xfId="0" applyNumberFormat="1" applyFont="1" applyFill="1" applyBorder="1" applyAlignment="1">
      <alignment vertical="center" wrapText="1"/>
    </xf>
    <xf numFmtId="0" fontId="0" fillId="2" borderId="8" xfId="0" applyFill="1" applyBorder="1"/>
    <xf numFmtId="164" fontId="23" fillId="2" borderId="1" xfId="0" applyNumberFormat="1" applyFont="1" applyFill="1" applyBorder="1" applyAlignment="1">
      <alignment vertical="center" wrapText="1"/>
    </xf>
    <xf numFmtId="168" fontId="22" fillId="2" borderId="1" xfId="0" applyNumberFormat="1" applyFont="1" applyFill="1" applyBorder="1" applyAlignment="1">
      <alignment horizontal="center" vertical="center" wrapText="1"/>
    </xf>
    <xf numFmtId="14" fontId="27" fillId="2" borderId="1" xfId="0" applyNumberFormat="1" applyFont="1" applyFill="1" applyBorder="1" applyAlignment="1">
      <alignment vertical="center" wrapText="1"/>
    </xf>
    <xf numFmtId="168" fontId="27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/>
    </xf>
    <xf numFmtId="3" fontId="27" fillId="2" borderId="1" xfId="0" applyNumberFormat="1" applyFont="1" applyFill="1" applyBorder="1" applyAlignment="1">
      <alignment vertical="center" wrapText="1"/>
    </xf>
    <xf numFmtId="2" fontId="27" fillId="2" borderId="1" xfId="0" applyNumberFormat="1" applyFont="1" applyFill="1" applyBorder="1" applyAlignment="1">
      <alignment vertical="center" wrapText="1"/>
    </xf>
    <xf numFmtId="164" fontId="27" fillId="2" borderId="1" xfId="0" applyNumberFormat="1" applyFont="1" applyFill="1" applyBorder="1" applyAlignment="1">
      <alignment vertical="center" wrapText="1"/>
    </xf>
    <xf numFmtId="166" fontId="27" fillId="2" borderId="1" xfId="0" applyNumberFormat="1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/>
    </xf>
    <xf numFmtId="167" fontId="27" fillId="2" borderId="1" xfId="0" applyNumberFormat="1" applyFont="1" applyFill="1" applyBorder="1" applyAlignment="1">
      <alignment vertical="center" wrapText="1"/>
    </xf>
    <xf numFmtId="14" fontId="4" fillId="2" borderId="12" xfId="0" applyNumberFormat="1" applyFont="1" applyFill="1" applyBorder="1" applyAlignment="1">
      <alignment vertical="center" wrapText="1"/>
    </xf>
    <xf numFmtId="168" fontId="4" fillId="2" borderId="12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vertical="center" wrapText="1"/>
    </xf>
    <xf numFmtId="2" fontId="4" fillId="2" borderId="12" xfId="0" applyNumberFormat="1" applyFont="1" applyFill="1" applyBorder="1" applyAlignment="1">
      <alignment vertical="center" wrapText="1"/>
    </xf>
    <xf numFmtId="164" fontId="4" fillId="2" borderId="12" xfId="0" applyNumberFormat="1" applyFont="1" applyFill="1" applyBorder="1" applyAlignment="1">
      <alignment vertical="center" wrapText="1"/>
    </xf>
    <xf numFmtId="166" fontId="4" fillId="2" borderId="12" xfId="0" applyNumberFormat="1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167" fontId="4" fillId="2" borderId="12" xfId="0" applyNumberFormat="1" applyFont="1" applyFill="1" applyBorder="1" applyAlignment="1">
      <alignment vertical="center" wrapText="1"/>
    </xf>
    <xf numFmtId="14" fontId="4" fillId="2" borderId="14" xfId="0" applyNumberFormat="1" applyFont="1" applyFill="1" applyBorder="1" applyAlignment="1">
      <alignment vertical="center" wrapText="1"/>
    </xf>
    <xf numFmtId="168" fontId="4" fillId="2" borderId="14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/>
    </xf>
    <xf numFmtId="3" fontId="4" fillId="2" borderId="14" xfId="0" applyNumberFormat="1" applyFont="1" applyFill="1" applyBorder="1" applyAlignment="1">
      <alignment vertical="center" wrapText="1"/>
    </xf>
    <xf numFmtId="2" fontId="4" fillId="2" borderId="14" xfId="0" applyNumberFormat="1" applyFont="1" applyFill="1" applyBorder="1" applyAlignment="1">
      <alignment vertical="center" wrapText="1"/>
    </xf>
    <xf numFmtId="164" fontId="4" fillId="2" borderId="14" xfId="0" applyNumberFormat="1" applyFont="1" applyFill="1" applyBorder="1" applyAlignment="1">
      <alignment vertical="center" wrapText="1"/>
    </xf>
    <xf numFmtId="166" fontId="4" fillId="2" borderId="14" xfId="0" applyNumberFormat="1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167" fontId="22" fillId="2" borderId="3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horizontal="center" vertical="center" wrapText="1"/>
    </xf>
    <xf numFmtId="14" fontId="23" fillId="2" borderId="1" xfId="0" applyNumberFormat="1" applyFont="1" applyFill="1" applyBorder="1" applyAlignment="1">
      <alignment vertical="center" wrapText="1"/>
    </xf>
    <xf numFmtId="168" fontId="23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vertical="center"/>
    </xf>
    <xf numFmtId="3" fontId="23" fillId="2" borderId="1" xfId="0" applyNumberFormat="1" applyFont="1" applyFill="1" applyBorder="1" applyAlignment="1">
      <alignment vertical="center" wrapText="1"/>
    </xf>
    <xf numFmtId="2" fontId="23" fillId="2" borderId="1" xfId="0" applyNumberFormat="1" applyFont="1" applyFill="1" applyBorder="1" applyAlignment="1">
      <alignment vertical="center" wrapText="1"/>
    </xf>
    <xf numFmtId="166" fontId="23" fillId="2" borderId="1" xfId="0" applyNumberFormat="1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167" fontId="23" fillId="2" borderId="1" xfId="0" applyNumberFormat="1" applyFont="1" applyFill="1" applyBorder="1" applyAlignment="1">
      <alignment vertical="center" wrapText="1"/>
    </xf>
    <xf numFmtId="168" fontId="13" fillId="2" borderId="1" xfId="0" applyNumberFormat="1" applyFont="1" applyFill="1" applyBorder="1" applyAlignment="1">
      <alignment horizontal="center" vertical="center" wrapText="1"/>
    </xf>
    <xf numFmtId="14" fontId="15" fillId="2" borderId="12" xfId="0" applyNumberFormat="1" applyFont="1" applyFill="1" applyBorder="1" applyAlignment="1">
      <alignment vertical="center" wrapText="1"/>
    </xf>
    <xf numFmtId="14" fontId="15" fillId="2" borderId="12" xfId="0" applyNumberFormat="1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 wrapText="1"/>
    </xf>
    <xf numFmtId="3" fontId="15" fillId="2" borderId="12" xfId="0" applyNumberFormat="1" applyFont="1" applyFill="1" applyBorder="1" applyAlignment="1">
      <alignment vertical="center" wrapText="1"/>
    </xf>
    <xf numFmtId="2" fontId="15" fillId="2" borderId="12" xfId="0" applyNumberFormat="1" applyFont="1" applyFill="1" applyBorder="1" applyAlignment="1">
      <alignment vertical="center" wrapText="1"/>
    </xf>
    <xf numFmtId="164" fontId="15" fillId="2" borderId="12" xfId="0" applyNumberFormat="1" applyFont="1" applyFill="1" applyBorder="1" applyAlignment="1">
      <alignment vertical="center" wrapText="1"/>
    </xf>
    <xf numFmtId="166" fontId="15" fillId="2" borderId="12" xfId="0" applyNumberFormat="1" applyFont="1" applyFill="1" applyBorder="1" applyAlignment="1">
      <alignment vertical="center" wrapText="1"/>
    </xf>
    <xf numFmtId="167" fontId="15" fillId="2" borderId="12" xfId="0" applyNumberFormat="1" applyFont="1" applyFill="1" applyBorder="1" applyAlignment="1">
      <alignment vertical="center" wrapText="1"/>
    </xf>
    <xf numFmtId="14" fontId="15" fillId="2" borderId="14" xfId="0" applyNumberFormat="1" applyFont="1" applyFill="1" applyBorder="1" applyAlignment="1">
      <alignment vertical="center" wrapText="1"/>
    </xf>
    <xf numFmtId="14" fontId="15" fillId="2" borderId="14" xfId="0" applyNumberFormat="1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 wrapText="1"/>
    </xf>
    <xf numFmtId="3" fontId="15" fillId="2" borderId="14" xfId="0" applyNumberFormat="1" applyFont="1" applyFill="1" applyBorder="1" applyAlignment="1">
      <alignment vertical="center" wrapText="1"/>
    </xf>
    <xf numFmtId="2" fontId="15" fillId="2" borderId="14" xfId="0" applyNumberFormat="1" applyFont="1" applyFill="1" applyBorder="1" applyAlignment="1">
      <alignment vertical="center" wrapText="1"/>
    </xf>
    <xf numFmtId="164" fontId="15" fillId="2" borderId="14" xfId="0" applyNumberFormat="1" applyFont="1" applyFill="1" applyBorder="1" applyAlignment="1">
      <alignment vertical="center" wrapText="1"/>
    </xf>
    <xf numFmtId="166" fontId="15" fillId="2" borderId="14" xfId="0" applyNumberFormat="1" applyFont="1" applyFill="1" applyBorder="1" applyAlignment="1">
      <alignment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14" fontId="13" fillId="2" borderId="12" xfId="0" applyNumberFormat="1" applyFont="1" applyFill="1" applyBorder="1" applyAlignment="1">
      <alignment vertical="center" wrapText="1"/>
    </xf>
    <xf numFmtId="14" fontId="13" fillId="2" borderId="12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vertical="center" wrapText="1"/>
    </xf>
    <xf numFmtId="3" fontId="13" fillId="2" borderId="12" xfId="0" applyNumberFormat="1" applyFont="1" applyFill="1" applyBorder="1" applyAlignment="1">
      <alignment vertical="center" wrapText="1"/>
    </xf>
    <xf numFmtId="2" fontId="13" fillId="2" borderId="12" xfId="0" applyNumberFormat="1" applyFont="1" applyFill="1" applyBorder="1" applyAlignment="1">
      <alignment vertical="center" wrapText="1"/>
    </xf>
    <xf numFmtId="164" fontId="13" fillId="2" borderId="12" xfId="0" applyNumberFormat="1" applyFont="1" applyFill="1" applyBorder="1" applyAlignment="1">
      <alignment vertical="center" wrapText="1"/>
    </xf>
    <xf numFmtId="166" fontId="13" fillId="2" borderId="12" xfId="0" applyNumberFormat="1" applyFont="1" applyFill="1" applyBorder="1" applyAlignment="1">
      <alignment vertical="center" wrapText="1"/>
    </xf>
    <xf numFmtId="167" fontId="13" fillId="2" borderId="12" xfId="0" applyNumberFormat="1" applyFont="1" applyFill="1" applyBorder="1" applyAlignment="1">
      <alignment vertical="center" wrapText="1"/>
    </xf>
    <xf numFmtId="14" fontId="13" fillId="2" borderId="14" xfId="0" applyNumberFormat="1" applyFont="1" applyFill="1" applyBorder="1" applyAlignment="1">
      <alignment vertical="center" wrapText="1"/>
    </xf>
    <xf numFmtId="14" fontId="13" fillId="2" borderId="14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vertical="center"/>
    </xf>
    <xf numFmtId="0" fontId="13" fillId="2" borderId="14" xfId="0" applyFont="1" applyFill="1" applyBorder="1" applyAlignment="1">
      <alignment vertical="center" wrapText="1"/>
    </xf>
    <xf numFmtId="3" fontId="13" fillId="2" borderId="14" xfId="0" applyNumberFormat="1" applyFont="1" applyFill="1" applyBorder="1" applyAlignment="1">
      <alignment vertical="center" wrapText="1"/>
    </xf>
    <xf numFmtId="2" fontId="13" fillId="2" borderId="14" xfId="0" applyNumberFormat="1" applyFont="1" applyFill="1" applyBorder="1" applyAlignment="1">
      <alignment vertical="center" wrapText="1"/>
    </xf>
    <xf numFmtId="164" fontId="13" fillId="2" borderId="14" xfId="0" applyNumberFormat="1" applyFont="1" applyFill="1" applyBorder="1" applyAlignment="1">
      <alignment vertical="center" wrapText="1"/>
    </xf>
    <xf numFmtId="166" fontId="13" fillId="2" borderId="14" xfId="0" applyNumberFormat="1" applyFont="1" applyFill="1" applyBorder="1" applyAlignment="1">
      <alignment vertical="center" wrapText="1"/>
    </xf>
    <xf numFmtId="0" fontId="0" fillId="2" borderId="17" xfId="0" applyFill="1" applyBorder="1"/>
    <xf numFmtId="169" fontId="0" fillId="0" borderId="0" xfId="0" applyNumberFormat="1"/>
    <xf numFmtId="168" fontId="24" fillId="2" borderId="1" xfId="0" applyNumberFormat="1" applyFont="1" applyFill="1" applyBorder="1" applyAlignment="1">
      <alignment horizontal="center" vertical="center" wrapText="1"/>
    </xf>
    <xf numFmtId="167" fontId="24" fillId="2" borderId="3" xfId="0" applyNumberFormat="1" applyFont="1" applyFill="1" applyBorder="1" applyAlignment="1">
      <alignment vertical="center" wrapText="1"/>
    </xf>
    <xf numFmtId="14" fontId="28" fillId="2" borderId="1" xfId="0" applyNumberFormat="1" applyFont="1" applyFill="1" applyBorder="1" applyAlignment="1">
      <alignment vertical="center" wrapText="1"/>
    </xf>
    <xf numFmtId="168" fontId="28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/>
    </xf>
    <xf numFmtId="3" fontId="28" fillId="2" borderId="1" xfId="0" applyNumberFormat="1" applyFont="1" applyFill="1" applyBorder="1" applyAlignment="1">
      <alignment vertical="center" wrapText="1"/>
    </xf>
    <xf numFmtId="2" fontId="28" fillId="2" borderId="1" xfId="0" applyNumberFormat="1" applyFont="1" applyFill="1" applyBorder="1" applyAlignment="1">
      <alignment vertical="center" wrapText="1"/>
    </xf>
    <xf numFmtId="164" fontId="28" fillId="2" borderId="1" xfId="0" applyNumberFormat="1" applyFont="1" applyFill="1" applyBorder="1" applyAlignment="1">
      <alignment vertical="center" wrapText="1"/>
    </xf>
    <xf numFmtId="166" fontId="28" fillId="2" borderId="1" xfId="0" applyNumberFormat="1" applyFont="1" applyFill="1" applyBorder="1" applyAlignment="1">
      <alignment vertical="center" wrapText="1"/>
    </xf>
    <xf numFmtId="0" fontId="28" fillId="2" borderId="1" xfId="0" applyFont="1" applyFill="1" applyBorder="1" applyAlignment="1">
      <alignment vertical="center" wrapText="1"/>
    </xf>
    <xf numFmtId="167" fontId="28" fillId="2" borderId="3" xfId="0" applyNumberFormat="1" applyFont="1" applyFill="1" applyBorder="1" applyAlignment="1">
      <alignment vertical="center" wrapText="1"/>
    </xf>
    <xf numFmtId="168" fontId="4" fillId="2" borderId="1" xfId="0" applyNumberFormat="1" applyFont="1" applyFill="1" applyBorder="1" applyAlignment="1">
      <alignment horizontal="center" vertical="center" wrapText="1"/>
    </xf>
    <xf numFmtId="168" fontId="19" fillId="2" borderId="14" xfId="0" applyNumberFormat="1" applyFont="1" applyFill="1" applyBorder="1" applyAlignment="1">
      <alignment horizontal="center" vertical="center" wrapText="1"/>
    </xf>
    <xf numFmtId="168" fontId="19" fillId="2" borderId="1" xfId="0" applyNumberFormat="1" applyFont="1" applyFill="1" applyBorder="1" applyAlignment="1">
      <alignment horizontal="center" vertical="center" wrapText="1"/>
    </xf>
    <xf numFmtId="168" fontId="21" fillId="2" borderId="1" xfId="0" applyNumberFormat="1" applyFont="1" applyFill="1" applyBorder="1" applyAlignment="1">
      <alignment horizontal="center" vertical="center" wrapText="1"/>
    </xf>
    <xf numFmtId="168" fontId="17" fillId="2" borderId="1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vertical="center" wrapText="1"/>
    </xf>
    <xf numFmtId="14" fontId="29" fillId="2" borderId="1" xfId="0" applyNumberFormat="1" applyFont="1" applyFill="1" applyBorder="1" applyAlignment="1">
      <alignment vertical="center" wrapText="1"/>
    </xf>
    <xf numFmtId="168" fontId="29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/>
    </xf>
    <xf numFmtId="3" fontId="29" fillId="2" borderId="1" xfId="0" applyNumberFormat="1" applyFont="1" applyFill="1" applyBorder="1" applyAlignment="1">
      <alignment vertical="center" wrapText="1"/>
    </xf>
    <xf numFmtId="2" fontId="29" fillId="2" borderId="1" xfId="0" applyNumberFormat="1" applyFont="1" applyFill="1" applyBorder="1" applyAlignment="1">
      <alignment vertical="center" wrapText="1"/>
    </xf>
    <xf numFmtId="164" fontId="29" fillId="2" borderId="1" xfId="0" applyNumberFormat="1" applyFont="1" applyFill="1" applyBorder="1" applyAlignment="1">
      <alignment vertical="center" wrapText="1"/>
    </xf>
    <xf numFmtId="166" fontId="29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167" fontId="29" fillId="2" borderId="3" xfId="0" applyNumberFormat="1" applyFont="1" applyFill="1" applyBorder="1" applyAlignment="1">
      <alignment vertical="center" wrapText="1"/>
    </xf>
    <xf numFmtId="14" fontId="29" fillId="2" borderId="12" xfId="0" applyNumberFormat="1" applyFont="1" applyFill="1" applyBorder="1" applyAlignment="1">
      <alignment vertical="center" wrapText="1"/>
    </xf>
    <xf numFmtId="168" fontId="29" fillId="2" borderId="12" xfId="0" applyNumberFormat="1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vertical="center"/>
    </xf>
    <xf numFmtId="3" fontId="29" fillId="2" borderId="12" xfId="0" applyNumberFormat="1" applyFont="1" applyFill="1" applyBorder="1" applyAlignment="1">
      <alignment vertical="center" wrapText="1"/>
    </xf>
    <xf numFmtId="2" fontId="29" fillId="2" borderId="12" xfId="0" applyNumberFormat="1" applyFont="1" applyFill="1" applyBorder="1" applyAlignment="1">
      <alignment vertical="center" wrapText="1"/>
    </xf>
    <xf numFmtId="164" fontId="29" fillId="2" borderId="12" xfId="0" applyNumberFormat="1" applyFont="1" applyFill="1" applyBorder="1" applyAlignment="1">
      <alignment vertical="center" wrapText="1"/>
    </xf>
    <xf numFmtId="166" fontId="29" fillId="2" borderId="12" xfId="0" applyNumberFormat="1" applyFont="1" applyFill="1" applyBorder="1" applyAlignment="1">
      <alignment vertical="center" wrapText="1"/>
    </xf>
    <xf numFmtId="0" fontId="29" fillId="2" borderId="12" xfId="0" applyFont="1" applyFill="1" applyBorder="1" applyAlignment="1">
      <alignment vertical="center" wrapText="1"/>
    </xf>
    <xf numFmtId="167" fontId="29" fillId="2" borderId="15" xfId="0" applyNumberFormat="1" applyFont="1" applyFill="1" applyBorder="1" applyAlignment="1">
      <alignment vertical="center" wrapText="1"/>
    </xf>
    <xf numFmtId="14" fontId="29" fillId="2" borderId="14" xfId="0" applyNumberFormat="1" applyFont="1" applyFill="1" applyBorder="1" applyAlignment="1">
      <alignment vertical="center" wrapText="1"/>
    </xf>
    <xf numFmtId="168" fontId="29" fillId="2" borderId="14" xfId="0" applyNumberFormat="1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vertical="center"/>
    </xf>
    <xf numFmtId="3" fontId="29" fillId="2" borderId="14" xfId="0" applyNumberFormat="1" applyFont="1" applyFill="1" applyBorder="1" applyAlignment="1">
      <alignment vertical="center" wrapText="1"/>
    </xf>
    <xf numFmtId="2" fontId="29" fillId="2" borderId="14" xfId="0" applyNumberFormat="1" applyFont="1" applyFill="1" applyBorder="1" applyAlignment="1">
      <alignment vertical="center" wrapText="1"/>
    </xf>
    <xf numFmtId="164" fontId="29" fillId="2" borderId="14" xfId="0" applyNumberFormat="1" applyFont="1" applyFill="1" applyBorder="1" applyAlignment="1">
      <alignment vertical="center" wrapText="1"/>
    </xf>
    <xf numFmtId="166" fontId="29" fillId="2" borderId="14" xfId="0" applyNumberFormat="1" applyFont="1" applyFill="1" applyBorder="1" applyAlignment="1">
      <alignment vertical="center" wrapText="1"/>
    </xf>
    <xf numFmtId="0" fontId="29" fillId="2" borderId="14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horizontal="center"/>
    </xf>
    <xf numFmtId="0" fontId="6" fillId="5" borderId="19" xfId="0" applyFont="1" applyFill="1" applyBorder="1"/>
    <xf numFmtId="165" fontId="4" fillId="6" borderId="19" xfId="0" applyNumberFormat="1" applyFont="1" applyFill="1" applyBorder="1"/>
    <xf numFmtId="10" fontId="4" fillId="6" borderId="20" xfId="0" applyNumberFormat="1" applyFont="1" applyFill="1" applyBorder="1"/>
    <xf numFmtId="0" fontId="13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67" fontId="27" fillId="2" borderId="3" xfId="0" applyNumberFormat="1" applyFont="1" applyFill="1" applyBorder="1" applyAlignment="1">
      <alignment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21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/>
    </xf>
    <xf numFmtId="3" fontId="4" fillId="2" borderId="21" xfId="0" applyNumberFormat="1" applyFont="1" applyFill="1" applyBorder="1" applyAlignment="1">
      <alignment vertical="center" wrapText="1"/>
    </xf>
    <xf numFmtId="2" fontId="4" fillId="2" borderId="21" xfId="0" applyNumberFormat="1" applyFont="1" applyFill="1" applyBorder="1" applyAlignment="1">
      <alignment vertical="center" wrapText="1"/>
    </xf>
    <xf numFmtId="164" fontId="4" fillId="2" borderId="21" xfId="0" applyNumberFormat="1" applyFont="1" applyFill="1" applyBorder="1" applyAlignment="1">
      <alignment vertical="center" wrapText="1"/>
    </xf>
    <xf numFmtId="166" fontId="4" fillId="2" borderId="21" xfId="0" applyNumberFormat="1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167" fontId="4" fillId="2" borderId="22" xfId="0" applyNumberFormat="1" applyFont="1" applyFill="1" applyBorder="1" applyAlignment="1">
      <alignment vertical="center" wrapText="1"/>
    </xf>
    <xf numFmtId="0" fontId="0" fillId="2" borderId="23" xfId="0" applyFill="1" applyBorder="1"/>
    <xf numFmtId="0" fontId="4" fillId="2" borderId="14" xfId="0" applyFont="1" applyFill="1" applyBorder="1" applyAlignment="1">
      <alignment horizontal="center" vertical="center" wrapText="1"/>
    </xf>
    <xf numFmtId="167" fontId="4" fillId="2" borderId="24" xfId="0" applyNumberFormat="1" applyFont="1" applyFill="1" applyBorder="1" applyAlignment="1">
      <alignment vertical="center" wrapText="1"/>
    </xf>
    <xf numFmtId="0" fontId="13" fillId="2" borderId="1" xfId="0" applyFont="1" applyFill="1" applyBorder="1"/>
    <xf numFmtId="0" fontId="28" fillId="2" borderId="1" xfId="0" applyFont="1" applyFill="1" applyBorder="1" applyAlignment="1">
      <alignment horizontal="center" vertical="center" wrapText="1"/>
    </xf>
    <xf numFmtId="0" fontId="0" fillId="2" borderId="14" xfId="0" applyFill="1" applyBorder="1"/>
    <xf numFmtId="14" fontId="30" fillId="2" borderId="1" xfId="0" applyNumberFormat="1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vertical="center"/>
    </xf>
    <xf numFmtId="3" fontId="30" fillId="2" borderId="1" xfId="0" applyNumberFormat="1" applyFont="1" applyFill="1" applyBorder="1" applyAlignment="1">
      <alignment vertical="center" wrapText="1"/>
    </xf>
    <xf numFmtId="2" fontId="30" fillId="2" borderId="1" xfId="0" applyNumberFormat="1" applyFont="1" applyFill="1" applyBorder="1" applyAlignment="1">
      <alignment vertical="center" wrapText="1"/>
    </xf>
    <xf numFmtId="164" fontId="30" fillId="2" borderId="1" xfId="0" applyNumberFormat="1" applyFont="1" applyFill="1" applyBorder="1" applyAlignment="1">
      <alignment vertical="center" wrapText="1"/>
    </xf>
    <xf numFmtId="166" fontId="30" fillId="2" borderId="1" xfId="0" applyNumberFormat="1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167" fontId="30" fillId="2" borderId="3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70" fontId="0" fillId="2" borderId="1" xfId="0" applyNumberFormat="1" applyFill="1" applyBorder="1"/>
    <xf numFmtId="165" fontId="0" fillId="2" borderId="1" xfId="0" applyNumberFormat="1" applyFill="1" applyBorder="1"/>
    <xf numFmtId="0" fontId="32" fillId="0" borderId="0" xfId="0" applyFont="1" applyAlignment="1">
      <alignment horizontal="center"/>
    </xf>
    <xf numFmtId="0" fontId="33" fillId="9" borderId="25" xfId="0" applyFont="1" applyFill="1" applyBorder="1" applyAlignment="1">
      <alignment horizontal="left"/>
    </xf>
    <xf numFmtId="0" fontId="0" fillId="10" borderId="26" xfId="0" applyFill="1" applyBorder="1" applyAlignment="1">
      <alignment horizontal="right"/>
    </xf>
    <xf numFmtId="0" fontId="33" fillId="11" borderId="27" xfId="0" applyFont="1" applyFill="1" applyBorder="1" applyAlignment="1">
      <alignment horizontal="left"/>
    </xf>
    <xf numFmtId="0" fontId="0" fillId="11" borderId="28" xfId="0" applyFill="1" applyBorder="1"/>
    <xf numFmtId="169" fontId="34" fillId="10" borderId="28" xfId="0" applyNumberFormat="1" applyFont="1" applyFill="1" applyBorder="1" applyAlignment="1">
      <alignment horizontal="right"/>
    </xf>
    <xf numFmtId="0" fontId="33" fillId="9" borderId="27" xfId="0" applyFont="1" applyFill="1" applyBorder="1" applyAlignment="1">
      <alignment horizontal="left"/>
    </xf>
    <xf numFmtId="169" fontId="0" fillId="9" borderId="28" xfId="0" applyNumberFormat="1" applyFill="1" applyBorder="1"/>
    <xf numFmtId="169" fontId="0" fillId="11" borderId="28" xfId="0" applyNumberFormat="1" applyFill="1" applyBorder="1" applyAlignment="1">
      <alignment horizontal="right"/>
    </xf>
    <xf numFmtId="169" fontId="0" fillId="11" borderId="28" xfId="0" applyNumberFormat="1" applyFill="1" applyBorder="1"/>
    <xf numFmtId="169" fontId="0" fillId="9" borderId="28" xfId="0" applyNumberFormat="1" applyFill="1" applyBorder="1" applyAlignment="1">
      <alignment horizontal="right"/>
    </xf>
    <xf numFmtId="0" fontId="33" fillId="0" borderId="0" xfId="0" applyFont="1"/>
    <xf numFmtId="0" fontId="0" fillId="11" borderId="29" xfId="0" applyFill="1" applyBorder="1"/>
    <xf numFmtId="164" fontId="0" fillId="11" borderId="30" xfId="0" applyNumberFormat="1" applyFill="1" applyBorder="1"/>
    <xf numFmtId="0" fontId="33" fillId="11" borderId="29" xfId="0" applyFont="1" applyFill="1" applyBorder="1" applyAlignment="1">
      <alignment horizontal="left"/>
    </xf>
    <xf numFmtId="10" fontId="0" fillId="11" borderId="30" xfId="0" applyNumberFormat="1" applyFill="1" applyBorder="1"/>
    <xf numFmtId="171" fontId="14" fillId="0" borderId="0" xfId="0" applyNumberFormat="1" applyFont="1"/>
    <xf numFmtId="21" fontId="14" fillId="0" borderId="0" xfId="0" applyNumberFormat="1" applyFont="1"/>
    <xf numFmtId="0" fontId="35" fillId="0" borderId="0" xfId="0" applyFont="1" applyAlignment="1">
      <alignment horizontal="center"/>
    </xf>
    <xf numFmtId="0" fontId="36" fillId="9" borderId="0" xfId="0" applyFont="1" applyFill="1"/>
    <xf numFmtId="172" fontId="0" fillId="0" borderId="0" xfId="0" applyNumberFormat="1"/>
    <xf numFmtId="14" fontId="37" fillId="2" borderId="1" xfId="0" applyNumberFormat="1" applyFont="1" applyFill="1" applyBorder="1" applyAlignment="1">
      <alignment vertical="center" wrapText="1"/>
    </xf>
    <xf numFmtId="14" fontId="37" fillId="2" borderId="1" xfId="0" applyNumberFormat="1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vertical="center"/>
    </xf>
    <xf numFmtId="0" fontId="37" fillId="2" borderId="1" xfId="0" applyFont="1" applyFill="1" applyBorder="1" applyAlignment="1">
      <alignment vertical="center" wrapText="1"/>
    </xf>
    <xf numFmtId="3" fontId="37" fillId="2" borderId="1" xfId="0" applyNumberFormat="1" applyFont="1" applyFill="1" applyBorder="1" applyAlignment="1">
      <alignment vertical="center" wrapText="1"/>
    </xf>
    <xf numFmtId="2" fontId="37" fillId="2" borderId="1" xfId="0" applyNumberFormat="1" applyFont="1" applyFill="1" applyBorder="1" applyAlignment="1">
      <alignment vertical="center" wrapText="1"/>
    </xf>
    <xf numFmtId="2" fontId="37" fillId="2" borderId="5" xfId="0" applyNumberFormat="1" applyFont="1" applyFill="1" applyBorder="1" applyAlignment="1">
      <alignment vertical="center" wrapText="1"/>
    </xf>
    <xf numFmtId="164" fontId="37" fillId="2" borderId="5" xfId="0" applyNumberFormat="1" applyFont="1" applyFill="1" applyBorder="1" applyAlignment="1">
      <alignment vertical="center" wrapText="1"/>
    </xf>
    <xf numFmtId="166" fontId="37" fillId="2" borderId="5" xfId="0" applyNumberFormat="1" applyFont="1" applyFill="1" applyBorder="1" applyAlignment="1">
      <alignment vertical="center" wrapText="1"/>
    </xf>
    <xf numFmtId="0" fontId="37" fillId="2" borderId="5" xfId="0" applyFont="1" applyFill="1" applyBorder="1" applyAlignment="1">
      <alignment vertical="center" wrapText="1"/>
    </xf>
    <xf numFmtId="167" fontId="37" fillId="2" borderId="3" xfId="0" applyNumberFormat="1" applyFont="1" applyFill="1" applyBorder="1" applyAlignment="1">
      <alignment vertical="center" wrapText="1"/>
    </xf>
    <xf numFmtId="164" fontId="37" fillId="2" borderId="1" xfId="0" applyNumberFormat="1" applyFont="1" applyFill="1" applyBorder="1" applyAlignment="1">
      <alignment vertical="center" wrapText="1"/>
    </xf>
    <xf numFmtId="166" fontId="37" fillId="2" borderId="1" xfId="0" applyNumberFormat="1" applyFont="1" applyFill="1" applyBorder="1" applyAlignment="1">
      <alignment vertical="center" wrapText="1"/>
    </xf>
    <xf numFmtId="14" fontId="37" fillId="2" borderId="1" xfId="0" applyNumberFormat="1" applyFont="1" applyFill="1" applyBorder="1" applyAlignment="1">
      <alignment horizontal="right" wrapText="1"/>
    </xf>
    <xf numFmtId="167" fontId="37" fillId="2" borderId="31" xfId="0" applyNumberFormat="1" applyFont="1" applyFill="1" applyBorder="1" applyAlignment="1">
      <alignment horizontal="right" wrapText="1"/>
    </xf>
    <xf numFmtId="14" fontId="37" fillId="2" borderId="14" xfId="0" applyNumberFormat="1" applyFont="1" applyFill="1" applyBorder="1" applyAlignment="1">
      <alignment horizontal="right" wrapText="1"/>
    </xf>
    <xf numFmtId="14" fontId="37" fillId="2" borderId="32" xfId="0" applyNumberFormat="1" applyFont="1" applyFill="1" applyBorder="1" applyAlignment="1">
      <alignment horizontal="center" wrapText="1"/>
    </xf>
    <xf numFmtId="0" fontId="37" fillId="2" borderId="32" xfId="0" applyFont="1" applyFill="1" applyBorder="1"/>
    <xf numFmtId="0" fontId="37" fillId="2" borderId="32" xfId="0" applyFont="1" applyFill="1" applyBorder="1" applyAlignment="1">
      <alignment wrapText="1"/>
    </xf>
    <xf numFmtId="3" fontId="37" fillId="2" borderId="32" xfId="0" applyNumberFormat="1" applyFont="1" applyFill="1" applyBorder="1" applyAlignment="1">
      <alignment horizontal="right" wrapText="1"/>
    </xf>
    <xf numFmtId="2" fontId="37" fillId="2" borderId="32" xfId="0" applyNumberFormat="1" applyFont="1" applyFill="1" applyBorder="1" applyAlignment="1">
      <alignment horizontal="right" wrapText="1"/>
    </xf>
    <xf numFmtId="164" fontId="37" fillId="2" borderId="32" xfId="0" applyNumberFormat="1" applyFont="1" applyFill="1" applyBorder="1" applyAlignment="1">
      <alignment horizontal="right" wrapText="1"/>
    </xf>
    <xf numFmtId="166" fontId="37" fillId="2" borderId="32" xfId="0" applyNumberFormat="1" applyFont="1" applyFill="1" applyBorder="1" applyAlignment="1">
      <alignment horizontal="right" wrapText="1"/>
    </xf>
    <xf numFmtId="164" fontId="14" fillId="0" borderId="0" xfId="0" applyNumberFormat="1" applyFont="1"/>
    <xf numFmtId="170" fontId="14" fillId="0" borderId="0" xfId="0" applyNumberFormat="1" applyFont="1"/>
    <xf numFmtId="14" fontId="15" fillId="2" borderId="21" xfId="0" applyNumberFormat="1" applyFont="1" applyFill="1" applyBorder="1" applyAlignment="1">
      <alignment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vertical="center"/>
    </xf>
    <xf numFmtId="3" fontId="15" fillId="2" borderId="21" xfId="0" applyNumberFormat="1" applyFont="1" applyFill="1" applyBorder="1" applyAlignment="1">
      <alignment vertical="center" wrapText="1"/>
    </xf>
    <xf numFmtId="2" fontId="15" fillId="2" borderId="21" xfId="0" applyNumberFormat="1" applyFont="1" applyFill="1" applyBorder="1" applyAlignment="1">
      <alignment vertical="center" wrapText="1"/>
    </xf>
    <xf numFmtId="164" fontId="15" fillId="2" borderId="21" xfId="0" applyNumberFormat="1" applyFont="1" applyFill="1" applyBorder="1" applyAlignment="1">
      <alignment vertical="center" wrapText="1"/>
    </xf>
    <xf numFmtId="166" fontId="15" fillId="2" borderId="21" xfId="0" applyNumberFormat="1" applyFont="1" applyFill="1" applyBorder="1" applyAlignment="1">
      <alignment vertical="center" wrapText="1"/>
    </xf>
    <xf numFmtId="0" fontId="15" fillId="2" borderId="21" xfId="0" applyFont="1" applyFill="1" applyBorder="1" applyAlignment="1">
      <alignment vertical="center" wrapText="1"/>
    </xf>
    <xf numFmtId="167" fontId="15" fillId="2" borderId="22" xfId="0" applyNumberFormat="1" applyFont="1" applyFill="1" applyBorder="1" applyAlignment="1">
      <alignment vertical="center" wrapText="1"/>
    </xf>
    <xf numFmtId="168" fontId="13" fillId="2" borderId="14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/>
    </xf>
    <xf numFmtId="173" fontId="2" fillId="2" borderId="35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165" fontId="12" fillId="2" borderId="38" xfId="0" applyNumberFormat="1" applyFont="1" applyFill="1" applyBorder="1"/>
    <xf numFmtId="0" fontId="13" fillId="14" borderId="27" xfId="0" applyFont="1" applyFill="1" applyBorder="1"/>
    <xf numFmtId="165" fontId="38" fillId="14" borderId="28" xfId="0" applyNumberFormat="1" applyFont="1" applyFill="1" applyBorder="1"/>
    <xf numFmtId="165" fontId="38" fillId="4" borderId="28" xfId="0" applyNumberFormat="1" applyFont="1" applyFill="1" applyBorder="1"/>
    <xf numFmtId="0" fontId="13" fillId="15" borderId="39" xfId="0" applyFont="1" applyFill="1" applyBorder="1"/>
    <xf numFmtId="10" fontId="38" fillId="15" borderId="30" xfId="0" applyNumberFormat="1" applyFont="1" applyFill="1" applyBorder="1"/>
    <xf numFmtId="168" fontId="20" fillId="2" borderId="40" xfId="0" applyNumberFormat="1" applyFont="1" applyFill="1" applyBorder="1" applyAlignment="1">
      <alignment vertical="center" wrapText="1"/>
    </xf>
    <xf numFmtId="168" fontId="20" fillId="2" borderId="40" xfId="0" applyNumberFormat="1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vertical="center" wrapText="1"/>
    </xf>
    <xf numFmtId="3" fontId="20" fillId="2" borderId="40" xfId="0" applyNumberFormat="1" applyFont="1" applyFill="1" applyBorder="1" applyAlignment="1">
      <alignment vertical="center" wrapText="1"/>
    </xf>
    <xf numFmtId="2" fontId="20" fillId="2" borderId="40" xfId="0" applyNumberFormat="1" applyFont="1" applyFill="1" applyBorder="1" applyAlignment="1">
      <alignment vertical="center" wrapText="1"/>
    </xf>
    <xf numFmtId="170" fontId="20" fillId="2" borderId="40" xfId="0" applyNumberFormat="1" applyFont="1" applyFill="1" applyBorder="1" applyAlignment="1">
      <alignment vertical="center" wrapText="1"/>
    </xf>
    <xf numFmtId="166" fontId="20" fillId="2" borderId="40" xfId="0" applyNumberFormat="1" applyFont="1" applyFill="1" applyBorder="1" applyAlignment="1">
      <alignment vertical="center" wrapText="1"/>
    </xf>
    <xf numFmtId="168" fontId="24" fillId="2" borderId="40" xfId="0" applyNumberFormat="1" applyFont="1" applyFill="1" applyBorder="1" applyAlignment="1">
      <alignment vertical="center" wrapText="1"/>
    </xf>
    <xf numFmtId="168" fontId="24" fillId="2" borderId="40" xfId="0" applyNumberFormat="1" applyFont="1" applyFill="1" applyBorder="1" applyAlignment="1">
      <alignment horizontal="center" vertical="center" wrapText="1"/>
    </xf>
    <xf numFmtId="0" fontId="24" fillId="2" borderId="40" xfId="0" applyFont="1" applyFill="1" applyBorder="1" applyAlignment="1">
      <alignment vertical="center" wrapText="1"/>
    </xf>
    <xf numFmtId="3" fontId="24" fillId="2" borderId="40" xfId="0" applyNumberFormat="1" applyFont="1" applyFill="1" applyBorder="1" applyAlignment="1">
      <alignment vertical="center" wrapText="1"/>
    </xf>
    <xf numFmtId="2" fontId="24" fillId="2" borderId="40" xfId="0" applyNumberFormat="1" applyFont="1" applyFill="1" applyBorder="1" applyAlignment="1">
      <alignment vertical="center" wrapText="1"/>
    </xf>
    <xf numFmtId="170" fontId="24" fillId="2" borderId="40" xfId="0" applyNumberFormat="1" applyFont="1" applyFill="1" applyBorder="1" applyAlignment="1">
      <alignment vertical="center" wrapText="1"/>
    </xf>
    <xf numFmtId="166" fontId="24" fillId="2" borderId="40" xfId="0" applyNumberFormat="1" applyFont="1" applyFill="1" applyBorder="1" applyAlignment="1">
      <alignment vertical="center" wrapText="1"/>
    </xf>
    <xf numFmtId="168" fontId="13" fillId="2" borderId="40" xfId="0" applyNumberFormat="1" applyFont="1" applyFill="1" applyBorder="1" applyAlignment="1">
      <alignment vertical="center" wrapText="1"/>
    </xf>
    <xf numFmtId="168" fontId="13" fillId="2" borderId="40" xfId="0" applyNumberFormat="1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vertical="center" wrapText="1"/>
    </xf>
    <xf numFmtId="3" fontId="13" fillId="2" borderId="40" xfId="0" applyNumberFormat="1" applyFont="1" applyFill="1" applyBorder="1" applyAlignment="1">
      <alignment vertical="center" wrapText="1"/>
    </xf>
    <xf numFmtId="2" fontId="13" fillId="2" borderId="40" xfId="0" applyNumberFormat="1" applyFont="1" applyFill="1" applyBorder="1" applyAlignment="1">
      <alignment vertical="center" wrapText="1"/>
    </xf>
    <xf numFmtId="170" fontId="13" fillId="2" borderId="40" xfId="0" applyNumberFormat="1" applyFont="1" applyFill="1" applyBorder="1" applyAlignment="1">
      <alignment vertical="center" wrapText="1"/>
    </xf>
    <xf numFmtId="166" fontId="13" fillId="2" borderId="40" xfId="0" applyNumberFormat="1" applyFont="1" applyFill="1" applyBorder="1" applyAlignment="1">
      <alignment vertical="center" wrapText="1"/>
    </xf>
    <xf numFmtId="168" fontId="41" fillId="2" borderId="40" xfId="0" applyNumberFormat="1" applyFont="1" applyFill="1" applyBorder="1" applyAlignment="1">
      <alignment vertical="center" wrapText="1"/>
    </xf>
    <xf numFmtId="168" fontId="41" fillId="2" borderId="40" xfId="0" applyNumberFormat="1" applyFont="1" applyFill="1" applyBorder="1" applyAlignment="1">
      <alignment horizontal="center" vertical="center" wrapText="1"/>
    </xf>
    <xf numFmtId="0" fontId="41" fillId="2" borderId="40" xfId="0" applyFont="1" applyFill="1" applyBorder="1" applyAlignment="1">
      <alignment vertical="center" wrapText="1"/>
    </xf>
    <xf numFmtId="3" fontId="41" fillId="2" borderId="40" xfId="0" applyNumberFormat="1" applyFont="1" applyFill="1" applyBorder="1" applyAlignment="1">
      <alignment vertical="center" wrapText="1"/>
    </xf>
    <xf numFmtId="2" fontId="41" fillId="2" borderId="40" xfId="0" applyNumberFormat="1" applyFont="1" applyFill="1" applyBorder="1" applyAlignment="1">
      <alignment vertical="center" wrapText="1"/>
    </xf>
    <xf numFmtId="170" fontId="41" fillId="2" borderId="40" xfId="0" applyNumberFormat="1" applyFont="1" applyFill="1" applyBorder="1" applyAlignment="1">
      <alignment vertical="center" wrapText="1"/>
    </xf>
    <xf numFmtId="166" fontId="41" fillId="2" borderId="40" xfId="0" applyNumberFormat="1" applyFont="1" applyFill="1" applyBorder="1" applyAlignment="1">
      <alignment vertical="center" wrapText="1"/>
    </xf>
    <xf numFmtId="165" fontId="42" fillId="4" borderId="28" xfId="0" applyNumberFormat="1" applyFont="1" applyFill="1" applyBorder="1"/>
    <xf numFmtId="168" fontId="27" fillId="2" borderId="40" xfId="0" applyNumberFormat="1" applyFont="1" applyFill="1" applyBorder="1" applyAlignment="1">
      <alignment vertical="center" wrapText="1"/>
    </xf>
    <xf numFmtId="168" fontId="27" fillId="2" borderId="40" xfId="0" applyNumberFormat="1" applyFont="1" applyFill="1" applyBorder="1" applyAlignment="1">
      <alignment horizontal="center" vertical="center" wrapText="1"/>
    </xf>
    <xf numFmtId="0" fontId="27" fillId="2" borderId="40" xfId="0" applyFont="1" applyFill="1" applyBorder="1" applyAlignment="1">
      <alignment vertical="center" wrapText="1"/>
    </xf>
    <xf numFmtId="3" fontId="27" fillId="2" borderId="40" xfId="0" applyNumberFormat="1" applyFont="1" applyFill="1" applyBorder="1" applyAlignment="1">
      <alignment vertical="center" wrapText="1"/>
    </xf>
    <xf numFmtId="2" fontId="27" fillId="2" borderId="40" xfId="0" applyNumberFormat="1" applyFont="1" applyFill="1" applyBorder="1" applyAlignment="1">
      <alignment vertical="center" wrapText="1"/>
    </xf>
    <xf numFmtId="170" fontId="27" fillId="2" borderId="40" xfId="0" applyNumberFormat="1" applyFont="1" applyFill="1" applyBorder="1" applyAlignment="1">
      <alignment vertical="center" wrapText="1"/>
    </xf>
    <xf numFmtId="166" fontId="27" fillId="2" borderId="40" xfId="0" applyNumberFormat="1" applyFont="1" applyFill="1" applyBorder="1" applyAlignment="1">
      <alignment vertical="center" wrapText="1"/>
    </xf>
    <xf numFmtId="0" fontId="0" fillId="2" borderId="38" xfId="0" applyFill="1" applyBorder="1"/>
    <xf numFmtId="0" fontId="10" fillId="2" borderId="38" xfId="0" applyFont="1" applyFill="1" applyBorder="1"/>
    <xf numFmtId="168" fontId="40" fillId="2" borderId="40" xfId="0" applyNumberFormat="1" applyFont="1" applyFill="1" applyBorder="1" applyAlignment="1">
      <alignment vertical="center" wrapText="1"/>
    </xf>
    <xf numFmtId="168" fontId="40" fillId="2" borderId="40" xfId="0" applyNumberFormat="1" applyFont="1" applyFill="1" applyBorder="1" applyAlignment="1">
      <alignment horizontal="center" vertical="center" wrapText="1"/>
    </xf>
    <xf numFmtId="0" fontId="40" fillId="2" borderId="40" xfId="0" applyFont="1" applyFill="1" applyBorder="1" applyAlignment="1">
      <alignment vertical="center" wrapText="1"/>
    </xf>
    <xf numFmtId="3" fontId="40" fillId="2" borderId="40" xfId="0" applyNumberFormat="1" applyFont="1" applyFill="1" applyBorder="1" applyAlignment="1">
      <alignment vertical="center" wrapText="1"/>
    </xf>
    <xf numFmtId="2" fontId="40" fillId="2" borderId="40" xfId="0" applyNumberFormat="1" applyFont="1" applyFill="1" applyBorder="1" applyAlignment="1">
      <alignment vertical="center" wrapText="1"/>
    </xf>
    <xf numFmtId="170" fontId="40" fillId="2" borderId="40" xfId="0" applyNumberFormat="1" applyFont="1" applyFill="1" applyBorder="1" applyAlignment="1">
      <alignment vertical="center" wrapText="1"/>
    </xf>
    <xf numFmtId="166" fontId="40" fillId="2" borderId="40" xfId="0" applyNumberFormat="1" applyFont="1" applyFill="1" applyBorder="1" applyAlignment="1">
      <alignment vertical="center" wrapText="1"/>
    </xf>
    <xf numFmtId="168" fontId="10" fillId="2" borderId="40" xfId="0" applyNumberFormat="1" applyFont="1" applyFill="1" applyBorder="1" applyAlignment="1">
      <alignment vertical="center" wrapText="1"/>
    </xf>
    <xf numFmtId="168" fontId="10" fillId="2" borderId="40" xfId="0" applyNumberFormat="1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vertical="center" wrapText="1"/>
    </xf>
    <xf numFmtId="3" fontId="10" fillId="2" borderId="40" xfId="0" applyNumberFormat="1" applyFont="1" applyFill="1" applyBorder="1" applyAlignment="1">
      <alignment vertical="center" wrapText="1"/>
    </xf>
    <xf numFmtId="2" fontId="10" fillId="2" borderId="40" xfId="0" applyNumberFormat="1" applyFont="1" applyFill="1" applyBorder="1" applyAlignment="1">
      <alignment vertical="center" wrapText="1"/>
    </xf>
    <xf numFmtId="170" fontId="10" fillId="2" borderId="40" xfId="0" applyNumberFormat="1" applyFont="1" applyFill="1" applyBorder="1" applyAlignment="1">
      <alignment vertical="center" wrapText="1"/>
    </xf>
    <xf numFmtId="166" fontId="10" fillId="2" borderId="40" xfId="0" applyNumberFormat="1" applyFont="1" applyFill="1" applyBorder="1" applyAlignment="1">
      <alignment vertical="center" wrapText="1"/>
    </xf>
    <xf numFmtId="165" fontId="38" fillId="15" borderId="28" xfId="0" applyNumberFormat="1" applyFont="1" applyFill="1" applyBorder="1"/>
    <xf numFmtId="0" fontId="13" fillId="2" borderId="39" xfId="0" applyFont="1" applyFill="1" applyBorder="1"/>
    <xf numFmtId="10" fontId="38" fillId="2" borderId="30" xfId="0" applyNumberFormat="1" applyFont="1" applyFill="1" applyBorder="1"/>
    <xf numFmtId="168" fontId="37" fillId="2" borderId="41" xfId="0" applyNumberFormat="1" applyFont="1" applyFill="1" applyBorder="1" applyAlignment="1">
      <alignment vertical="center" wrapText="1"/>
    </xf>
    <xf numFmtId="168" fontId="37" fillId="2" borderId="41" xfId="0" applyNumberFormat="1" applyFont="1" applyFill="1" applyBorder="1" applyAlignment="1">
      <alignment horizontal="center" vertical="center" wrapText="1"/>
    </xf>
    <xf numFmtId="0" fontId="37" fillId="2" borderId="41" xfId="0" applyFont="1" applyFill="1" applyBorder="1" applyAlignment="1">
      <alignment vertical="center" wrapText="1"/>
    </xf>
    <xf numFmtId="3" fontId="37" fillId="2" borderId="41" xfId="0" applyNumberFormat="1" applyFont="1" applyFill="1" applyBorder="1" applyAlignment="1">
      <alignment vertical="center" wrapText="1"/>
    </xf>
    <xf numFmtId="2" fontId="37" fillId="2" borderId="41" xfId="0" applyNumberFormat="1" applyFont="1" applyFill="1" applyBorder="1" applyAlignment="1">
      <alignment vertical="center" wrapText="1"/>
    </xf>
    <xf numFmtId="170" fontId="37" fillId="2" borderId="41" xfId="0" applyNumberFormat="1" applyFont="1" applyFill="1" applyBorder="1" applyAlignment="1">
      <alignment vertical="center" wrapText="1"/>
    </xf>
    <xf numFmtId="166" fontId="37" fillId="2" borderId="41" xfId="0" applyNumberFormat="1" applyFont="1" applyFill="1" applyBorder="1" applyAlignment="1">
      <alignment vertical="center" wrapText="1"/>
    </xf>
    <xf numFmtId="170" fontId="37" fillId="2" borderId="42" xfId="0" applyNumberFormat="1" applyFont="1" applyFill="1" applyBorder="1" applyAlignment="1">
      <alignment vertical="center" wrapText="1"/>
    </xf>
    <xf numFmtId="168" fontId="10" fillId="2" borderId="41" xfId="0" applyNumberFormat="1" applyFont="1" applyFill="1" applyBorder="1" applyAlignment="1">
      <alignment vertical="center" wrapText="1"/>
    </xf>
    <xf numFmtId="168" fontId="10" fillId="2" borderId="41" xfId="0" applyNumberFormat="1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vertical="center" wrapText="1"/>
    </xf>
    <xf numFmtId="3" fontId="10" fillId="2" borderId="41" xfId="0" applyNumberFormat="1" applyFont="1" applyFill="1" applyBorder="1" applyAlignment="1">
      <alignment vertical="center" wrapText="1"/>
    </xf>
    <xf numFmtId="2" fontId="10" fillId="2" borderId="41" xfId="0" applyNumberFormat="1" applyFont="1" applyFill="1" applyBorder="1" applyAlignment="1">
      <alignment vertical="center" wrapText="1"/>
    </xf>
    <xf numFmtId="170" fontId="10" fillId="2" borderId="41" xfId="0" applyNumberFormat="1" applyFont="1" applyFill="1" applyBorder="1" applyAlignment="1">
      <alignment vertical="center" wrapText="1"/>
    </xf>
    <xf numFmtId="166" fontId="10" fillId="2" borderId="41" xfId="0" applyNumberFormat="1" applyFont="1" applyFill="1" applyBorder="1" applyAlignment="1">
      <alignment vertical="center" wrapText="1"/>
    </xf>
    <xf numFmtId="170" fontId="10" fillId="2" borderId="42" xfId="0" applyNumberFormat="1" applyFont="1" applyFill="1" applyBorder="1" applyAlignment="1">
      <alignment vertical="center" wrapText="1"/>
    </xf>
    <xf numFmtId="168" fontId="44" fillId="2" borderId="41" xfId="0" applyNumberFormat="1" applyFont="1" applyFill="1" applyBorder="1" applyAlignment="1">
      <alignment vertical="center" wrapText="1"/>
    </xf>
    <xf numFmtId="168" fontId="44" fillId="2" borderId="41" xfId="0" applyNumberFormat="1" applyFont="1" applyFill="1" applyBorder="1" applyAlignment="1">
      <alignment horizontal="center" vertical="center" wrapText="1"/>
    </xf>
    <xf numFmtId="0" fontId="44" fillId="2" borderId="41" xfId="0" applyFont="1" applyFill="1" applyBorder="1" applyAlignment="1">
      <alignment vertical="center" wrapText="1"/>
    </xf>
    <xf numFmtId="3" fontId="44" fillId="2" borderId="41" xfId="0" applyNumberFormat="1" applyFont="1" applyFill="1" applyBorder="1" applyAlignment="1">
      <alignment vertical="center" wrapText="1"/>
    </xf>
    <xf numFmtId="2" fontId="44" fillId="2" borderId="41" xfId="0" applyNumberFormat="1" applyFont="1" applyFill="1" applyBorder="1" applyAlignment="1">
      <alignment vertical="center" wrapText="1"/>
    </xf>
    <xf numFmtId="170" fontId="44" fillId="2" borderId="41" xfId="0" applyNumberFormat="1" applyFont="1" applyFill="1" applyBorder="1" applyAlignment="1">
      <alignment vertical="center" wrapText="1"/>
    </xf>
    <xf numFmtId="166" fontId="44" fillId="2" borderId="41" xfId="0" applyNumberFormat="1" applyFont="1" applyFill="1" applyBorder="1" applyAlignment="1">
      <alignment vertical="center" wrapText="1"/>
    </xf>
    <xf numFmtId="170" fontId="44" fillId="2" borderId="42" xfId="0" applyNumberFormat="1" applyFont="1" applyFill="1" applyBorder="1" applyAlignment="1">
      <alignment vertical="center" wrapText="1"/>
    </xf>
    <xf numFmtId="0" fontId="33" fillId="9" borderId="25" xfId="0" applyFont="1" applyFill="1" applyBorder="1"/>
    <xf numFmtId="165" fontId="11" fillId="9" borderId="26" xfId="0" applyNumberFormat="1" applyFont="1" applyFill="1" applyBorder="1"/>
    <xf numFmtId="0" fontId="33" fillId="9" borderId="27" xfId="0" applyFont="1" applyFill="1" applyBorder="1"/>
    <xf numFmtId="165" fontId="11" fillId="9" borderId="28" xfId="0" applyNumberFormat="1" applyFont="1" applyFill="1" applyBorder="1"/>
    <xf numFmtId="0" fontId="33" fillId="9" borderId="29" xfId="0" applyFont="1" applyFill="1" applyBorder="1"/>
    <xf numFmtId="10" fontId="11" fillId="9" borderId="30" xfId="0" applyNumberFormat="1" applyFont="1" applyFill="1" applyBorder="1"/>
    <xf numFmtId="10" fontId="11" fillId="9" borderId="30" xfId="0" applyNumberFormat="1" applyFont="1" applyFill="1" applyBorder="1" applyAlignment="1">
      <alignment wrapText="1"/>
    </xf>
    <xf numFmtId="2" fontId="0" fillId="0" borderId="0" xfId="0" applyNumberFormat="1"/>
    <xf numFmtId="170" fontId="0" fillId="0" borderId="0" xfId="0" applyNumberFormat="1"/>
    <xf numFmtId="0" fontId="48" fillId="11" borderId="29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center" vertical="center" wrapText="1"/>
    </xf>
    <xf numFmtId="164" fontId="2" fillId="2" borderId="23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left"/>
    </xf>
    <xf numFmtId="165" fontId="13" fillId="2" borderId="14" xfId="0" applyNumberFormat="1" applyFont="1" applyFill="1" applyBorder="1"/>
    <xf numFmtId="167" fontId="19" fillId="2" borderId="24" xfId="0" applyNumberFormat="1" applyFont="1" applyFill="1" applyBorder="1" applyAlignment="1">
      <alignment vertical="center" wrapText="1"/>
    </xf>
    <xf numFmtId="14" fontId="19" fillId="2" borderId="23" xfId="0" applyNumberFormat="1" applyFont="1" applyFill="1" applyBorder="1" applyAlignment="1">
      <alignment vertical="center" wrapText="1"/>
    </xf>
    <xf numFmtId="14" fontId="19" fillId="2" borderId="23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vertical="center"/>
    </xf>
    <xf numFmtId="0" fontId="19" fillId="2" borderId="23" xfId="0" applyFont="1" applyFill="1" applyBorder="1" applyAlignment="1">
      <alignment vertical="center" wrapText="1"/>
    </xf>
    <xf numFmtId="3" fontId="19" fillId="2" borderId="23" xfId="0" applyNumberFormat="1" applyFont="1" applyFill="1" applyBorder="1" applyAlignment="1">
      <alignment vertical="center" wrapText="1"/>
    </xf>
    <xf numFmtId="2" fontId="19" fillId="2" borderId="23" xfId="0" applyNumberFormat="1" applyFont="1" applyFill="1" applyBorder="1" applyAlignment="1">
      <alignment vertical="center" wrapText="1"/>
    </xf>
    <xf numFmtId="166" fontId="19" fillId="2" borderId="23" xfId="0" applyNumberFormat="1" applyFont="1" applyFill="1" applyBorder="1" applyAlignment="1">
      <alignment vertical="center" wrapText="1"/>
    </xf>
    <xf numFmtId="167" fontId="19" fillId="2" borderId="23" xfId="0" applyNumberFormat="1" applyFont="1" applyFill="1" applyBorder="1" applyAlignment="1">
      <alignment vertical="center" wrapText="1"/>
    </xf>
    <xf numFmtId="167" fontId="16" fillId="2" borderId="24" xfId="0" applyNumberFormat="1" applyFont="1" applyFill="1" applyBorder="1" applyAlignment="1">
      <alignment vertical="center" wrapText="1"/>
    </xf>
    <xf numFmtId="167" fontId="23" fillId="2" borderId="24" xfId="0" applyNumberFormat="1" applyFont="1" applyFill="1" applyBorder="1" applyAlignment="1">
      <alignment vertical="center" wrapText="1"/>
    </xf>
    <xf numFmtId="167" fontId="19" fillId="2" borderId="14" xfId="0" applyNumberFormat="1" applyFont="1" applyFill="1" applyBorder="1" applyAlignment="1">
      <alignment vertical="center" wrapText="1"/>
    </xf>
    <xf numFmtId="167" fontId="23" fillId="2" borderId="14" xfId="0" applyNumberFormat="1" applyFont="1" applyFill="1" applyBorder="1" applyAlignment="1">
      <alignment vertical="center" wrapText="1"/>
    </xf>
    <xf numFmtId="167" fontId="15" fillId="2" borderId="24" xfId="0" applyNumberFormat="1" applyFont="1" applyFill="1" applyBorder="1" applyAlignment="1">
      <alignment vertical="center" wrapText="1"/>
    </xf>
    <xf numFmtId="167" fontId="13" fillId="2" borderId="24" xfId="0" applyNumberFormat="1" applyFont="1" applyFill="1" applyBorder="1" applyAlignment="1">
      <alignment vertical="center" wrapText="1"/>
    </xf>
    <xf numFmtId="167" fontId="29" fillId="2" borderId="24" xfId="0" applyNumberFormat="1" applyFont="1" applyFill="1" applyBorder="1" applyAlignment="1">
      <alignment vertical="center" wrapText="1"/>
    </xf>
    <xf numFmtId="168" fontId="27" fillId="2" borderId="37" xfId="0" applyNumberFormat="1" applyFont="1" applyFill="1" applyBorder="1" applyAlignment="1">
      <alignment vertical="center" wrapText="1"/>
    </xf>
    <xf numFmtId="168" fontId="27" fillId="2" borderId="37" xfId="0" applyNumberFormat="1" applyFont="1" applyFill="1" applyBorder="1" applyAlignment="1">
      <alignment horizontal="center" vertical="center" wrapText="1"/>
    </xf>
    <xf numFmtId="0" fontId="27" fillId="2" borderId="37" xfId="0" applyFont="1" applyFill="1" applyBorder="1" applyAlignment="1">
      <alignment vertical="center" wrapText="1"/>
    </xf>
    <xf numFmtId="3" fontId="27" fillId="2" borderId="37" xfId="0" applyNumberFormat="1" applyFont="1" applyFill="1" applyBorder="1" applyAlignment="1">
      <alignment vertical="center" wrapText="1"/>
    </xf>
    <xf numFmtId="3" fontId="27" fillId="2" borderId="37" xfId="0" applyNumberFormat="1" applyFont="1" applyFill="1" applyBorder="1" applyAlignment="1">
      <alignment vertical="center"/>
    </xf>
    <xf numFmtId="2" fontId="27" fillId="2" borderId="37" xfId="0" applyNumberFormat="1" applyFont="1" applyFill="1" applyBorder="1" applyAlignment="1">
      <alignment vertical="center" wrapText="1"/>
    </xf>
    <xf numFmtId="170" fontId="27" fillId="2" borderId="37" xfId="0" applyNumberFormat="1" applyFont="1" applyFill="1" applyBorder="1" applyAlignment="1">
      <alignment vertical="center" wrapText="1"/>
    </xf>
    <xf numFmtId="166" fontId="27" fillId="2" borderId="37" xfId="0" applyNumberFormat="1" applyFont="1" applyFill="1" applyBorder="1" applyAlignment="1">
      <alignment vertical="center" wrapText="1"/>
    </xf>
    <xf numFmtId="0" fontId="27" fillId="2" borderId="37" xfId="0" applyFont="1" applyFill="1" applyBorder="1" applyAlignment="1">
      <alignment vertical="center"/>
    </xf>
    <xf numFmtId="0" fontId="32" fillId="12" borderId="37" xfId="0" applyFont="1" applyFill="1" applyBorder="1" applyAlignment="1">
      <alignment horizontal="center"/>
    </xf>
    <xf numFmtId="14" fontId="37" fillId="2" borderId="8" xfId="0" applyNumberFormat="1" applyFont="1" applyFill="1" applyBorder="1" applyAlignment="1">
      <alignment horizontal="center" wrapText="1"/>
    </xf>
    <xf numFmtId="0" fontId="37" fillId="2" borderId="8" xfId="0" applyFont="1" applyFill="1" applyBorder="1"/>
    <xf numFmtId="0" fontId="37" fillId="2" borderId="8" xfId="0" applyFont="1" applyFill="1" applyBorder="1" applyAlignment="1">
      <alignment wrapText="1"/>
    </xf>
    <xf numFmtId="3" fontId="37" fillId="2" borderId="8" xfId="0" applyNumberFormat="1" applyFont="1" applyFill="1" applyBorder="1" applyAlignment="1">
      <alignment horizontal="right" wrapText="1"/>
    </xf>
    <xf numFmtId="2" fontId="37" fillId="2" borderId="8" xfId="0" applyNumberFormat="1" applyFont="1" applyFill="1" applyBorder="1" applyAlignment="1">
      <alignment horizontal="right" wrapText="1"/>
    </xf>
    <xf numFmtId="164" fontId="37" fillId="2" borderId="8" xfId="0" applyNumberFormat="1" applyFont="1" applyFill="1" applyBorder="1" applyAlignment="1">
      <alignment horizontal="right" wrapText="1"/>
    </xf>
    <xf numFmtId="166" fontId="37" fillId="2" borderId="8" xfId="0" applyNumberFormat="1" applyFont="1" applyFill="1" applyBorder="1" applyAlignment="1">
      <alignment horizontal="right" wrapText="1"/>
    </xf>
    <xf numFmtId="167" fontId="14" fillId="2" borderId="33" xfId="0" applyNumberFormat="1" applyFont="1" applyFill="1" applyBorder="1"/>
    <xf numFmtId="167" fontId="22" fillId="2" borderId="24" xfId="0" applyNumberFormat="1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 wrapText="1"/>
    </xf>
    <xf numFmtId="173" fontId="2" fillId="2" borderId="37" xfId="0" applyNumberFormat="1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left"/>
    </xf>
    <xf numFmtId="0" fontId="17" fillId="2" borderId="37" xfId="0" applyFont="1" applyFill="1" applyBorder="1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2" fillId="2" borderId="37" xfId="0" applyFont="1" applyFill="1" applyBorder="1"/>
    <xf numFmtId="0" fontId="8" fillId="2" borderId="37" xfId="0" applyFont="1" applyFill="1" applyBorder="1" applyAlignment="1">
      <alignment horizontal="left"/>
    </xf>
    <xf numFmtId="0" fontId="8" fillId="2" borderId="37" xfId="0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1" fillId="2" borderId="37" xfId="0" applyFont="1" applyFill="1" applyBorder="1"/>
    <xf numFmtId="165" fontId="13" fillId="2" borderId="37" xfId="0" applyNumberFormat="1" applyFont="1" applyFill="1" applyBorder="1"/>
    <xf numFmtId="168" fontId="39" fillId="2" borderId="37" xfId="0" applyNumberFormat="1" applyFont="1" applyFill="1" applyBorder="1" applyAlignment="1">
      <alignment vertical="center" wrapText="1"/>
    </xf>
    <xf numFmtId="168" fontId="39" fillId="2" borderId="37" xfId="0" applyNumberFormat="1" applyFont="1" applyFill="1" applyBorder="1" applyAlignment="1">
      <alignment horizontal="center" vertical="center" wrapText="1"/>
    </xf>
    <xf numFmtId="0" fontId="39" fillId="2" borderId="37" xfId="0" applyFont="1" applyFill="1" applyBorder="1" applyAlignment="1">
      <alignment vertical="center" wrapText="1"/>
    </xf>
    <xf numFmtId="3" fontId="39" fillId="2" borderId="37" xfId="0" applyNumberFormat="1" applyFont="1" applyFill="1" applyBorder="1" applyAlignment="1">
      <alignment vertical="center" wrapText="1"/>
    </xf>
    <xf numFmtId="2" fontId="39" fillId="2" borderId="37" xfId="0" applyNumberFormat="1" applyFont="1" applyFill="1" applyBorder="1" applyAlignment="1">
      <alignment vertical="center" wrapText="1"/>
    </xf>
    <xf numFmtId="170" fontId="39" fillId="2" borderId="37" xfId="0" applyNumberFormat="1" applyFont="1" applyFill="1" applyBorder="1" applyAlignment="1">
      <alignment vertical="center" wrapText="1"/>
    </xf>
    <xf numFmtId="166" fontId="39" fillId="2" borderId="37" xfId="0" applyNumberFormat="1" applyFont="1" applyFill="1" applyBorder="1" applyAlignment="1">
      <alignment vertical="center" wrapText="1"/>
    </xf>
    <xf numFmtId="0" fontId="13" fillId="4" borderId="37" xfId="0" applyFont="1" applyFill="1" applyBorder="1"/>
    <xf numFmtId="168" fontId="20" fillId="2" borderId="37" xfId="0" applyNumberFormat="1" applyFont="1" applyFill="1" applyBorder="1" applyAlignment="1">
      <alignment vertical="center" wrapText="1"/>
    </xf>
    <xf numFmtId="168" fontId="20" fillId="2" borderId="37" xfId="0" applyNumberFormat="1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vertical="center" wrapText="1"/>
    </xf>
    <xf numFmtId="3" fontId="20" fillId="2" borderId="37" xfId="0" applyNumberFormat="1" applyFont="1" applyFill="1" applyBorder="1" applyAlignment="1">
      <alignment vertical="center" wrapText="1"/>
    </xf>
    <xf numFmtId="2" fontId="20" fillId="2" borderId="37" xfId="0" applyNumberFormat="1" applyFont="1" applyFill="1" applyBorder="1" applyAlignment="1">
      <alignment vertical="center" wrapText="1"/>
    </xf>
    <xf numFmtId="170" fontId="20" fillId="2" borderId="37" xfId="0" applyNumberFormat="1" applyFont="1" applyFill="1" applyBorder="1" applyAlignment="1">
      <alignment vertical="center" wrapText="1"/>
    </xf>
    <xf numFmtId="166" fontId="20" fillId="2" borderId="37" xfId="0" applyNumberFormat="1" applyFont="1" applyFill="1" applyBorder="1" applyAlignment="1">
      <alignment vertical="center" wrapText="1"/>
    </xf>
    <xf numFmtId="168" fontId="40" fillId="2" borderId="37" xfId="0" applyNumberFormat="1" applyFont="1" applyFill="1" applyBorder="1" applyAlignment="1">
      <alignment vertical="center" wrapText="1"/>
    </xf>
    <xf numFmtId="168" fontId="40" fillId="2" borderId="37" xfId="0" applyNumberFormat="1" applyFont="1" applyFill="1" applyBorder="1" applyAlignment="1">
      <alignment horizontal="center" vertical="center" wrapText="1"/>
    </xf>
    <xf numFmtId="0" fontId="40" fillId="2" borderId="37" xfId="0" applyFont="1" applyFill="1" applyBorder="1" applyAlignment="1">
      <alignment vertical="center" wrapText="1"/>
    </xf>
    <xf numFmtId="3" fontId="40" fillId="2" borderId="37" xfId="0" applyNumberFormat="1" applyFont="1" applyFill="1" applyBorder="1" applyAlignment="1">
      <alignment vertical="center" wrapText="1"/>
    </xf>
    <xf numFmtId="2" fontId="40" fillId="2" borderId="37" xfId="0" applyNumberFormat="1" applyFont="1" applyFill="1" applyBorder="1" applyAlignment="1">
      <alignment vertical="center" wrapText="1"/>
    </xf>
    <xf numFmtId="170" fontId="40" fillId="2" borderId="37" xfId="0" applyNumberFormat="1" applyFont="1" applyFill="1" applyBorder="1" applyAlignment="1">
      <alignment vertical="center" wrapText="1"/>
    </xf>
    <xf numFmtId="166" fontId="40" fillId="2" borderId="37" xfId="0" applyNumberFormat="1" applyFont="1" applyFill="1" applyBorder="1" applyAlignment="1">
      <alignment vertical="center" wrapText="1"/>
    </xf>
    <xf numFmtId="168" fontId="24" fillId="2" borderId="37" xfId="0" applyNumberFormat="1" applyFont="1" applyFill="1" applyBorder="1" applyAlignment="1">
      <alignment vertical="center" wrapText="1"/>
    </xf>
    <xf numFmtId="168" fontId="24" fillId="2" borderId="37" xfId="0" applyNumberFormat="1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vertical="center" wrapText="1"/>
    </xf>
    <xf numFmtId="3" fontId="24" fillId="2" borderId="37" xfId="0" applyNumberFormat="1" applyFont="1" applyFill="1" applyBorder="1" applyAlignment="1">
      <alignment vertical="center" wrapText="1"/>
    </xf>
    <xf numFmtId="2" fontId="24" fillId="2" borderId="37" xfId="0" applyNumberFormat="1" applyFont="1" applyFill="1" applyBorder="1" applyAlignment="1">
      <alignment vertical="center" wrapText="1"/>
    </xf>
    <xf numFmtId="170" fontId="24" fillId="2" borderId="37" xfId="0" applyNumberFormat="1" applyFont="1" applyFill="1" applyBorder="1" applyAlignment="1">
      <alignment vertical="center" wrapText="1"/>
    </xf>
    <xf numFmtId="166" fontId="24" fillId="2" borderId="37" xfId="0" applyNumberFormat="1" applyFont="1" applyFill="1" applyBorder="1" applyAlignment="1">
      <alignment vertical="center" wrapText="1"/>
    </xf>
    <xf numFmtId="168" fontId="13" fillId="2" borderId="37" xfId="0" applyNumberFormat="1" applyFont="1" applyFill="1" applyBorder="1" applyAlignment="1">
      <alignment vertical="center" wrapText="1"/>
    </xf>
    <xf numFmtId="168" fontId="13" fillId="2" borderId="37" xfId="0" applyNumberFormat="1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vertical="center" wrapText="1"/>
    </xf>
    <xf numFmtId="3" fontId="13" fillId="2" borderId="37" xfId="0" applyNumberFormat="1" applyFont="1" applyFill="1" applyBorder="1" applyAlignment="1">
      <alignment vertical="center" wrapText="1"/>
    </xf>
    <xf numFmtId="2" fontId="13" fillId="2" borderId="37" xfId="0" applyNumberFormat="1" applyFont="1" applyFill="1" applyBorder="1" applyAlignment="1">
      <alignment vertical="center" wrapText="1"/>
    </xf>
    <xf numFmtId="170" fontId="13" fillId="2" borderId="37" xfId="0" applyNumberFormat="1" applyFont="1" applyFill="1" applyBorder="1" applyAlignment="1">
      <alignment vertical="center" wrapText="1"/>
    </xf>
    <xf numFmtId="166" fontId="13" fillId="2" borderId="37" xfId="0" applyNumberFormat="1" applyFont="1" applyFill="1" applyBorder="1" applyAlignment="1">
      <alignment vertical="center" wrapText="1"/>
    </xf>
    <xf numFmtId="0" fontId="0" fillId="2" borderId="37" xfId="0" applyFill="1" applyBorder="1"/>
    <xf numFmtId="0" fontId="10" fillId="2" borderId="37" xfId="0" applyFont="1" applyFill="1" applyBorder="1"/>
    <xf numFmtId="168" fontId="41" fillId="2" borderId="37" xfId="0" applyNumberFormat="1" applyFont="1" applyFill="1" applyBorder="1" applyAlignment="1">
      <alignment vertical="center" wrapText="1"/>
    </xf>
    <xf numFmtId="168" fontId="41" fillId="2" borderId="37" xfId="0" applyNumberFormat="1" applyFont="1" applyFill="1" applyBorder="1" applyAlignment="1">
      <alignment horizontal="center" vertical="center" wrapText="1"/>
    </xf>
    <xf numFmtId="0" fontId="41" fillId="2" borderId="37" xfId="0" applyFont="1" applyFill="1" applyBorder="1" applyAlignment="1">
      <alignment vertical="center" wrapText="1"/>
    </xf>
    <xf numFmtId="3" fontId="41" fillId="2" borderId="37" xfId="0" applyNumberFormat="1" applyFont="1" applyFill="1" applyBorder="1" applyAlignment="1">
      <alignment vertical="center" wrapText="1"/>
    </xf>
    <xf numFmtId="2" fontId="41" fillId="2" borderId="37" xfId="0" applyNumberFormat="1" applyFont="1" applyFill="1" applyBorder="1" applyAlignment="1">
      <alignment vertical="center" wrapText="1"/>
    </xf>
    <xf numFmtId="170" fontId="41" fillId="2" borderId="37" xfId="0" applyNumberFormat="1" applyFont="1" applyFill="1" applyBorder="1" applyAlignment="1">
      <alignment vertical="center" wrapText="1"/>
    </xf>
    <xf numFmtId="166" fontId="41" fillId="2" borderId="37" xfId="0" applyNumberFormat="1" applyFont="1" applyFill="1" applyBorder="1" applyAlignment="1">
      <alignment vertical="center" wrapText="1"/>
    </xf>
    <xf numFmtId="168" fontId="43" fillId="2" borderId="37" xfId="0" applyNumberFormat="1" applyFont="1" applyFill="1" applyBorder="1" applyAlignment="1">
      <alignment vertical="center" wrapText="1"/>
    </xf>
    <xf numFmtId="168" fontId="43" fillId="2" borderId="37" xfId="0" applyNumberFormat="1" applyFont="1" applyFill="1" applyBorder="1" applyAlignment="1">
      <alignment horizontal="center" vertical="center" wrapText="1"/>
    </xf>
    <xf numFmtId="0" fontId="43" fillId="2" borderId="37" xfId="0" applyFont="1" applyFill="1" applyBorder="1" applyAlignment="1">
      <alignment vertical="center" wrapText="1"/>
    </xf>
    <xf numFmtId="3" fontId="43" fillId="2" borderId="37" xfId="0" applyNumberFormat="1" applyFont="1" applyFill="1" applyBorder="1" applyAlignment="1">
      <alignment vertical="center" wrapText="1"/>
    </xf>
    <xf numFmtId="2" fontId="43" fillId="2" borderId="37" xfId="0" applyNumberFormat="1" applyFont="1" applyFill="1" applyBorder="1" applyAlignment="1">
      <alignment vertical="center" wrapText="1"/>
    </xf>
    <xf numFmtId="170" fontId="43" fillId="2" borderId="37" xfId="0" applyNumberFormat="1" applyFont="1" applyFill="1" applyBorder="1" applyAlignment="1">
      <alignment vertical="center" wrapText="1"/>
    </xf>
    <xf numFmtId="166" fontId="43" fillId="2" borderId="37" xfId="0" applyNumberFormat="1" applyFont="1" applyFill="1" applyBorder="1" applyAlignment="1">
      <alignment vertical="center" wrapText="1"/>
    </xf>
    <xf numFmtId="168" fontId="10" fillId="2" borderId="37" xfId="0" applyNumberFormat="1" applyFont="1" applyFill="1" applyBorder="1" applyAlignment="1">
      <alignment vertical="center" wrapText="1"/>
    </xf>
    <xf numFmtId="168" fontId="10" fillId="2" borderId="37" xfId="0" applyNumberFormat="1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vertical="center" wrapText="1"/>
    </xf>
    <xf numFmtId="3" fontId="10" fillId="2" borderId="37" xfId="0" applyNumberFormat="1" applyFont="1" applyFill="1" applyBorder="1" applyAlignment="1">
      <alignment vertical="center" wrapText="1"/>
    </xf>
    <xf numFmtId="2" fontId="10" fillId="2" borderId="37" xfId="0" applyNumberFormat="1" applyFont="1" applyFill="1" applyBorder="1" applyAlignment="1">
      <alignment vertical="center" wrapText="1"/>
    </xf>
    <xf numFmtId="170" fontId="10" fillId="2" borderId="37" xfId="0" applyNumberFormat="1" applyFont="1" applyFill="1" applyBorder="1" applyAlignment="1">
      <alignment vertical="center" wrapText="1"/>
    </xf>
    <xf numFmtId="166" fontId="10" fillId="2" borderId="37" xfId="0" applyNumberFormat="1" applyFont="1" applyFill="1" applyBorder="1" applyAlignment="1">
      <alignment vertical="center" wrapText="1"/>
    </xf>
    <xf numFmtId="0" fontId="24" fillId="2" borderId="37" xfId="0" applyFont="1" applyFill="1" applyBorder="1"/>
    <xf numFmtId="165" fontId="0" fillId="2" borderId="37" xfId="0" applyNumberFormat="1" applyFill="1" applyBorder="1"/>
    <xf numFmtId="0" fontId="13" fillId="2" borderId="37" xfId="0" applyFont="1" applyFill="1" applyBorder="1"/>
    <xf numFmtId="168" fontId="0" fillId="2" borderId="37" xfId="0" applyNumberFormat="1" applyFill="1" applyBorder="1" applyAlignment="1">
      <alignment vertical="center" wrapText="1"/>
    </xf>
    <xf numFmtId="168" fontId="0" fillId="2" borderId="37" xfId="0" applyNumberFormat="1" applyFill="1" applyBorder="1" applyAlignment="1">
      <alignment horizontal="center" vertical="center" wrapText="1"/>
    </xf>
    <xf numFmtId="0" fontId="0" fillId="2" borderId="37" xfId="0" applyFill="1" applyBorder="1" applyAlignment="1">
      <alignment vertical="center" wrapText="1"/>
    </xf>
    <xf numFmtId="3" fontId="0" fillId="2" borderId="37" xfId="0" applyNumberFormat="1" applyFill="1" applyBorder="1" applyAlignment="1">
      <alignment vertical="center" wrapText="1"/>
    </xf>
    <xf numFmtId="2" fontId="0" fillId="2" borderId="37" xfId="0" applyNumberFormat="1" applyFill="1" applyBorder="1" applyAlignment="1">
      <alignment vertical="center" wrapText="1"/>
    </xf>
    <xf numFmtId="170" fontId="0" fillId="2" borderId="37" xfId="0" applyNumberFormat="1" applyFill="1" applyBorder="1" applyAlignment="1">
      <alignment vertical="center" wrapText="1"/>
    </xf>
    <xf numFmtId="166" fontId="0" fillId="2" borderId="37" xfId="0" applyNumberFormat="1" applyFill="1" applyBorder="1" applyAlignment="1">
      <alignment vertical="center" wrapText="1"/>
    </xf>
    <xf numFmtId="2" fontId="0" fillId="2" borderId="37" xfId="0" applyNumberFormat="1" applyFill="1" applyBorder="1"/>
    <xf numFmtId="170" fontId="0" fillId="2" borderId="37" xfId="0" applyNumberFormat="1" applyFill="1" applyBorder="1"/>
    <xf numFmtId="168" fontId="37" fillId="2" borderId="37" xfId="0" applyNumberFormat="1" applyFont="1" applyFill="1" applyBorder="1" applyAlignment="1">
      <alignment vertical="center" wrapText="1"/>
    </xf>
    <xf numFmtId="168" fontId="37" fillId="2" borderId="37" xfId="0" applyNumberFormat="1" applyFont="1" applyFill="1" applyBorder="1" applyAlignment="1">
      <alignment horizontal="center" vertical="center" wrapText="1"/>
    </xf>
    <xf numFmtId="0" fontId="37" fillId="2" borderId="37" xfId="0" applyFont="1" applyFill="1" applyBorder="1" applyAlignment="1">
      <alignment vertical="center" wrapText="1"/>
    </xf>
    <xf numFmtId="3" fontId="37" fillId="2" borderId="37" xfId="0" applyNumberFormat="1" applyFont="1" applyFill="1" applyBorder="1" applyAlignment="1">
      <alignment vertical="center" wrapText="1"/>
    </xf>
    <xf numFmtId="2" fontId="37" fillId="2" borderId="37" xfId="0" applyNumberFormat="1" applyFont="1" applyFill="1" applyBorder="1" applyAlignment="1">
      <alignment vertical="center" wrapText="1"/>
    </xf>
    <xf numFmtId="170" fontId="37" fillId="2" borderId="37" xfId="0" applyNumberFormat="1" applyFont="1" applyFill="1" applyBorder="1" applyAlignment="1">
      <alignment vertical="center" wrapText="1"/>
    </xf>
    <xf numFmtId="166" fontId="37" fillId="2" borderId="37" xfId="0" applyNumberFormat="1" applyFont="1" applyFill="1" applyBorder="1" applyAlignment="1">
      <alignment vertical="center" wrapText="1"/>
    </xf>
    <xf numFmtId="165" fontId="11" fillId="2" borderId="37" xfId="0" applyNumberFormat="1" applyFont="1" applyFill="1" applyBorder="1"/>
    <xf numFmtId="0" fontId="13" fillId="15" borderId="37" xfId="0" applyFont="1" applyFill="1" applyBorder="1"/>
    <xf numFmtId="168" fontId="11" fillId="2" borderId="37" xfId="0" applyNumberFormat="1" applyFont="1" applyFill="1" applyBorder="1" applyAlignment="1">
      <alignment vertical="center" wrapText="1"/>
    </xf>
    <xf numFmtId="168" fontId="11" fillId="2" borderId="37" xfId="0" applyNumberFormat="1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vertical="center" wrapText="1"/>
    </xf>
    <xf numFmtId="3" fontId="11" fillId="2" borderId="37" xfId="0" applyNumberFormat="1" applyFont="1" applyFill="1" applyBorder="1" applyAlignment="1">
      <alignment vertical="center" wrapText="1"/>
    </xf>
    <xf numFmtId="2" fontId="11" fillId="2" borderId="37" xfId="0" applyNumberFormat="1" applyFont="1" applyFill="1" applyBorder="1" applyAlignment="1">
      <alignment vertical="center" wrapText="1"/>
    </xf>
    <xf numFmtId="170" fontId="11" fillId="2" borderId="37" xfId="0" applyNumberFormat="1" applyFont="1" applyFill="1" applyBorder="1" applyAlignment="1">
      <alignment vertical="center" wrapText="1"/>
    </xf>
    <xf numFmtId="166" fontId="11" fillId="2" borderId="37" xfId="0" applyNumberFormat="1" applyFont="1" applyFill="1" applyBorder="1" applyAlignment="1">
      <alignment vertical="center" wrapText="1"/>
    </xf>
    <xf numFmtId="168" fontId="29" fillId="2" borderId="37" xfId="0" applyNumberFormat="1" applyFont="1" applyFill="1" applyBorder="1" applyAlignment="1">
      <alignment vertical="center" wrapText="1"/>
    </xf>
    <xf numFmtId="168" fontId="29" fillId="2" borderId="37" xfId="0" applyNumberFormat="1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vertical="center" wrapText="1"/>
    </xf>
    <xf numFmtId="3" fontId="29" fillId="2" borderId="37" xfId="0" applyNumberFormat="1" applyFont="1" applyFill="1" applyBorder="1" applyAlignment="1">
      <alignment vertical="center" wrapText="1"/>
    </xf>
    <xf numFmtId="2" fontId="29" fillId="2" borderId="37" xfId="0" applyNumberFormat="1" applyFont="1" applyFill="1" applyBorder="1" applyAlignment="1">
      <alignment vertical="center" wrapText="1"/>
    </xf>
    <xf numFmtId="170" fontId="29" fillId="2" borderId="37" xfId="0" applyNumberFormat="1" applyFont="1" applyFill="1" applyBorder="1" applyAlignment="1">
      <alignment vertical="center" wrapText="1"/>
    </xf>
    <xf numFmtId="166" fontId="29" fillId="2" borderId="37" xfId="0" applyNumberFormat="1" applyFont="1" applyFill="1" applyBorder="1" applyAlignment="1">
      <alignment vertical="center" wrapText="1"/>
    </xf>
    <xf numFmtId="165" fontId="10" fillId="2" borderId="37" xfId="0" applyNumberFormat="1" applyFont="1" applyFill="1" applyBorder="1"/>
    <xf numFmtId="168" fontId="44" fillId="2" borderId="37" xfId="0" applyNumberFormat="1" applyFont="1" applyFill="1" applyBorder="1" applyAlignment="1">
      <alignment vertical="center" wrapText="1"/>
    </xf>
    <xf numFmtId="168" fontId="44" fillId="2" borderId="37" xfId="0" applyNumberFormat="1" applyFont="1" applyFill="1" applyBorder="1" applyAlignment="1">
      <alignment horizontal="center" vertical="center" wrapText="1"/>
    </xf>
    <xf numFmtId="0" fontId="44" fillId="2" borderId="37" xfId="0" applyFont="1" applyFill="1" applyBorder="1" applyAlignment="1">
      <alignment vertical="center" wrapText="1"/>
    </xf>
    <xf numFmtId="3" fontId="44" fillId="2" borderId="37" xfId="0" applyNumberFormat="1" applyFont="1" applyFill="1" applyBorder="1" applyAlignment="1">
      <alignment vertical="center" wrapText="1"/>
    </xf>
    <xf numFmtId="2" fontId="44" fillId="2" borderId="37" xfId="0" applyNumberFormat="1" applyFont="1" applyFill="1" applyBorder="1" applyAlignment="1">
      <alignment vertical="center" wrapText="1"/>
    </xf>
    <xf numFmtId="170" fontId="44" fillId="2" borderId="37" xfId="0" applyNumberFormat="1" applyFont="1" applyFill="1" applyBorder="1" applyAlignment="1">
      <alignment vertical="center" wrapText="1"/>
    </xf>
    <xf numFmtId="166" fontId="44" fillId="2" borderId="37" xfId="0" applyNumberFormat="1" applyFont="1" applyFill="1" applyBorder="1" applyAlignment="1">
      <alignment vertical="center" wrapText="1"/>
    </xf>
    <xf numFmtId="0" fontId="45" fillId="4" borderId="37" xfId="0" applyFont="1" applyFill="1" applyBorder="1" applyAlignment="1">
      <alignment horizontal="center"/>
    </xf>
    <xf numFmtId="0" fontId="2" fillId="4" borderId="37" xfId="0" applyFont="1" applyFill="1" applyBorder="1"/>
    <xf numFmtId="0" fontId="2" fillId="4" borderId="37" xfId="0" applyFont="1" applyFill="1" applyBorder="1" applyAlignment="1">
      <alignment horizontal="center"/>
    </xf>
    <xf numFmtId="173" fontId="2" fillId="4" borderId="37" xfId="0" applyNumberFormat="1" applyFont="1" applyFill="1" applyBorder="1" applyAlignment="1">
      <alignment horizontal="center"/>
    </xf>
    <xf numFmtId="168" fontId="10" fillId="9" borderId="37" xfId="0" applyNumberFormat="1" applyFont="1" applyFill="1" applyBorder="1" applyAlignment="1">
      <alignment vertical="center" wrapText="1"/>
    </xf>
    <xf numFmtId="168" fontId="10" fillId="9" borderId="37" xfId="0" applyNumberFormat="1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vertical="center" wrapText="1"/>
    </xf>
    <xf numFmtId="3" fontId="10" fillId="9" borderId="37" xfId="0" applyNumberFormat="1" applyFont="1" applyFill="1" applyBorder="1" applyAlignment="1">
      <alignment vertical="center" wrapText="1"/>
    </xf>
    <xf numFmtId="2" fontId="10" fillId="9" borderId="37" xfId="0" applyNumberFormat="1" applyFont="1" applyFill="1" applyBorder="1" applyAlignment="1">
      <alignment vertical="center" wrapText="1"/>
    </xf>
    <xf numFmtId="170" fontId="10" fillId="9" borderId="37" xfId="0" applyNumberFormat="1" applyFont="1" applyFill="1" applyBorder="1" applyAlignment="1">
      <alignment vertical="center" wrapText="1"/>
    </xf>
    <xf numFmtId="166" fontId="10" fillId="9" borderId="37" xfId="0" applyNumberFormat="1" applyFont="1" applyFill="1" applyBorder="1" applyAlignment="1">
      <alignment vertical="center" wrapText="1"/>
    </xf>
    <xf numFmtId="170" fontId="0" fillId="9" borderId="37" xfId="0" applyNumberFormat="1" applyFill="1" applyBorder="1" applyAlignment="1">
      <alignment vertical="center" wrapText="1"/>
    </xf>
    <xf numFmtId="0" fontId="0" fillId="9" borderId="37" xfId="0" applyFill="1" applyBorder="1"/>
    <xf numFmtId="0" fontId="11" fillId="9" borderId="37" xfId="0" applyFont="1" applyFill="1" applyBorder="1"/>
    <xf numFmtId="168" fontId="11" fillId="9" borderId="37" xfId="0" applyNumberFormat="1" applyFont="1" applyFill="1" applyBorder="1" applyAlignment="1">
      <alignment vertical="center" wrapText="1"/>
    </xf>
    <xf numFmtId="168" fontId="11" fillId="9" borderId="37" xfId="0" applyNumberFormat="1" applyFont="1" applyFill="1" applyBorder="1" applyAlignment="1">
      <alignment horizontal="center" vertical="center" wrapText="1"/>
    </xf>
    <xf numFmtId="0" fontId="11" fillId="9" borderId="37" xfId="0" applyFont="1" applyFill="1" applyBorder="1" applyAlignment="1">
      <alignment vertical="center" wrapText="1"/>
    </xf>
    <xf numFmtId="3" fontId="11" fillId="9" borderId="37" xfId="0" applyNumberFormat="1" applyFont="1" applyFill="1" applyBorder="1" applyAlignment="1">
      <alignment vertical="center" wrapText="1"/>
    </xf>
    <xf numFmtId="2" fontId="11" fillId="9" borderId="37" xfId="0" applyNumberFormat="1" applyFont="1" applyFill="1" applyBorder="1" applyAlignment="1">
      <alignment vertical="center" wrapText="1"/>
    </xf>
    <xf numFmtId="170" fontId="11" fillId="9" borderId="37" xfId="0" applyNumberFormat="1" applyFont="1" applyFill="1" applyBorder="1" applyAlignment="1">
      <alignment vertical="center" wrapText="1"/>
    </xf>
    <xf numFmtId="166" fontId="11" fillId="9" borderId="37" xfId="0" applyNumberFormat="1" applyFont="1" applyFill="1" applyBorder="1" applyAlignment="1">
      <alignment vertical="center" wrapText="1"/>
    </xf>
    <xf numFmtId="168" fontId="0" fillId="9" borderId="37" xfId="0" applyNumberFormat="1" applyFill="1" applyBorder="1" applyAlignment="1">
      <alignment vertical="center" wrapText="1"/>
    </xf>
    <xf numFmtId="168" fontId="0" fillId="9" borderId="37" xfId="0" applyNumberFormat="1" applyFill="1" applyBorder="1" applyAlignment="1">
      <alignment horizontal="center" vertical="center" wrapText="1"/>
    </xf>
    <xf numFmtId="0" fontId="0" fillId="9" borderId="37" xfId="0" applyFill="1" applyBorder="1" applyAlignment="1">
      <alignment vertical="center" wrapText="1"/>
    </xf>
    <xf numFmtId="3" fontId="0" fillId="9" borderId="37" xfId="0" applyNumberFormat="1" applyFill="1" applyBorder="1" applyAlignment="1">
      <alignment vertical="center" wrapText="1"/>
    </xf>
    <xf numFmtId="2" fontId="0" fillId="9" borderId="37" xfId="0" applyNumberFormat="1" applyFill="1" applyBorder="1" applyAlignment="1">
      <alignment vertical="center" wrapText="1"/>
    </xf>
    <xf numFmtId="166" fontId="0" fillId="9" borderId="37" xfId="0" applyNumberFormat="1" applyFill="1" applyBorder="1" applyAlignment="1">
      <alignment vertical="center" wrapText="1"/>
    </xf>
    <xf numFmtId="170" fontId="33" fillId="9" borderId="37" xfId="0" applyNumberFormat="1" applyFont="1" applyFill="1" applyBorder="1" applyAlignment="1">
      <alignment vertical="center" wrapText="1"/>
    </xf>
    <xf numFmtId="168" fontId="11" fillId="16" borderId="37" xfId="0" applyNumberFormat="1" applyFont="1" applyFill="1" applyBorder="1" applyAlignment="1">
      <alignment vertical="center" wrapText="1"/>
    </xf>
    <xf numFmtId="168" fontId="11" fillId="16" borderId="37" xfId="0" applyNumberFormat="1" applyFont="1" applyFill="1" applyBorder="1" applyAlignment="1">
      <alignment horizontal="center" vertical="center" wrapText="1"/>
    </xf>
    <xf numFmtId="0" fontId="11" fillId="16" borderId="37" xfId="0" applyFont="1" applyFill="1" applyBorder="1" applyAlignment="1">
      <alignment vertical="center" wrapText="1"/>
    </xf>
    <xf numFmtId="3" fontId="11" fillId="16" borderId="37" xfId="0" applyNumberFormat="1" applyFont="1" applyFill="1" applyBorder="1" applyAlignment="1">
      <alignment vertical="center" wrapText="1"/>
    </xf>
    <xf numFmtId="2" fontId="11" fillId="16" borderId="37" xfId="0" applyNumberFormat="1" applyFont="1" applyFill="1" applyBorder="1" applyAlignment="1">
      <alignment vertical="center" wrapText="1"/>
    </xf>
    <xf numFmtId="170" fontId="11" fillId="16" borderId="37" xfId="0" applyNumberFormat="1" applyFont="1" applyFill="1" applyBorder="1" applyAlignment="1">
      <alignment vertical="center" wrapText="1"/>
    </xf>
    <xf numFmtId="166" fontId="11" fillId="16" borderId="37" xfId="0" applyNumberFormat="1" applyFont="1" applyFill="1" applyBorder="1" applyAlignment="1">
      <alignment vertical="center" wrapText="1"/>
    </xf>
    <xf numFmtId="170" fontId="0" fillId="16" borderId="37" xfId="0" applyNumberFormat="1" applyFill="1" applyBorder="1" applyAlignment="1">
      <alignment vertical="center" wrapText="1"/>
    </xf>
    <xf numFmtId="168" fontId="10" fillId="16" borderId="37" xfId="0" applyNumberFormat="1" applyFont="1" applyFill="1" applyBorder="1" applyAlignment="1">
      <alignment vertical="center" wrapText="1"/>
    </xf>
    <xf numFmtId="168" fontId="10" fillId="16" borderId="37" xfId="0" applyNumberFormat="1" applyFont="1" applyFill="1" applyBorder="1" applyAlignment="1">
      <alignment horizontal="center" vertical="center" wrapText="1"/>
    </xf>
    <xf numFmtId="0" fontId="10" fillId="16" borderId="37" xfId="0" applyFont="1" applyFill="1" applyBorder="1" applyAlignment="1">
      <alignment vertical="center" wrapText="1"/>
    </xf>
    <xf numFmtId="3" fontId="10" fillId="16" borderId="37" xfId="0" applyNumberFormat="1" applyFont="1" applyFill="1" applyBorder="1" applyAlignment="1">
      <alignment vertical="center" wrapText="1"/>
    </xf>
    <xf numFmtId="2" fontId="10" fillId="16" borderId="37" xfId="0" applyNumberFormat="1" applyFont="1" applyFill="1" applyBorder="1" applyAlignment="1">
      <alignment vertical="center" wrapText="1"/>
    </xf>
    <xf numFmtId="170" fontId="10" fillId="16" borderId="37" xfId="0" applyNumberFormat="1" applyFont="1" applyFill="1" applyBorder="1" applyAlignment="1">
      <alignment vertical="center" wrapText="1"/>
    </xf>
    <xf numFmtId="166" fontId="10" fillId="16" borderId="37" xfId="0" applyNumberFormat="1" applyFont="1" applyFill="1" applyBorder="1" applyAlignment="1">
      <alignment vertical="center" wrapText="1"/>
    </xf>
    <xf numFmtId="0" fontId="11" fillId="16" borderId="37" xfId="0" applyFont="1" applyFill="1" applyBorder="1"/>
    <xf numFmtId="0" fontId="10" fillId="9" borderId="37" xfId="0" applyFont="1" applyFill="1" applyBorder="1"/>
    <xf numFmtId="170" fontId="33" fillId="16" borderId="37" xfId="0" applyNumberFormat="1" applyFont="1" applyFill="1" applyBorder="1" applyAlignment="1">
      <alignment vertical="center" wrapText="1"/>
    </xf>
    <xf numFmtId="168" fontId="0" fillId="16" borderId="37" xfId="0" applyNumberFormat="1" applyFill="1" applyBorder="1" applyAlignment="1">
      <alignment vertical="center" wrapText="1"/>
    </xf>
    <xf numFmtId="168" fontId="0" fillId="16" borderId="37" xfId="0" applyNumberFormat="1" applyFill="1" applyBorder="1" applyAlignment="1">
      <alignment horizontal="center" vertical="center" wrapText="1"/>
    </xf>
    <xf numFmtId="0" fontId="0" fillId="16" borderId="37" xfId="0" applyFill="1" applyBorder="1" applyAlignment="1">
      <alignment vertical="center" wrapText="1"/>
    </xf>
    <xf numFmtId="2" fontId="0" fillId="16" borderId="37" xfId="0" applyNumberFormat="1" applyFill="1" applyBorder="1" applyAlignment="1">
      <alignment vertical="center" wrapText="1"/>
    </xf>
    <xf numFmtId="166" fontId="0" fillId="16" borderId="37" xfId="0" applyNumberFormat="1" applyFill="1" applyBorder="1" applyAlignment="1">
      <alignment vertical="center" wrapText="1"/>
    </xf>
    <xf numFmtId="3" fontId="0" fillId="16" borderId="37" xfId="0" applyNumberFormat="1" applyFill="1" applyBorder="1" applyAlignment="1">
      <alignment vertical="center" wrapText="1"/>
    </xf>
    <xf numFmtId="168" fontId="24" fillId="16" borderId="37" xfId="0" applyNumberFormat="1" applyFont="1" applyFill="1" applyBorder="1" applyAlignment="1">
      <alignment vertical="center" wrapText="1"/>
    </xf>
    <xf numFmtId="168" fontId="24" fillId="16" borderId="37" xfId="0" applyNumberFormat="1" applyFont="1" applyFill="1" applyBorder="1" applyAlignment="1">
      <alignment horizontal="center" vertical="center" wrapText="1"/>
    </xf>
    <xf numFmtId="0" fontId="24" fillId="16" borderId="37" xfId="0" applyFont="1" applyFill="1" applyBorder="1" applyAlignment="1">
      <alignment vertical="center" wrapText="1"/>
    </xf>
    <xf numFmtId="3" fontId="24" fillId="16" borderId="37" xfId="0" applyNumberFormat="1" applyFont="1" applyFill="1" applyBorder="1" applyAlignment="1">
      <alignment vertical="center" wrapText="1"/>
    </xf>
    <xf numFmtId="2" fontId="24" fillId="16" borderId="37" xfId="0" applyNumberFormat="1" applyFont="1" applyFill="1" applyBorder="1" applyAlignment="1">
      <alignment vertical="center" wrapText="1"/>
    </xf>
    <xf numFmtId="170" fontId="24" fillId="16" borderId="37" xfId="0" applyNumberFormat="1" applyFont="1" applyFill="1" applyBorder="1" applyAlignment="1">
      <alignment vertical="center" wrapText="1"/>
    </xf>
    <xf numFmtId="166" fontId="24" fillId="16" borderId="37" xfId="0" applyNumberFormat="1" applyFont="1" applyFill="1" applyBorder="1" applyAlignment="1">
      <alignment vertical="center" wrapText="1"/>
    </xf>
    <xf numFmtId="0" fontId="24" fillId="9" borderId="37" xfId="0" applyFont="1" applyFill="1" applyBorder="1"/>
    <xf numFmtId="168" fontId="24" fillId="9" borderId="37" xfId="0" applyNumberFormat="1" applyFont="1" applyFill="1" applyBorder="1" applyAlignment="1">
      <alignment vertical="center" wrapText="1"/>
    </xf>
    <xf numFmtId="168" fontId="24" fillId="9" borderId="37" xfId="0" applyNumberFormat="1" applyFont="1" applyFill="1" applyBorder="1" applyAlignment="1">
      <alignment horizontal="center" vertical="center" wrapText="1"/>
    </xf>
    <xf numFmtId="0" fontId="24" fillId="9" borderId="37" xfId="0" applyFont="1" applyFill="1" applyBorder="1" applyAlignment="1">
      <alignment vertical="center" wrapText="1"/>
    </xf>
    <xf numFmtId="3" fontId="24" fillId="9" borderId="37" xfId="0" applyNumberFormat="1" applyFont="1" applyFill="1" applyBorder="1" applyAlignment="1">
      <alignment vertical="center" wrapText="1"/>
    </xf>
    <xf numFmtId="2" fontId="24" fillId="9" borderId="37" xfId="0" applyNumberFormat="1" applyFont="1" applyFill="1" applyBorder="1" applyAlignment="1">
      <alignment vertical="center" wrapText="1"/>
    </xf>
    <xf numFmtId="170" fontId="24" fillId="9" borderId="37" xfId="0" applyNumberFormat="1" applyFont="1" applyFill="1" applyBorder="1" applyAlignment="1">
      <alignment vertical="center" wrapText="1"/>
    </xf>
    <xf numFmtId="166" fontId="24" fillId="9" borderId="37" xfId="0" applyNumberFormat="1" applyFont="1" applyFill="1" applyBorder="1" applyAlignment="1">
      <alignment vertical="center" wrapText="1"/>
    </xf>
    <xf numFmtId="168" fontId="19" fillId="16" borderId="37" xfId="0" applyNumberFormat="1" applyFont="1" applyFill="1" applyBorder="1" applyAlignment="1">
      <alignment vertical="center" wrapText="1"/>
    </xf>
    <xf numFmtId="168" fontId="19" fillId="16" borderId="37" xfId="0" applyNumberFormat="1" applyFont="1" applyFill="1" applyBorder="1" applyAlignment="1">
      <alignment horizontal="center" vertical="center" wrapText="1"/>
    </xf>
    <xf numFmtId="0" fontId="19" fillId="16" borderId="37" xfId="0" applyFont="1" applyFill="1" applyBorder="1" applyAlignment="1">
      <alignment vertical="center" wrapText="1"/>
    </xf>
    <xf numFmtId="3" fontId="19" fillId="16" borderId="37" xfId="0" applyNumberFormat="1" applyFont="1" applyFill="1" applyBorder="1" applyAlignment="1">
      <alignment vertical="center" wrapText="1"/>
    </xf>
    <xf numFmtId="2" fontId="19" fillId="16" borderId="37" xfId="0" applyNumberFormat="1" applyFont="1" applyFill="1" applyBorder="1" applyAlignment="1">
      <alignment vertical="center" wrapText="1"/>
    </xf>
    <xf numFmtId="170" fontId="19" fillId="16" borderId="37" xfId="0" applyNumberFormat="1" applyFont="1" applyFill="1" applyBorder="1" applyAlignment="1">
      <alignment vertical="center" wrapText="1"/>
    </xf>
    <xf numFmtId="166" fontId="19" fillId="16" borderId="37" xfId="0" applyNumberFormat="1" applyFont="1" applyFill="1" applyBorder="1" applyAlignment="1">
      <alignment vertical="center" wrapText="1"/>
    </xf>
    <xf numFmtId="168" fontId="19" fillId="9" borderId="37" xfId="0" applyNumberFormat="1" applyFont="1" applyFill="1" applyBorder="1" applyAlignment="1">
      <alignment vertical="center" wrapText="1"/>
    </xf>
    <xf numFmtId="168" fontId="19" fillId="9" borderId="37" xfId="0" applyNumberFormat="1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vertical="center" wrapText="1"/>
    </xf>
    <xf numFmtId="3" fontId="19" fillId="9" borderId="37" xfId="0" applyNumberFormat="1" applyFont="1" applyFill="1" applyBorder="1" applyAlignment="1">
      <alignment vertical="center" wrapText="1"/>
    </xf>
    <xf numFmtId="2" fontId="19" fillId="9" borderId="37" xfId="0" applyNumberFormat="1" applyFont="1" applyFill="1" applyBorder="1" applyAlignment="1">
      <alignment vertical="center" wrapText="1"/>
    </xf>
    <xf numFmtId="166" fontId="19" fillId="9" borderId="37" xfId="0" applyNumberFormat="1" applyFont="1" applyFill="1" applyBorder="1" applyAlignment="1">
      <alignment vertical="center" wrapText="1"/>
    </xf>
    <xf numFmtId="170" fontId="19" fillId="9" borderId="37" xfId="0" applyNumberFormat="1" applyFont="1" applyFill="1" applyBorder="1" applyAlignment="1">
      <alignment vertical="center" wrapText="1"/>
    </xf>
    <xf numFmtId="168" fontId="38" fillId="9" borderId="37" xfId="0" applyNumberFormat="1" applyFont="1" applyFill="1" applyBorder="1" applyAlignment="1">
      <alignment vertical="center" wrapText="1"/>
    </xf>
    <xf numFmtId="168" fontId="38" fillId="9" borderId="37" xfId="0" applyNumberFormat="1" applyFont="1" applyFill="1" applyBorder="1" applyAlignment="1">
      <alignment horizontal="center" vertical="center" wrapText="1"/>
    </xf>
    <xf numFmtId="0" fontId="38" fillId="9" borderId="37" xfId="0" applyFont="1" applyFill="1" applyBorder="1" applyAlignment="1">
      <alignment vertical="center" wrapText="1"/>
    </xf>
    <xf numFmtId="3" fontId="38" fillId="9" borderId="37" xfId="0" applyNumberFormat="1" applyFont="1" applyFill="1" applyBorder="1" applyAlignment="1">
      <alignment vertical="center" wrapText="1"/>
    </xf>
    <xf numFmtId="2" fontId="38" fillId="9" borderId="37" xfId="0" applyNumberFormat="1" applyFont="1" applyFill="1" applyBorder="1" applyAlignment="1">
      <alignment vertical="center" wrapText="1"/>
    </xf>
    <xf numFmtId="170" fontId="38" fillId="9" borderId="37" xfId="0" applyNumberFormat="1" applyFont="1" applyFill="1" applyBorder="1" applyAlignment="1">
      <alignment vertical="center" wrapText="1"/>
    </xf>
    <xf numFmtId="166" fontId="38" fillId="9" borderId="37" xfId="0" applyNumberFormat="1" applyFont="1" applyFill="1" applyBorder="1" applyAlignment="1">
      <alignment vertical="center" wrapText="1"/>
    </xf>
    <xf numFmtId="168" fontId="38" fillId="16" borderId="37" xfId="0" applyNumberFormat="1" applyFont="1" applyFill="1" applyBorder="1" applyAlignment="1">
      <alignment vertical="center" wrapText="1"/>
    </xf>
    <xf numFmtId="168" fontId="38" fillId="16" borderId="37" xfId="0" applyNumberFormat="1" applyFont="1" applyFill="1" applyBorder="1" applyAlignment="1">
      <alignment horizontal="center" vertical="center" wrapText="1"/>
    </xf>
    <xf numFmtId="0" fontId="38" fillId="16" borderId="37" xfId="0" applyFont="1" applyFill="1" applyBorder="1" applyAlignment="1">
      <alignment vertical="center" wrapText="1"/>
    </xf>
    <xf numFmtId="3" fontId="38" fillId="16" borderId="37" xfId="0" applyNumberFormat="1" applyFont="1" applyFill="1" applyBorder="1" applyAlignment="1">
      <alignment vertical="center" wrapText="1"/>
    </xf>
    <xf numFmtId="2" fontId="38" fillId="16" borderId="37" xfId="0" applyNumberFormat="1" applyFont="1" applyFill="1" applyBorder="1" applyAlignment="1">
      <alignment vertical="center" wrapText="1"/>
    </xf>
    <xf numFmtId="170" fontId="38" fillId="16" borderId="37" xfId="0" applyNumberFormat="1" applyFont="1" applyFill="1" applyBorder="1" applyAlignment="1">
      <alignment vertical="center" wrapText="1"/>
    </xf>
    <xf numFmtId="166" fontId="38" fillId="16" borderId="37" xfId="0" applyNumberFormat="1" applyFont="1" applyFill="1" applyBorder="1" applyAlignment="1">
      <alignment vertical="center" wrapText="1"/>
    </xf>
    <xf numFmtId="168" fontId="46" fillId="16" borderId="37" xfId="0" applyNumberFormat="1" applyFont="1" applyFill="1" applyBorder="1" applyAlignment="1">
      <alignment vertical="center" wrapText="1"/>
    </xf>
    <xf numFmtId="168" fontId="46" fillId="16" borderId="37" xfId="0" applyNumberFormat="1" applyFont="1" applyFill="1" applyBorder="1" applyAlignment="1">
      <alignment horizontal="center" vertical="center" wrapText="1"/>
    </xf>
    <xf numFmtId="0" fontId="46" fillId="16" borderId="37" xfId="0" applyFont="1" applyFill="1" applyBorder="1" applyAlignment="1">
      <alignment vertical="center" wrapText="1"/>
    </xf>
    <xf numFmtId="3" fontId="46" fillId="16" borderId="37" xfId="0" applyNumberFormat="1" applyFont="1" applyFill="1" applyBorder="1" applyAlignment="1">
      <alignment vertical="center" wrapText="1"/>
    </xf>
    <xf numFmtId="2" fontId="46" fillId="16" borderId="37" xfId="0" applyNumberFormat="1" applyFont="1" applyFill="1" applyBorder="1" applyAlignment="1">
      <alignment vertical="center" wrapText="1"/>
    </xf>
    <xf numFmtId="170" fontId="46" fillId="16" borderId="37" xfId="0" applyNumberFormat="1" applyFont="1" applyFill="1" applyBorder="1" applyAlignment="1">
      <alignment vertical="center" wrapText="1"/>
    </xf>
    <xf numFmtId="166" fontId="46" fillId="16" borderId="37" xfId="0" applyNumberFormat="1" applyFont="1" applyFill="1" applyBorder="1" applyAlignment="1">
      <alignment vertical="center" wrapText="1"/>
    </xf>
    <xf numFmtId="168" fontId="46" fillId="9" borderId="37" xfId="0" applyNumberFormat="1" applyFont="1" applyFill="1" applyBorder="1" applyAlignment="1">
      <alignment vertical="center" wrapText="1"/>
    </xf>
    <xf numFmtId="168" fontId="46" fillId="9" borderId="37" xfId="0" applyNumberFormat="1" applyFont="1" applyFill="1" applyBorder="1" applyAlignment="1">
      <alignment horizontal="center" vertical="center" wrapText="1"/>
    </xf>
    <xf numFmtId="0" fontId="46" fillId="9" borderId="37" xfId="0" applyFont="1" applyFill="1" applyBorder="1" applyAlignment="1">
      <alignment vertical="center" wrapText="1"/>
    </xf>
    <xf numFmtId="3" fontId="46" fillId="9" borderId="37" xfId="0" applyNumberFormat="1" applyFont="1" applyFill="1" applyBorder="1" applyAlignment="1">
      <alignment vertical="center" wrapText="1"/>
    </xf>
    <xf numFmtId="2" fontId="46" fillId="9" borderId="37" xfId="0" applyNumberFormat="1" applyFont="1" applyFill="1" applyBorder="1" applyAlignment="1">
      <alignment vertical="center" wrapText="1"/>
    </xf>
    <xf numFmtId="170" fontId="46" fillId="9" borderId="37" xfId="0" applyNumberFormat="1" applyFont="1" applyFill="1" applyBorder="1" applyAlignment="1">
      <alignment vertical="center" wrapText="1"/>
    </xf>
    <xf numFmtId="166" fontId="46" fillId="9" borderId="37" xfId="0" applyNumberFormat="1" applyFont="1" applyFill="1" applyBorder="1" applyAlignment="1">
      <alignment vertical="center" wrapText="1"/>
    </xf>
    <xf numFmtId="0" fontId="33" fillId="11" borderId="43" xfId="0" applyFont="1" applyFill="1" applyBorder="1" applyAlignment="1">
      <alignment horizontal="left"/>
    </xf>
    <xf numFmtId="0" fontId="0" fillId="11" borderId="44" xfId="0" applyFill="1" applyBorder="1"/>
    <xf numFmtId="0" fontId="0" fillId="11" borderId="45" xfId="0" applyFill="1" applyBorder="1"/>
    <xf numFmtId="164" fontId="0" fillId="11" borderId="46" xfId="0" applyNumberFormat="1" applyFill="1" applyBorder="1"/>
    <xf numFmtId="0" fontId="33" fillId="9" borderId="47" xfId="0" applyFont="1" applyFill="1" applyBorder="1" applyAlignment="1">
      <alignment horizontal="left"/>
    </xf>
    <xf numFmtId="169" fontId="0" fillId="9" borderId="48" xfId="0" applyNumberFormat="1" applyFill="1" applyBorder="1"/>
    <xf numFmtId="0" fontId="33" fillId="11" borderId="49" xfId="0" applyFont="1" applyFill="1" applyBorder="1" applyAlignment="1">
      <alignment horizontal="left"/>
    </xf>
    <xf numFmtId="169" fontId="0" fillId="11" borderId="50" xfId="0" applyNumberFormat="1" applyFill="1" applyBorder="1" applyAlignment="1">
      <alignment horizontal="right"/>
    </xf>
    <xf numFmtId="0" fontId="33" fillId="9" borderId="49" xfId="0" applyFont="1" applyFill="1" applyBorder="1" applyAlignment="1">
      <alignment horizontal="left"/>
    </xf>
    <xf numFmtId="169" fontId="0" fillId="9" borderId="50" xfId="0" applyNumberFormat="1" applyFill="1" applyBorder="1"/>
    <xf numFmtId="0" fontId="0" fillId="11" borderId="50" xfId="0" applyFill="1" applyBorder="1"/>
    <xf numFmtId="0" fontId="33" fillId="9" borderId="51" xfId="0" applyFont="1" applyFill="1" applyBorder="1" applyAlignment="1">
      <alignment horizontal="left"/>
    </xf>
    <xf numFmtId="169" fontId="0" fillId="9" borderId="52" xfId="0" applyNumberFormat="1" applyFill="1" applyBorder="1"/>
    <xf numFmtId="0" fontId="48" fillId="11" borderId="47" xfId="0" applyFont="1" applyFill="1" applyBorder="1" applyAlignment="1">
      <alignment horizontal="left"/>
    </xf>
    <xf numFmtId="169" fontId="0" fillId="11" borderId="48" xfId="0" applyNumberFormat="1" applyFill="1" applyBorder="1" applyAlignment="1">
      <alignment horizontal="right"/>
    </xf>
    <xf numFmtId="0" fontId="33" fillId="11" borderId="51" xfId="0" applyFont="1" applyFill="1" applyBorder="1" applyAlignment="1">
      <alignment horizontal="left"/>
    </xf>
    <xf numFmtId="169" fontId="0" fillId="11" borderId="52" xfId="0" applyNumberFormat="1" applyFill="1" applyBorder="1" applyAlignment="1">
      <alignment horizontal="right"/>
    </xf>
    <xf numFmtId="0" fontId="48" fillId="9" borderId="47" xfId="0" applyFont="1" applyFill="1" applyBorder="1" applyAlignment="1">
      <alignment horizontal="left"/>
    </xf>
    <xf numFmtId="0" fontId="48" fillId="11" borderId="49" xfId="0" applyFont="1" applyFill="1" applyBorder="1" applyAlignment="1">
      <alignment horizontal="left"/>
    </xf>
    <xf numFmtId="0" fontId="50" fillId="0" borderId="0" xfId="0" applyFont="1" applyAlignment="1">
      <alignment horizontal="center"/>
    </xf>
    <xf numFmtId="0" fontId="48" fillId="9" borderId="49" xfId="0" applyFont="1" applyFill="1" applyBorder="1" applyAlignment="1">
      <alignment horizontal="left"/>
    </xf>
    <xf numFmtId="0" fontId="33" fillId="17" borderId="49" xfId="0" applyFont="1" applyFill="1" applyBorder="1" applyAlignment="1">
      <alignment horizontal="left"/>
    </xf>
    <xf numFmtId="10" fontId="0" fillId="17" borderId="50" xfId="0" applyNumberFormat="1" applyFill="1" applyBorder="1"/>
    <xf numFmtId="0" fontId="33" fillId="11" borderId="45" xfId="0" applyFont="1" applyFill="1" applyBorder="1" applyAlignment="1">
      <alignment horizontal="left"/>
    </xf>
    <xf numFmtId="169" fontId="48" fillId="18" borderId="48" xfId="0" applyNumberFormat="1" applyFont="1" applyFill="1" applyBorder="1"/>
    <xf numFmtId="0" fontId="33" fillId="0" borderId="0" xfId="0" applyFont="1" applyAlignment="1">
      <alignment horizontal="center" vertical="center" wrapText="1"/>
    </xf>
    <xf numFmtId="0" fontId="1" fillId="0" borderId="37" xfId="1"/>
    <xf numFmtId="0" fontId="0" fillId="0" borderId="56" xfId="0" applyBorder="1"/>
    <xf numFmtId="0" fontId="5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5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2" fillId="0" borderId="1" xfId="0" applyFont="1" applyBorder="1" applyAlignment="1">
      <alignment horizontal="center" vertical="center" wrapText="1"/>
    </xf>
    <xf numFmtId="0" fontId="0" fillId="17" borderId="0" xfId="0" applyFill="1"/>
    <xf numFmtId="0" fontId="53" fillId="17" borderId="39" xfId="0" applyFont="1" applyFill="1" applyBorder="1" applyAlignment="1">
      <alignment horizontal="left" vertical="center" wrapText="1"/>
    </xf>
    <xf numFmtId="0" fontId="53" fillId="17" borderId="39" xfId="0" applyFont="1" applyFill="1" applyBorder="1" applyAlignment="1">
      <alignment horizontal="right" vertical="center" wrapText="1"/>
    </xf>
    <xf numFmtId="0" fontId="55" fillId="17" borderId="0" xfId="2" applyFill="1" applyAlignment="1">
      <alignment horizontal="left" vertical="center" wrapText="1"/>
    </xf>
    <xf numFmtId="0" fontId="55" fillId="19" borderId="0" xfId="2" applyFill="1" applyAlignment="1">
      <alignment horizontal="left" vertical="center" wrapText="1"/>
    </xf>
    <xf numFmtId="0" fontId="33" fillId="9" borderId="43" xfId="0" applyFont="1" applyFill="1" applyBorder="1" applyAlignment="1">
      <alignment horizontal="left"/>
    </xf>
    <xf numFmtId="0" fontId="33" fillId="11" borderId="47" xfId="0" applyFont="1" applyFill="1" applyBorder="1" applyAlignment="1">
      <alignment horizontal="left"/>
    </xf>
    <xf numFmtId="0" fontId="0" fillId="11" borderId="46" xfId="0" applyFill="1" applyBorder="1"/>
    <xf numFmtId="0" fontId="32" fillId="10" borderId="37" xfId="0" applyFont="1" applyFill="1" applyBorder="1" applyAlignment="1">
      <alignment horizontal="center"/>
    </xf>
    <xf numFmtId="169" fontId="32" fillId="20" borderId="37" xfId="0" applyNumberFormat="1" applyFont="1" applyFill="1" applyBorder="1"/>
    <xf numFmtId="169" fontId="32" fillId="21" borderId="37" xfId="0" applyNumberFormat="1" applyFont="1" applyFill="1" applyBorder="1" applyAlignment="1">
      <alignment horizontal="center"/>
    </xf>
    <xf numFmtId="0" fontId="35" fillId="21" borderId="37" xfId="0" applyFont="1" applyFill="1" applyBorder="1"/>
    <xf numFmtId="0" fontId="32" fillId="22" borderId="37" xfId="0" applyFont="1" applyFill="1" applyBorder="1" applyAlignment="1">
      <alignment horizontal="center"/>
    </xf>
    <xf numFmtId="0" fontId="32" fillId="22" borderId="60" xfId="0" applyFont="1" applyFill="1" applyBorder="1" applyAlignment="1">
      <alignment horizontal="center"/>
    </xf>
    <xf numFmtId="169" fontId="33" fillId="23" borderId="53" xfId="0" applyNumberFormat="1" applyFont="1" applyFill="1" applyBorder="1"/>
    <xf numFmtId="169" fontId="0" fillId="11" borderId="37" xfId="0" applyNumberFormat="1" applyFill="1" applyBorder="1" applyAlignment="1">
      <alignment horizontal="right"/>
    </xf>
    <xf numFmtId="169" fontId="0" fillId="9" borderId="59" xfId="0" applyNumberFormat="1" applyFill="1" applyBorder="1"/>
    <xf numFmtId="169" fontId="33" fillId="20" borderId="61" xfId="0" applyNumberFormat="1" applyFont="1" applyFill="1" applyBorder="1"/>
    <xf numFmtId="169" fontId="0" fillId="9" borderId="37" xfId="0" applyNumberFormat="1" applyFill="1" applyBorder="1"/>
    <xf numFmtId="169" fontId="0" fillId="11" borderId="54" xfId="0" applyNumberFormat="1" applyFill="1" applyBorder="1" applyAlignment="1">
      <alignment horizontal="right"/>
    </xf>
    <xf numFmtId="0" fontId="0" fillId="0" borderId="58" xfId="0" applyBorder="1"/>
    <xf numFmtId="0" fontId="0" fillId="0" borderId="37" xfId="0" applyBorder="1"/>
    <xf numFmtId="0" fontId="33" fillId="0" borderId="43" xfId="0" applyFont="1" applyBorder="1" applyAlignment="1">
      <alignment horizontal="left"/>
    </xf>
    <xf numFmtId="0" fontId="33" fillId="0" borderId="49" xfId="0" applyFont="1" applyBorder="1" applyAlignment="1">
      <alignment horizontal="left"/>
    </xf>
    <xf numFmtId="169" fontId="0" fillId="0" borderId="50" xfId="0" applyNumberFormat="1" applyBorder="1" applyAlignment="1">
      <alignment horizontal="right"/>
    </xf>
    <xf numFmtId="169" fontId="0" fillId="0" borderId="50" xfId="0" applyNumberFormat="1" applyBorder="1"/>
    <xf numFmtId="0" fontId="33" fillId="0" borderId="47" xfId="0" applyFont="1" applyBorder="1" applyAlignment="1">
      <alignment horizontal="left"/>
    </xf>
    <xf numFmtId="169" fontId="0" fillId="0" borderId="48" xfId="0" applyNumberFormat="1" applyBorder="1" applyAlignment="1">
      <alignment horizontal="right"/>
    </xf>
    <xf numFmtId="10" fontId="0" fillId="0" borderId="50" xfId="0" applyNumberFormat="1" applyBorder="1"/>
    <xf numFmtId="0" fontId="33" fillId="0" borderId="45" xfId="0" applyFont="1" applyBorder="1" applyAlignment="1">
      <alignment horizontal="left"/>
    </xf>
    <xf numFmtId="10" fontId="0" fillId="0" borderId="46" xfId="0" applyNumberFormat="1" applyBorder="1"/>
    <xf numFmtId="169" fontId="32" fillId="21" borderId="44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3" fillId="0" borderId="16" xfId="0" applyFont="1" applyBorder="1"/>
    <xf numFmtId="0" fontId="5" fillId="2" borderId="3" xfId="0" applyFont="1" applyFill="1" applyBorder="1" applyAlignment="1">
      <alignment horizontal="left" vertical="center"/>
    </xf>
    <xf numFmtId="0" fontId="3" fillId="0" borderId="8" xfId="0" applyFont="1" applyBorder="1"/>
    <xf numFmtId="165" fontId="2" fillId="2" borderId="2" xfId="0" applyNumberFormat="1" applyFont="1" applyFill="1" applyBorder="1" applyAlignment="1">
      <alignment horizontal="center" wrapText="1"/>
    </xf>
    <xf numFmtId="0" fontId="3" fillId="0" borderId="24" xfId="0" applyFont="1" applyBorder="1"/>
    <xf numFmtId="2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6" fillId="8" borderId="39" xfId="0" applyFont="1" applyFill="1" applyBorder="1" applyAlignment="1">
      <alignment horizontal="center"/>
    </xf>
    <xf numFmtId="0" fontId="3" fillId="0" borderId="39" xfId="0" applyFont="1" applyBorder="1"/>
    <xf numFmtId="0" fontId="31" fillId="7" borderId="37" xfId="0" applyFont="1" applyFill="1" applyBorder="1" applyAlignment="1">
      <alignment horizontal="center"/>
    </xf>
    <xf numFmtId="0" fontId="3" fillId="0" borderId="37" xfId="0" applyFont="1" applyBorder="1"/>
    <xf numFmtId="0" fontId="49" fillId="7" borderId="37" xfId="0" applyFont="1" applyFill="1" applyBorder="1" applyAlignment="1">
      <alignment horizontal="center"/>
    </xf>
    <xf numFmtId="0" fontId="54" fillId="19" borderId="0" xfId="0" applyFont="1" applyFill="1" applyAlignment="1">
      <alignment horizontal="right" vertical="center" wrapText="1"/>
    </xf>
    <xf numFmtId="21" fontId="54" fillId="19" borderId="0" xfId="0" applyNumberFormat="1" applyFont="1" applyFill="1" applyAlignment="1">
      <alignment horizontal="right" vertical="center" wrapText="1"/>
    </xf>
    <xf numFmtId="0" fontId="55" fillId="19" borderId="0" xfId="2" applyFill="1" applyAlignment="1">
      <alignment vertical="center" wrapText="1"/>
    </xf>
    <xf numFmtId="10" fontId="0" fillId="0" borderId="37" xfId="0" applyNumberFormat="1" applyBorder="1" applyAlignment="1">
      <alignment horizontal="center" vertical="center"/>
    </xf>
    <xf numFmtId="10" fontId="0" fillId="0" borderId="54" xfId="0" applyNumberFormat="1" applyBorder="1" applyAlignment="1">
      <alignment horizontal="center" vertical="center"/>
    </xf>
    <xf numFmtId="10" fontId="0" fillId="0" borderId="53" xfId="0" applyNumberFormat="1" applyBorder="1" applyAlignment="1">
      <alignment horizontal="center" vertical="center"/>
    </xf>
    <xf numFmtId="0" fontId="54" fillId="17" borderId="58" xfId="0" applyFont="1" applyFill="1" applyBorder="1" applyAlignment="1">
      <alignment horizontal="right" vertical="center" wrapText="1"/>
    </xf>
    <xf numFmtId="0" fontId="54" fillId="17" borderId="37" xfId="0" applyFont="1" applyFill="1" applyBorder="1" applyAlignment="1">
      <alignment horizontal="right" vertical="center" wrapText="1"/>
    </xf>
    <xf numFmtId="21" fontId="54" fillId="17" borderId="58" xfId="0" applyNumberFormat="1" applyFont="1" applyFill="1" applyBorder="1" applyAlignment="1">
      <alignment horizontal="right" vertical="center" wrapText="1"/>
    </xf>
    <xf numFmtId="21" fontId="54" fillId="17" borderId="37" xfId="0" applyNumberFormat="1" applyFont="1" applyFill="1" applyBorder="1" applyAlignment="1">
      <alignment horizontal="right" vertical="center" wrapText="1"/>
    </xf>
    <xf numFmtId="0" fontId="55" fillId="17" borderId="0" xfId="2" applyFill="1" applyAlignment="1">
      <alignment vertical="center" wrapText="1"/>
    </xf>
    <xf numFmtId="0" fontId="54" fillId="17" borderId="0" xfId="0" applyFont="1" applyFill="1" applyAlignment="1">
      <alignment horizontal="right" vertical="center" wrapText="1"/>
    </xf>
    <xf numFmtId="21" fontId="54" fillId="17" borderId="0" xfId="0" applyNumberFormat="1" applyFont="1" applyFill="1" applyAlignment="1">
      <alignment horizontal="right" vertical="center" wrapText="1"/>
    </xf>
    <xf numFmtId="0" fontId="56" fillId="17" borderId="0" xfId="0" applyFont="1" applyFill="1" applyAlignment="1">
      <alignment horizontal="right" vertical="center" wrapText="1"/>
    </xf>
    <xf numFmtId="0" fontId="57" fillId="17" borderId="0" xfId="0" applyFont="1" applyFill="1" applyAlignment="1">
      <alignment horizontal="right" vertical="center" wrapText="1"/>
    </xf>
    <xf numFmtId="0" fontId="56" fillId="19" borderId="0" xfId="0" applyFont="1" applyFill="1" applyAlignment="1">
      <alignment horizontal="right" vertical="center" wrapText="1"/>
    </xf>
    <xf numFmtId="0" fontId="58" fillId="19" borderId="0" xfId="0" applyFont="1" applyFill="1" applyAlignment="1">
      <alignment horizontal="right" vertical="center" wrapText="1"/>
    </xf>
    <xf numFmtId="4" fontId="54" fillId="19" borderId="0" xfId="0" applyNumberFormat="1" applyFont="1" applyFill="1" applyAlignment="1">
      <alignment horizontal="right" vertical="center" wrapText="1"/>
    </xf>
    <xf numFmtId="0" fontId="57" fillId="19" borderId="0" xfId="0" applyFont="1" applyFill="1" applyAlignment="1">
      <alignment horizontal="right" vertical="center" wrapText="1"/>
    </xf>
    <xf numFmtId="4" fontId="56" fillId="19" borderId="0" xfId="0" applyNumberFormat="1" applyFont="1" applyFill="1" applyAlignment="1">
      <alignment horizontal="right" vertical="center" wrapText="1"/>
    </xf>
    <xf numFmtId="0" fontId="58" fillId="17" borderId="0" xfId="0" applyFont="1" applyFill="1" applyAlignment="1">
      <alignment horizontal="right" vertical="center" wrapText="1"/>
    </xf>
    <xf numFmtId="0" fontId="54" fillId="17" borderId="0" xfId="0" applyFont="1" applyFill="1" applyAlignment="1">
      <alignment vertical="center" wrapText="1"/>
    </xf>
    <xf numFmtId="0" fontId="55" fillId="17" borderId="58" xfId="2" applyFill="1" applyBorder="1" applyAlignment="1">
      <alignment vertical="center" wrapText="1"/>
    </xf>
    <xf numFmtId="0" fontId="55" fillId="17" borderId="37" xfId="2" applyFill="1" applyBorder="1" applyAlignment="1">
      <alignment vertical="center" wrapText="1"/>
    </xf>
    <xf numFmtId="0" fontId="56" fillId="17" borderId="58" xfId="0" applyFont="1" applyFill="1" applyBorder="1" applyAlignment="1">
      <alignment horizontal="right" vertical="center" wrapText="1"/>
    </xf>
    <xf numFmtId="0" fontId="56" fillId="17" borderId="37" xfId="0" applyFont="1" applyFill="1" applyBorder="1" applyAlignment="1">
      <alignment horizontal="right" vertical="center" wrapText="1"/>
    </xf>
    <xf numFmtId="0" fontId="57" fillId="17" borderId="58" xfId="0" applyFont="1" applyFill="1" applyBorder="1" applyAlignment="1">
      <alignment horizontal="right" vertical="center" wrapText="1"/>
    </xf>
    <xf numFmtId="0" fontId="57" fillId="17" borderId="37" xfId="0" applyFont="1" applyFill="1" applyBorder="1" applyAlignment="1">
      <alignment horizontal="right" vertical="center" wrapText="1"/>
    </xf>
    <xf numFmtId="0" fontId="59" fillId="0" borderId="0" xfId="0" applyFont="1" applyAlignment="1">
      <alignment horizontal="center"/>
    </xf>
    <xf numFmtId="16" fontId="0" fillId="0" borderId="55" xfId="0" applyNumberFormat="1" applyBorder="1" applyAlignment="1">
      <alignment horizontal="center"/>
    </xf>
    <xf numFmtId="16" fontId="0" fillId="0" borderId="56" xfId="0" applyNumberFormat="1" applyBorder="1" applyAlignment="1">
      <alignment horizontal="center"/>
    </xf>
    <xf numFmtId="16" fontId="0" fillId="0" borderId="57" xfId="0" applyNumberFormat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 wrapText="1"/>
    </xf>
    <xf numFmtId="0" fontId="6" fillId="13" borderId="37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 wrapText="1"/>
    </xf>
    <xf numFmtId="10" fontId="2" fillId="4" borderId="37" xfId="0" applyNumberFormat="1" applyFont="1" applyFill="1" applyBorder="1" applyAlignment="1">
      <alignment horizontal="center"/>
    </xf>
  </cellXfs>
  <cellStyles count="3">
    <cellStyle name="Hiperlink" xfId="2" builtinId="8"/>
    <cellStyle name="Normal" xfId="0" builtinId="0"/>
    <cellStyle name="Normal 2" xfId="1" xr:uid="{891197A2-27E8-4763-A4FB-EF94B9857380}"/>
  </cellStyles>
  <dxfs count="66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BED9E3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BED9E3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FFFFFF"/>
      <color rgb="FF9FFF9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Reais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8250000000000001E-2"/>
          <c:y val="0.23849999999999999"/>
          <c:w val="0.91274999999999995"/>
          <c:h val="0.6417500000000000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2021'!$V$3:$V$14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2021'!$U$3:$U$14</c:f>
              <c:numCache>
                <c:formatCode>"R$ 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F6-41CE-AB9C-99CFB988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210479"/>
        <c:axId val="1000696203"/>
      </c:barChart>
      <c:catAx>
        <c:axId val="123021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000696203"/>
        <c:crosses val="autoZero"/>
        <c:auto val="1"/>
        <c:lblAlgn val="ctr"/>
        <c:lblOffset val="100"/>
        <c:noMultiLvlLbl val="1"/>
      </c:catAx>
      <c:valAx>
        <c:axId val="10006962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&quot;R$ 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230210479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Lucro/Perda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325000000000001"/>
          <c:y val="2.5250000000000002E-2"/>
          <c:w val="0.79625000000000001"/>
          <c:h val="0.96425000000000005"/>
        </c:manualLayout>
      </c:layout>
      <c:barChart>
        <c:barDir val="bar"/>
        <c:grouping val="clustered"/>
        <c:varyColors val="1"/>
        <c:ser>
          <c:idx val="0"/>
          <c:order val="0"/>
          <c:invertIfNegative val="1"/>
          <c:cat>
            <c:multiLvlStrRef>
              <c:f>'Operações 2021'!$Y$3:$Y$118</c:f>
            </c:multiLvlStrRef>
          </c:cat>
          <c:val>
            <c:numRef>
              <c:f>'Operações 2021'!$X$3:$X$118</c:f>
              <c:numCache>
                <c:formatCode>_R_$\ #,##0.00;[Red]\-_R_$\ #,##0.00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[$R$-416]\ #,##0.00">
                  <c:v>0</c:v>
                </c:pt>
                <c:pt idx="102" formatCode="[$R$-416]\ #,##0.00">
                  <c:v>0</c:v>
                </c:pt>
                <c:pt idx="103" formatCode="[$R$-416]\ #,##0.00">
                  <c:v>0</c:v>
                </c:pt>
                <c:pt idx="104" formatCode="[$R$-416]\ #,##0.00">
                  <c:v>0</c:v>
                </c:pt>
                <c:pt idx="105" formatCode="[$R$-416]\ #,##0.00">
                  <c:v>0</c:v>
                </c:pt>
                <c:pt idx="106" formatCode="[$R$-416]\ #,##0.00">
                  <c:v>0</c:v>
                </c:pt>
                <c:pt idx="107" formatCode="[$R$-416]\ #,##0.00">
                  <c:v>0</c:v>
                </c:pt>
                <c:pt idx="108" formatCode="[$R$-416]\ #,##0.00">
                  <c:v>0</c:v>
                </c:pt>
                <c:pt idx="109" formatCode="[$R$-416]\ #,##0.00">
                  <c:v>0</c:v>
                </c:pt>
                <c:pt idx="110" formatCode="[$R$-416]\ #,##0.00">
                  <c:v>0</c:v>
                </c:pt>
                <c:pt idx="111" formatCode="[$R$-416]\ #,##0.00">
                  <c:v>0</c:v>
                </c:pt>
                <c:pt idx="112" formatCode="[$R$-416]\ #,##0.00">
                  <c:v>0</c:v>
                </c:pt>
                <c:pt idx="113" formatCode="[$R$-416]\ #,##0.00">
                  <c:v>0</c:v>
                </c:pt>
                <c:pt idx="114" formatCode="[$R$-416]\ #,##0.00">
                  <c:v>0</c:v>
                </c:pt>
                <c:pt idx="115" formatCode="[$R$-416]\ 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0-4584-9D92-D91F945C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976035"/>
        <c:axId val="548285571"/>
      </c:barChart>
      <c:catAx>
        <c:axId val="13749760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-416]d/m/yyyy" sourceLinked="0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548285571"/>
        <c:crosses val="autoZero"/>
        <c:auto val="1"/>
        <c:lblAlgn val="ctr"/>
        <c:lblOffset val="100"/>
        <c:noMultiLvlLbl val="1"/>
      </c:catAx>
      <c:valAx>
        <c:axId val="548285571"/>
        <c:scaling>
          <c:orientation val="minMax"/>
        </c:scaling>
        <c:delete val="0"/>
        <c:axPos val="b"/>
        <c:numFmt formatCode="_R_$\ #,##0.00;[Red]\-_R_$\ #,##0.00" sourceLinked="1"/>
        <c:majorTickMark val="cross"/>
        <c:minorTickMark val="cross"/>
        <c:tickLblPos val="nextTo"/>
        <c:spPr>
          <a:ln>
            <a:noFill/>
          </a:ln>
        </c:spPr>
        <c:crossAx val="1374976035"/>
        <c:crosses val="max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Porcentagem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4750000000000001E-2"/>
          <c:y val="0.30399999999999999"/>
          <c:w val="0.94974999999999998"/>
          <c:h val="0.52300000000000002"/>
        </c:manualLayout>
      </c:layout>
      <c:barChart>
        <c:barDir val="col"/>
        <c:grouping val="clustered"/>
        <c:varyColors val="1"/>
        <c:ser>
          <c:idx val="0"/>
          <c:order val="0"/>
          <c:tx>
            <c:v>Porcentagem</c:v>
          </c:tx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2021'!$V$3:$V$14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2021'!$W$3:$W$14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37-4E77-8570-43E9EA7B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03899"/>
        <c:axId val="342246763"/>
      </c:barChart>
      <c:catAx>
        <c:axId val="27680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342246763"/>
        <c:crosses val="autoZero"/>
        <c:auto val="1"/>
        <c:lblAlgn val="ctr"/>
        <c:lblOffset val="100"/>
        <c:noMultiLvlLbl val="1"/>
      </c:catAx>
      <c:valAx>
        <c:axId val="3422467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276803899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Reais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8250000000000001E-2"/>
          <c:y val="0.23849999999999999"/>
          <c:w val="0.91274999999999995"/>
          <c:h val="0.6417500000000000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2020'!$V$3:$V$14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2020'!$U$3:$U$14</c:f>
              <c:numCache>
                <c:formatCode>"R$ "#,##0.00</c:formatCode>
                <c:ptCount val="12"/>
                <c:pt idx="0">
                  <c:v>-2397.4899999999998</c:v>
                </c:pt>
                <c:pt idx="1">
                  <c:v>6051.57</c:v>
                </c:pt>
                <c:pt idx="2">
                  <c:v>-3429.1499999999996</c:v>
                </c:pt>
                <c:pt idx="3">
                  <c:v>13182.16</c:v>
                </c:pt>
                <c:pt idx="4">
                  <c:v>12163.04</c:v>
                </c:pt>
                <c:pt idx="5">
                  <c:v>7232.29</c:v>
                </c:pt>
                <c:pt idx="6">
                  <c:v>27971.390000000007</c:v>
                </c:pt>
                <c:pt idx="7">
                  <c:v>-363.74000000000069</c:v>
                </c:pt>
                <c:pt idx="8">
                  <c:v>-21864.04</c:v>
                </c:pt>
                <c:pt idx="9">
                  <c:v>3494.4700000000003</c:v>
                </c:pt>
                <c:pt idx="10">
                  <c:v>8680.98</c:v>
                </c:pt>
                <c:pt idx="11">
                  <c:v>17823.95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02-4C05-A8AB-DED11538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880468"/>
        <c:axId val="2007688662"/>
      </c:barChart>
      <c:catAx>
        <c:axId val="1883880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2007688662"/>
        <c:crosses val="autoZero"/>
        <c:auto val="1"/>
        <c:lblAlgn val="ctr"/>
        <c:lblOffset val="100"/>
        <c:noMultiLvlLbl val="1"/>
      </c:catAx>
      <c:valAx>
        <c:axId val="20076886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&quot;R$ 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883880468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Lucro/Perda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325000000000001"/>
          <c:y val="2.5250000000000002E-2"/>
          <c:w val="0.79625000000000001"/>
          <c:h val="0.96425000000000005"/>
        </c:manualLayout>
      </c:layout>
      <c:barChart>
        <c:barDir val="bar"/>
        <c:grouping val="clustered"/>
        <c:varyColors val="1"/>
        <c:ser>
          <c:idx val="0"/>
          <c:order val="0"/>
          <c:tx>
            <c:v>Valores Individuais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'Operações 2020'!$Y$3:$Y$118</c:f>
              <c:numCache>
                <c:formatCode>m/d/yyyy</c:formatCode>
                <c:ptCount val="116"/>
                <c:pt idx="0">
                  <c:v>43833</c:v>
                </c:pt>
                <c:pt idx="1">
                  <c:v>43838</c:v>
                </c:pt>
                <c:pt idx="2">
                  <c:v>43839</c:v>
                </c:pt>
                <c:pt idx="3">
                  <c:v>43843</c:v>
                </c:pt>
                <c:pt idx="4">
                  <c:v>43844</c:v>
                </c:pt>
                <c:pt idx="5">
                  <c:v>43846</c:v>
                </c:pt>
                <c:pt idx="6">
                  <c:v>43847</c:v>
                </c:pt>
                <c:pt idx="7">
                  <c:v>43850</c:v>
                </c:pt>
                <c:pt idx="8">
                  <c:v>43851</c:v>
                </c:pt>
                <c:pt idx="9">
                  <c:v>43852</c:v>
                </c:pt>
                <c:pt idx="10">
                  <c:v>43853</c:v>
                </c:pt>
                <c:pt idx="11">
                  <c:v>43854</c:v>
                </c:pt>
                <c:pt idx="12">
                  <c:v>43860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43872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43882</c:v>
                </c:pt>
                <c:pt idx="27">
                  <c:v>43888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43902</c:v>
                </c:pt>
                <c:pt idx="32">
                  <c:v>43906</c:v>
                </c:pt>
                <c:pt idx="33">
                  <c:v>43910</c:v>
                </c:pt>
                <c:pt idx="34">
                  <c:v>43915</c:v>
                </c:pt>
                <c:pt idx="35">
                  <c:v>43916</c:v>
                </c:pt>
                <c:pt idx="36">
                  <c:v>43923</c:v>
                </c:pt>
                <c:pt idx="37">
                  <c:v>43924</c:v>
                </c:pt>
                <c:pt idx="38">
                  <c:v>43927</c:v>
                </c:pt>
                <c:pt idx="39">
                  <c:v>43928</c:v>
                </c:pt>
                <c:pt idx="40">
                  <c:v>43930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43941</c:v>
                </c:pt>
                <c:pt idx="47">
                  <c:v>43941</c:v>
                </c:pt>
                <c:pt idx="48">
                  <c:v>43943</c:v>
                </c:pt>
                <c:pt idx="49">
                  <c:v>43944</c:v>
                </c:pt>
                <c:pt idx="50">
                  <c:v>43949</c:v>
                </c:pt>
                <c:pt idx="51">
                  <c:v>43950</c:v>
                </c:pt>
                <c:pt idx="52">
                  <c:v>43956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43977</c:v>
                </c:pt>
                <c:pt idx="67">
                  <c:v>43978</c:v>
                </c:pt>
                <c:pt idx="68">
                  <c:v>43979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44029</c:v>
                </c:pt>
                <c:pt idx="102">
                  <c:v>44032</c:v>
                </c:pt>
                <c:pt idx="103">
                  <c:v>44033</c:v>
                </c:pt>
                <c:pt idx="104">
                  <c:v>44034</c:v>
                </c:pt>
                <c:pt idx="105">
                  <c:v>44035</c:v>
                </c:pt>
                <c:pt idx="106">
                  <c:v>44036</c:v>
                </c:pt>
                <c:pt idx="107">
                  <c:v>44039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</c:numCache>
            </c:numRef>
          </c:cat>
          <c:val>
            <c:numRef>
              <c:f>'Operações 2020'!$X$3:$X$118</c:f>
              <c:numCache>
                <c:formatCode>_R_$\ #,##0.00;[Red]\-_R_$\ #,##0.00</c:formatCode>
                <c:ptCount val="116"/>
                <c:pt idx="0">
                  <c:v>201.58</c:v>
                </c:pt>
                <c:pt idx="1">
                  <c:v>-1040.3</c:v>
                </c:pt>
                <c:pt idx="2">
                  <c:v>221.24</c:v>
                </c:pt>
                <c:pt idx="3">
                  <c:v>158.34</c:v>
                </c:pt>
                <c:pt idx="4">
                  <c:v>310.72000000000003</c:v>
                </c:pt>
                <c:pt idx="5">
                  <c:v>137.65</c:v>
                </c:pt>
                <c:pt idx="6">
                  <c:v>-300.66000000000003</c:v>
                </c:pt>
                <c:pt idx="7">
                  <c:v>165.71</c:v>
                </c:pt>
                <c:pt idx="8">
                  <c:v>3.61</c:v>
                </c:pt>
                <c:pt idx="9">
                  <c:v>115.59</c:v>
                </c:pt>
                <c:pt idx="10">
                  <c:v>449.9</c:v>
                </c:pt>
                <c:pt idx="11">
                  <c:v>-139.15</c:v>
                </c:pt>
                <c:pt idx="12">
                  <c:v>-2681.72</c:v>
                </c:pt>
                <c:pt idx="13">
                  <c:v>447.24</c:v>
                </c:pt>
                <c:pt idx="14">
                  <c:v>879.77</c:v>
                </c:pt>
                <c:pt idx="15">
                  <c:v>474.48</c:v>
                </c:pt>
                <c:pt idx="16">
                  <c:v>296.2</c:v>
                </c:pt>
                <c:pt idx="17">
                  <c:v>564.64</c:v>
                </c:pt>
                <c:pt idx="18">
                  <c:v>-325.77</c:v>
                </c:pt>
                <c:pt idx="19">
                  <c:v>401.91</c:v>
                </c:pt>
                <c:pt idx="20">
                  <c:v>568.91</c:v>
                </c:pt>
                <c:pt idx="21">
                  <c:v>569.36</c:v>
                </c:pt>
                <c:pt idx="22">
                  <c:v>281.82</c:v>
                </c:pt>
                <c:pt idx="23">
                  <c:v>612.08000000000004</c:v>
                </c:pt>
                <c:pt idx="24">
                  <c:v>-246.65</c:v>
                </c:pt>
                <c:pt idx="25">
                  <c:v>661.14</c:v>
                </c:pt>
                <c:pt idx="26">
                  <c:v>710.91</c:v>
                </c:pt>
                <c:pt idx="27">
                  <c:v>155.53</c:v>
                </c:pt>
                <c:pt idx="28">
                  <c:v>455.19</c:v>
                </c:pt>
                <c:pt idx="29">
                  <c:v>1185.07</c:v>
                </c:pt>
                <c:pt idx="30">
                  <c:v>1864.28</c:v>
                </c:pt>
                <c:pt idx="31">
                  <c:v>-13151.25</c:v>
                </c:pt>
                <c:pt idx="32">
                  <c:v>-1375.52</c:v>
                </c:pt>
                <c:pt idx="33">
                  <c:v>1570.59</c:v>
                </c:pt>
                <c:pt idx="34">
                  <c:v>1371.81</c:v>
                </c:pt>
                <c:pt idx="35">
                  <c:v>4650.68</c:v>
                </c:pt>
                <c:pt idx="36">
                  <c:v>-226.88</c:v>
                </c:pt>
                <c:pt idx="37">
                  <c:v>765.61</c:v>
                </c:pt>
                <c:pt idx="38">
                  <c:v>1207.2600000000002</c:v>
                </c:pt>
                <c:pt idx="39">
                  <c:v>1028.57</c:v>
                </c:pt>
                <c:pt idx="40">
                  <c:v>454.98</c:v>
                </c:pt>
                <c:pt idx="41">
                  <c:v>22.44</c:v>
                </c:pt>
                <c:pt idx="42">
                  <c:v>980.82</c:v>
                </c:pt>
                <c:pt idx="43">
                  <c:v>1069.73</c:v>
                </c:pt>
                <c:pt idx="44">
                  <c:v>1494.96</c:v>
                </c:pt>
                <c:pt idx="45">
                  <c:v>1105.3</c:v>
                </c:pt>
                <c:pt idx="46">
                  <c:v>2.82</c:v>
                </c:pt>
                <c:pt idx="47">
                  <c:v>97.22</c:v>
                </c:pt>
                <c:pt idx="48">
                  <c:v>1595.93</c:v>
                </c:pt>
                <c:pt idx="49">
                  <c:v>1665.24</c:v>
                </c:pt>
                <c:pt idx="50">
                  <c:v>767.52</c:v>
                </c:pt>
                <c:pt idx="51">
                  <c:v>1150.6400000000001</c:v>
                </c:pt>
                <c:pt idx="52">
                  <c:v>-394.98</c:v>
                </c:pt>
                <c:pt idx="53">
                  <c:v>-3242.42</c:v>
                </c:pt>
                <c:pt idx="54">
                  <c:v>792.01</c:v>
                </c:pt>
                <c:pt idx="55">
                  <c:v>680.63</c:v>
                </c:pt>
                <c:pt idx="56">
                  <c:v>515.92999999999995</c:v>
                </c:pt>
                <c:pt idx="57">
                  <c:v>590.61</c:v>
                </c:pt>
                <c:pt idx="58">
                  <c:v>698.78</c:v>
                </c:pt>
                <c:pt idx="59">
                  <c:v>579.36</c:v>
                </c:pt>
                <c:pt idx="60">
                  <c:v>681.27</c:v>
                </c:pt>
                <c:pt idx="61">
                  <c:v>579.53</c:v>
                </c:pt>
                <c:pt idx="62">
                  <c:v>863.99</c:v>
                </c:pt>
                <c:pt idx="63">
                  <c:v>994.38000000000011</c:v>
                </c:pt>
                <c:pt idx="64">
                  <c:v>1027.98</c:v>
                </c:pt>
                <c:pt idx="65">
                  <c:v>1015.08</c:v>
                </c:pt>
                <c:pt idx="66">
                  <c:v>4675.59</c:v>
                </c:pt>
                <c:pt idx="67">
                  <c:v>1049.95</c:v>
                </c:pt>
                <c:pt idx="68">
                  <c:v>1055.3499999999999</c:v>
                </c:pt>
                <c:pt idx="69">
                  <c:v>1276.44</c:v>
                </c:pt>
                <c:pt idx="70">
                  <c:v>1469.42</c:v>
                </c:pt>
                <c:pt idx="71">
                  <c:v>1241.27</c:v>
                </c:pt>
                <c:pt idx="72">
                  <c:v>1250.49</c:v>
                </c:pt>
                <c:pt idx="73">
                  <c:v>7058.95</c:v>
                </c:pt>
                <c:pt idx="74">
                  <c:v>1916.75</c:v>
                </c:pt>
                <c:pt idx="75">
                  <c:v>-5334.59</c:v>
                </c:pt>
                <c:pt idx="76">
                  <c:v>-12442.62</c:v>
                </c:pt>
                <c:pt idx="77">
                  <c:v>-8539.2199999999993</c:v>
                </c:pt>
                <c:pt idx="78">
                  <c:v>1063.77</c:v>
                </c:pt>
                <c:pt idx="79">
                  <c:v>2458.16</c:v>
                </c:pt>
                <c:pt idx="80">
                  <c:v>1107.95</c:v>
                </c:pt>
                <c:pt idx="81">
                  <c:v>1752.68</c:v>
                </c:pt>
                <c:pt idx="82">
                  <c:v>2346.4</c:v>
                </c:pt>
                <c:pt idx="83">
                  <c:v>2544.9</c:v>
                </c:pt>
                <c:pt idx="84">
                  <c:v>1507.75</c:v>
                </c:pt>
                <c:pt idx="85">
                  <c:v>1368.25</c:v>
                </c:pt>
                <c:pt idx="86">
                  <c:v>1160.28</c:v>
                </c:pt>
                <c:pt idx="87">
                  <c:v>1446.63</c:v>
                </c:pt>
                <c:pt idx="88">
                  <c:v>1725.74</c:v>
                </c:pt>
                <c:pt idx="89">
                  <c:v>852.89</c:v>
                </c:pt>
                <c:pt idx="90">
                  <c:v>1415.62</c:v>
                </c:pt>
                <c:pt idx="91">
                  <c:v>4113.8900000000003</c:v>
                </c:pt>
                <c:pt idx="92">
                  <c:v>1408.59</c:v>
                </c:pt>
                <c:pt idx="93">
                  <c:v>10543.1</c:v>
                </c:pt>
                <c:pt idx="94">
                  <c:v>-1267.97</c:v>
                </c:pt>
                <c:pt idx="95">
                  <c:v>1342.65</c:v>
                </c:pt>
                <c:pt idx="96">
                  <c:v>1308.2600000000002</c:v>
                </c:pt>
                <c:pt idx="97">
                  <c:v>1418.23</c:v>
                </c:pt>
                <c:pt idx="98">
                  <c:v>1321.23</c:v>
                </c:pt>
                <c:pt idx="99">
                  <c:v>1397.31</c:v>
                </c:pt>
                <c:pt idx="100">
                  <c:v>3395.17</c:v>
                </c:pt>
                <c:pt idx="101" formatCode="[$R$-416]\ #,##0.00">
                  <c:v>-8291.39</c:v>
                </c:pt>
                <c:pt idx="102" formatCode="[$R$-416]\ #,##0.00">
                  <c:v>1377.29</c:v>
                </c:pt>
                <c:pt idx="103" formatCode="[$R$-416]\ #,##0.00">
                  <c:v>1412.71</c:v>
                </c:pt>
                <c:pt idx="104" formatCode="[$R$-416]\ #,##0.00">
                  <c:v>-3017.64</c:v>
                </c:pt>
                <c:pt idx="105" formatCode="[$R$-416]\ #,##0.00">
                  <c:v>1941.62</c:v>
                </c:pt>
                <c:pt idx="106" formatCode="[$R$-416]\ #,##0.00">
                  <c:v>1340.67</c:v>
                </c:pt>
                <c:pt idx="107" formatCode="[$R$-416]\ #,##0.00">
                  <c:v>1411.93</c:v>
                </c:pt>
                <c:pt idx="108" formatCode="[$R$-416]\ #,##0.00">
                  <c:v>2062.48</c:v>
                </c:pt>
                <c:pt idx="109" formatCode="[$R$-416]\ #,##0.00">
                  <c:v>-966.28</c:v>
                </c:pt>
                <c:pt idx="110" formatCode="[$R$-416]\ #,##0.00">
                  <c:v>1418.77</c:v>
                </c:pt>
                <c:pt idx="111" formatCode="[$R$-416]\ #,##0.00">
                  <c:v>1433.33</c:v>
                </c:pt>
                <c:pt idx="112" formatCode="[$R$-416]\ #,##0.00">
                  <c:v>1451.82</c:v>
                </c:pt>
                <c:pt idx="113" formatCode="[$R$-416]\ #,##0.00">
                  <c:v>1523.5</c:v>
                </c:pt>
                <c:pt idx="114" formatCode="[$R$-416]\ #,##0.00">
                  <c:v>1455.86</c:v>
                </c:pt>
                <c:pt idx="115" formatCode="[$R$-416]\ #,##0.00">
                  <c:v>1545.32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61-4060-8874-7B54C940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634772"/>
        <c:axId val="865859205"/>
      </c:barChart>
      <c:dateAx>
        <c:axId val="5796347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-416]d/m/yyyy" sourceLinked="0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865859205"/>
        <c:crosses val="autoZero"/>
        <c:auto val="1"/>
        <c:lblOffset val="100"/>
        <c:baseTimeUnit val="days"/>
      </c:dateAx>
      <c:valAx>
        <c:axId val="86585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\ ;[Red]\(#,##0.0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579634772"/>
        <c:crosses val="max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Porcentagem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4750000000000001E-2"/>
          <c:y val="0.30399999999999999"/>
          <c:w val="0.94974999999999998"/>
          <c:h val="0.52300000000000002"/>
        </c:manualLayout>
      </c:layout>
      <c:barChart>
        <c:barDir val="col"/>
        <c:grouping val="clustered"/>
        <c:varyColors val="1"/>
        <c:ser>
          <c:idx val="0"/>
          <c:order val="0"/>
          <c:tx>
            <c:v>Porcentagem</c:v>
          </c:tx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2020'!$V$3:$V$14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2020'!$W$3:$W$14</c:f>
              <c:numCache>
                <c:formatCode>0.00%</c:formatCode>
                <c:ptCount val="12"/>
                <c:pt idx="0">
                  <c:v>-0.13239999999999999</c:v>
                </c:pt>
                <c:pt idx="1">
                  <c:v>0.2621</c:v>
                </c:pt>
                <c:pt idx="2">
                  <c:v>-0.10979999999999998</c:v>
                </c:pt>
                <c:pt idx="3">
                  <c:v>0.26580000000000004</c:v>
                </c:pt>
                <c:pt idx="4">
                  <c:v>9.2499999999999999E-2</c:v>
                </c:pt>
                <c:pt idx="5">
                  <c:v>8.0599999999999991E-2</c:v>
                </c:pt>
                <c:pt idx="6">
                  <c:v>0.21259999999999998</c:v>
                </c:pt>
                <c:pt idx="7">
                  <c:v>8.9999999999998523E-4</c:v>
                </c:pt>
                <c:pt idx="8">
                  <c:v>-0.15099999999999997</c:v>
                </c:pt>
                <c:pt idx="9">
                  <c:v>3.2099999999999997E-2</c:v>
                </c:pt>
                <c:pt idx="10">
                  <c:v>7.580000000000002E-2</c:v>
                </c:pt>
                <c:pt idx="11">
                  <c:v>0.14229999999999998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AE-44FD-8CDD-B412062F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569351"/>
        <c:axId val="1300829771"/>
      </c:barChart>
      <c:catAx>
        <c:axId val="1323569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300829771"/>
        <c:crosses val="autoZero"/>
        <c:auto val="1"/>
        <c:lblAlgn val="ctr"/>
        <c:lblOffset val="100"/>
        <c:noMultiLvlLbl val="1"/>
      </c:catAx>
      <c:valAx>
        <c:axId val="13008297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323569351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Janeiro</c:v>
          </c:tx>
          <c:spPr>
            <a:solidFill>
              <a:srgbClr val="327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2017'!$L$16</c:f>
              <c:numCache>
                <c:formatCode>[$-416]#,##0.00_);[Red]\(#,##0.00\)</c:formatCode>
                <c:ptCount val="1"/>
                <c:pt idx="0">
                  <c:v>1452.73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32-48F0-B5B0-EB2765C04223}"/>
            </c:ext>
          </c:extLst>
        </c:ser>
        <c:ser>
          <c:idx val="1"/>
          <c:order val="1"/>
          <c:tx>
            <c:v>Fevereiro</c:v>
          </c:tx>
          <c:spPr>
            <a:solidFill>
              <a:srgbClr val="37809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2017'!$L$48</c:f>
              <c:numCache>
                <c:formatCode>[$-416]#,##0.00_);[Red]\(#,##0.00\)</c:formatCode>
                <c:ptCount val="1"/>
                <c:pt idx="0">
                  <c:v>4119.2299999999996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32-48F0-B5B0-EB2765C04223}"/>
            </c:ext>
          </c:extLst>
        </c:ser>
        <c:ser>
          <c:idx val="2"/>
          <c:order val="2"/>
          <c:tx>
            <c:v>Março</c:v>
          </c:tx>
          <c:spPr>
            <a:solidFill>
              <a:srgbClr val="3C8BA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2017'!$L$75</c:f>
              <c:numCache>
                <c:formatCode>[$-416]#,##0.00_);[Red]\(#,##0.00\)</c:formatCode>
                <c:ptCount val="1"/>
                <c:pt idx="0">
                  <c:v>-2806.5699999999997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432-48F0-B5B0-EB2765C04223}"/>
            </c:ext>
          </c:extLst>
        </c:ser>
        <c:ser>
          <c:idx val="3"/>
          <c:order val="3"/>
          <c:tx>
            <c:v>Abril</c:v>
          </c:tx>
          <c:spPr>
            <a:solidFill>
              <a:srgbClr val="4196A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2017'!$L$104</c:f>
              <c:numCache>
                <c:formatCode>[$-416]#,##0.00_);[Red]\(#,##0.00\)</c:formatCode>
                <c:ptCount val="1"/>
                <c:pt idx="0">
                  <c:v>-2549.1600000000003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432-48F0-B5B0-EB2765C04223}"/>
            </c:ext>
          </c:extLst>
        </c:ser>
        <c:ser>
          <c:idx val="4"/>
          <c:order val="4"/>
          <c:tx>
            <c:v>Maio</c:v>
          </c:tx>
          <c:spPr>
            <a:solidFill>
              <a:srgbClr val="459EB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2017'!$L$141</c:f>
              <c:numCache>
                <c:formatCode>[$-416]#,##0.00_);[Red]\(#,##0.00\)</c:formatCode>
                <c:ptCount val="1"/>
                <c:pt idx="0">
                  <c:v>509.46999999999997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432-48F0-B5B0-EB2765C04223}"/>
            </c:ext>
          </c:extLst>
        </c:ser>
        <c:ser>
          <c:idx val="5"/>
          <c:order val="5"/>
          <c:tx>
            <c:v>Junho</c:v>
          </c:tx>
          <c:spPr>
            <a:solidFill>
              <a:srgbClr val="49A7C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2017'!$L$183</c:f>
              <c:numCache>
                <c:formatCode>[$-416]#,##0.00_);[Red]\(#,##0.00\)</c:formatCode>
                <c:ptCount val="1"/>
                <c:pt idx="0">
                  <c:v>2427.8000000000006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432-48F0-B5B0-EB2765C04223}"/>
            </c:ext>
          </c:extLst>
        </c:ser>
        <c:ser>
          <c:idx val="6"/>
          <c:order val="6"/>
          <c:tx>
            <c:v>Julho</c:v>
          </c:tx>
          <c:spPr>
            <a:solidFill>
              <a:srgbClr val="60B1C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2017'!$L$213</c:f>
              <c:numCache>
                <c:formatCode>[$-416]#,##0.00_);[Red]\(#,##0.00\)</c:formatCode>
                <c:ptCount val="1"/>
                <c:pt idx="0">
                  <c:v>-767.58000000000038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432-48F0-B5B0-EB2765C04223}"/>
            </c:ext>
          </c:extLst>
        </c:ser>
        <c:ser>
          <c:idx val="7"/>
          <c:order val="7"/>
          <c:tx>
            <c:v>Agosto</c:v>
          </c:tx>
          <c:spPr>
            <a:solidFill>
              <a:srgbClr val="81BCD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2017'!$L$235</c:f>
              <c:numCache>
                <c:formatCode>[$-416]#,##0.00_);[Red]\(#,##0.00\)</c:formatCode>
                <c:ptCount val="1"/>
                <c:pt idx="0">
                  <c:v>-13731.590000000002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6432-48F0-B5B0-EB2765C04223}"/>
            </c:ext>
          </c:extLst>
        </c:ser>
        <c:ser>
          <c:idx val="8"/>
          <c:order val="8"/>
          <c:tx>
            <c:v>Setembro</c:v>
          </c:tx>
          <c:spPr>
            <a:solidFill>
              <a:srgbClr val="98C6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2017'!$L$251</c:f>
              <c:numCache>
                <c:formatCode>[$-416]#,##0.00_);[Red]\(#,##0.00\)</c:formatCode>
                <c:ptCount val="1"/>
                <c:pt idx="0">
                  <c:v>-2250.9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432-48F0-B5B0-EB2765C04223}"/>
            </c:ext>
          </c:extLst>
        </c:ser>
        <c:ser>
          <c:idx val="9"/>
          <c:order val="9"/>
          <c:tx>
            <c:v>Outubro</c:v>
          </c:tx>
          <c:spPr>
            <a:solidFill>
              <a:srgbClr val="ACCFD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2017'!$L$273</c:f>
              <c:numCache>
                <c:formatCode>[$-416]#,##0.00_);[Red]\(#,##0.00\)</c:formatCode>
                <c:ptCount val="1"/>
                <c:pt idx="0">
                  <c:v>1140.8800000000003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6432-48F0-B5B0-EB2765C04223}"/>
            </c:ext>
          </c:extLst>
        </c:ser>
        <c:ser>
          <c:idx val="10"/>
          <c:order val="10"/>
          <c:tx>
            <c:v>Novembro</c:v>
          </c:tx>
          <c:spPr>
            <a:solidFill>
              <a:srgbClr val="BED9E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2017'!$L$281</c:f>
              <c:numCache>
                <c:formatCode>[$-416]#,##0.00_);[Red]\(#,##0.00\)</c:formatCode>
                <c:ptCount val="1"/>
                <c:pt idx="0">
                  <c:v>-1007.5599999999998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432-48F0-B5B0-EB2765C04223}"/>
            </c:ext>
          </c:extLst>
        </c:ser>
        <c:ser>
          <c:idx val="11"/>
          <c:order val="11"/>
          <c:tx>
            <c:v>Dezembro</c:v>
          </c:tx>
          <c:spPr>
            <a:solidFill>
              <a:srgbClr val="CEE1E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2017'!$L$289</c:f>
              <c:numCache>
                <c:formatCode>[$-416]#,##0.00_);[Red]\(#,##0.00\)</c:formatCode>
                <c:ptCount val="1"/>
                <c:pt idx="0">
                  <c:v>-1523.6000000000001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6432-48F0-B5B0-EB2765C04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93881"/>
        <c:axId val="1247954487"/>
      </c:barChart>
      <c:catAx>
        <c:axId val="371393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1247954487"/>
        <c:crosses val="autoZero"/>
        <c:auto val="1"/>
        <c:lblAlgn val="ctr"/>
        <c:lblOffset val="100"/>
        <c:noMultiLvlLbl val="1"/>
      </c:catAx>
      <c:valAx>
        <c:axId val="1247954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\ ;[Red]\(#,##0.00\)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37139388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9525</xdr:rowOff>
    </xdr:from>
    <xdr:ext cx="5619750" cy="1809750"/>
    <xdr:graphicFrame macro="">
      <xdr:nvGraphicFramePr>
        <xdr:cNvPr id="230521410" name="Chart 1">
          <a:extLst>
            <a:ext uri="{FF2B5EF4-FFF2-40B4-BE49-F238E27FC236}">
              <a16:creationId xmlns:a16="http://schemas.microsoft.com/office/drawing/2014/main" id="{00000000-0008-0000-0000-0000427AB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</xdr:colOff>
      <xdr:row>21</xdr:row>
      <xdr:rowOff>171450</xdr:rowOff>
    </xdr:from>
    <xdr:ext cx="5610225" cy="14201775"/>
    <xdr:graphicFrame macro="">
      <xdr:nvGraphicFramePr>
        <xdr:cNvPr id="226527496" name="Chart 2" title="Gráfico">
          <a:extLst>
            <a:ext uri="{FF2B5EF4-FFF2-40B4-BE49-F238E27FC236}">
              <a16:creationId xmlns:a16="http://schemas.microsoft.com/office/drawing/2014/main" id="{00000000-0008-0000-0000-000008898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11</xdr:row>
      <xdr:rowOff>104775</xdr:rowOff>
    </xdr:from>
    <xdr:ext cx="5610225" cy="1971675"/>
    <xdr:graphicFrame macro="">
      <xdr:nvGraphicFramePr>
        <xdr:cNvPr id="677874395" name="Chart 3" title="Gráfico">
          <a:extLst>
            <a:ext uri="{FF2B5EF4-FFF2-40B4-BE49-F238E27FC236}">
              <a16:creationId xmlns:a16="http://schemas.microsoft.com/office/drawing/2014/main" id="{00000000-0008-0000-0000-0000DB8A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9525</xdr:rowOff>
    </xdr:from>
    <xdr:ext cx="5619750" cy="1809750"/>
    <xdr:graphicFrame macro="">
      <xdr:nvGraphicFramePr>
        <xdr:cNvPr id="2035766131" name="Chart 4">
          <a:extLst>
            <a:ext uri="{FF2B5EF4-FFF2-40B4-BE49-F238E27FC236}">
              <a16:creationId xmlns:a16="http://schemas.microsoft.com/office/drawing/2014/main" id="{00000000-0008-0000-0200-00007353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</xdr:colOff>
      <xdr:row>21</xdr:row>
      <xdr:rowOff>171450</xdr:rowOff>
    </xdr:from>
    <xdr:ext cx="5610225" cy="14201775"/>
    <xdr:graphicFrame macro="">
      <xdr:nvGraphicFramePr>
        <xdr:cNvPr id="1647209086" name="Chart 5" title="Gráfico">
          <a:extLst>
            <a:ext uri="{FF2B5EF4-FFF2-40B4-BE49-F238E27FC236}">
              <a16:creationId xmlns:a16="http://schemas.microsoft.com/office/drawing/2014/main" id="{00000000-0008-0000-0200-00007E6A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11</xdr:row>
      <xdr:rowOff>104775</xdr:rowOff>
    </xdr:from>
    <xdr:ext cx="5610225" cy="1971675"/>
    <xdr:graphicFrame macro="">
      <xdr:nvGraphicFramePr>
        <xdr:cNvPr id="1096727017" name="Chart 6" title="Gráfico">
          <a:extLst>
            <a:ext uri="{FF2B5EF4-FFF2-40B4-BE49-F238E27FC236}">
              <a16:creationId xmlns:a16="http://schemas.microsoft.com/office/drawing/2014/main" id="{00000000-0008-0000-0200-0000E9B9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</xdr:row>
      <xdr:rowOff>28575</xdr:rowOff>
    </xdr:from>
    <xdr:ext cx="3171825" cy="1066800"/>
    <xdr:graphicFrame macro="">
      <xdr:nvGraphicFramePr>
        <xdr:cNvPr id="1103317330" name="Chart 7">
          <a:extLst>
            <a:ext uri="{FF2B5EF4-FFF2-40B4-BE49-F238E27FC236}">
              <a16:creationId xmlns:a16="http://schemas.microsoft.com/office/drawing/2014/main" id="{00000000-0008-0000-0600-00005249C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D5D5D5"/>
      </a:dk1>
      <a:lt1>
        <a:srgbClr val="494949"/>
      </a:lt1>
      <a:dk2>
        <a:srgbClr val="D5D5D5"/>
      </a:dk2>
      <a:lt2>
        <a:srgbClr val="494949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imentos.bb.com.br/app/imc/index.html" TargetMode="External"/><Relationship Id="rId13" Type="http://schemas.openxmlformats.org/officeDocument/2006/relationships/hyperlink" Target="https://investimentos.bb.com.br/app/imc/index.html" TargetMode="External"/><Relationship Id="rId3" Type="http://schemas.openxmlformats.org/officeDocument/2006/relationships/hyperlink" Target="https://investimentos.bb.com.br/app/imc/index.html" TargetMode="External"/><Relationship Id="rId7" Type="http://schemas.openxmlformats.org/officeDocument/2006/relationships/hyperlink" Target="https://investimentos.bb.com.br/app/imc/index.html" TargetMode="External"/><Relationship Id="rId12" Type="http://schemas.openxmlformats.org/officeDocument/2006/relationships/hyperlink" Target="https://investimentos.bb.com.br/app/imc/index.html" TargetMode="External"/><Relationship Id="rId2" Type="http://schemas.openxmlformats.org/officeDocument/2006/relationships/hyperlink" Target="https://investimentos.bb.com.br/app/imc/index.html" TargetMode="External"/><Relationship Id="rId1" Type="http://schemas.openxmlformats.org/officeDocument/2006/relationships/hyperlink" Target="https://investimentos.bb.com.br/app/imc/index.html" TargetMode="External"/><Relationship Id="rId6" Type="http://schemas.openxmlformats.org/officeDocument/2006/relationships/hyperlink" Target="https://investimentos.bb.com.br/app/imc/index.html" TargetMode="External"/><Relationship Id="rId11" Type="http://schemas.openxmlformats.org/officeDocument/2006/relationships/hyperlink" Target="https://investimentos.bb.com.br/app/imc/index.html" TargetMode="External"/><Relationship Id="rId5" Type="http://schemas.openxmlformats.org/officeDocument/2006/relationships/hyperlink" Target="https://investimentos.bb.com.br/app/imc/index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investimentos.bb.com.br/app/imc/index.html" TargetMode="External"/><Relationship Id="rId4" Type="http://schemas.openxmlformats.org/officeDocument/2006/relationships/hyperlink" Target="https://investimentos.bb.com.br/app/imc/index.html" TargetMode="External"/><Relationship Id="rId9" Type="http://schemas.openxmlformats.org/officeDocument/2006/relationships/hyperlink" Target="https://investimentos.bb.com.br/app/imc/index.html" TargetMode="External"/><Relationship Id="rId14" Type="http://schemas.openxmlformats.org/officeDocument/2006/relationships/hyperlink" Target="https://investimentos.bb.com.br/app/imc/index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8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1.42578125" customWidth="1"/>
    <col min="2" max="2" width="10.42578125" customWidth="1"/>
    <col min="3" max="3" width="0.5703125" customWidth="1"/>
    <col min="4" max="4" width="8.140625" customWidth="1"/>
    <col min="5" max="5" width="2.5703125" customWidth="1"/>
    <col min="6" max="6" width="6.42578125" customWidth="1"/>
    <col min="7" max="7" width="7" customWidth="1"/>
    <col min="8" max="8" width="9.140625" customWidth="1"/>
    <col min="9" max="9" width="13.42578125" customWidth="1"/>
    <col min="10" max="10" width="6.5703125" customWidth="1"/>
    <col min="11" max="11" width="2.140625" customWidth="1"/>
    <col min="12" max="12" width="13.42578125" customWidth="1"/>
    <col min="13" max="13" width="16.5703125" customWidth="1"/>
    <col min="14" max="14" width="3.85546875" customWidth="1"/>
    <col min="15" max="17" width="28" customWidth="1"/>
    <col min="18" max="19" width="12.42578125" customWidth="1"/>
    <col min="20" max="20" width="13.42578125" customWidth="1"/>
    <col min="21" max="21" width="11.85546875" customWidth="1"/>
    <col min="22" max="22" width="4.140625" customWidth="1"/>
    <col min="23" max="23" width="7.42578125" customWidth="1"/>
    <col min="24" max="24" width="11.85546875" customWidth="1"/>
    <col min="25" max="25" width="10.42578125" customWidth="1"/>
  </cols>
  <sheetData>
    <row r="1" spans="1:25" ht="31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59" t="s">
        <v>7</v>
      </c>
      <c r="I1" s="560" t="s">
        <v>8</v>
      </c>
      <c r="J1" s="889" t="s">
        <v>9</v>
      </c>
      <c r="K1" s="890"/>
      <c r="L1" s="2" t="s">
        <v>10</v>
      </c>
      <c r="M1" s="4" t="s">
        <v>11</v>
      </c>
      <c r="N1" s="5">
        <f>COUNTIF(I3:I289,"&gt;0")</f>
        <v>0</v>
      </c>
      <c r="O1" s="891" t="s">
        <v>12</v>
      </c>
      <c r="P1" s="892"/>
      <c r="Q1" s="6"/>
      <c r="R1" s="893" t="s">
        <v>13</v>
      </c>
      <c r="S1" s="7" t="s">
        <v>14</v>
      </c>
      <c r="T1" s="7" t="s">
        <v>15</v>
      </c>
      <c r="U1" s="8"/>
      <c r="V1" s="8"/>
      <c r="W1" s="8"/>
      <c r="X1" s="8"/>
      <c r="Y1" s="9"/>
    </row>
    <row r="2" spans="1:25" ht="15.75">
      <c r="A2" s="10"/>
      <c r="B2" s="11"/>
      <c r="C2" s="11"/>
      <c r="D2" s="11"/>
      <c r="E2" s="12"/>
      <c r="F2" s="12"/>
      <c r="G2" s="13"/>
      <c r="H2" s="14" t="s">
        <v>16</v>
      </c>
      <c r="I2" s="15">
        <f>SUM(I3:I1000)</f>
        <v>0</v>
      </c>
      <c r="J2" s="895">
        <f>SUM(J3:J1000)-J219-J289</f>
        <v>0</v>
      </c>
      <c r="K2" s="896"/>
      <c r="L2" s="16" t="s">
        <v>17</v>
      </c>
      <c r="M2" s="561" t="s">
        <v>18</v>
      </c>
      <c r="N2" s="17">
        <f>COUNTIF(I3:I289,"&lt;0")</f>
        <v>0</v>
      </c>
      <c r="O2" s="18"/>
      <c r="P2" s="18"/>
      <c r="Q2" s="18"/>
      <c r="R2" s="894"/>
      <c r="S2" s="19">
        <f>16500+4579.55+3000</f>
        <v>24079.55</v>
      </c>
      <c r="T2" s="19" t="str">
        <f>IF(S2-R1000&gt;0,S2-R1000,"Bateu a Meta!")</f>
        <v>Bateu a Meta!</v>
      </c>
      <c r="U2" s="20"/>
      <c r="V2" s="20"/>
      <c r="W2" s="20"/>
      <c r="X2" s="20"/>
      <c r="Y2" s="21"/>
    </row>
    <row r="3" spans="1:25" ht="15" customHeight="1">
      <c r="A3" s="22"/>
      <c r="B3" s="23"/>
      <c r="C3" s="24"/>
      <c r="D3" s="25"/>
      <c r="E3" s="24"/>
      <c r="F3" s="26"/>
      <c r="G3" s="27"/>
      <c r="H3" s="28"/>
      <c r="I3" s="29"/>
      <c r="J3" s="30"/>
      <c r="K3" s="31"/>
      <c r="L3" s="32" t="str">
        <f t="shared" ref="L3:L66" si="0">IF(B3="Compra",(F3*G3)+10+(F3*G3*0.000325),"")</f>
        <v/>
      </c>
      <c r="M3" s="33" t="s">
        <v>19</v>
      </c>
      <c r="N3" s="34"/>
      <c r="O3" s="35"/>
      <c r="P3" s="35"/>
      <c r="Q3" s="35"/>
      <c r="R3" s="36">
        <f>'Operações 2020'!R410</f>
        <v>28348.636155563392</v>
      </c>
      <c r="S3" s="562">
        <f t="shared" ref="S3:S55" si="1">IF(R3&lt;&gt;R2,R3-R2,"")</f>
        <v>28348.636155563392</v>
      </c>
      <c r="T3" s="37"/>
      <c r="U3" s="38">
        <f>M7</f>
        <v>0</v>
      </c>
      <c r="V3" s="39" t="s">
        <v>20</v>
      </c>
      <c r="W3" s="40">
        <f>M9</f>
        <v>0</v>
      </c>
      <c r="X3" s="41" t="str">
        <f>IF(I4&lt;&gt;0,I4,"")</f>
        <v/>
      </c>
      <c r="Y3" s="42" t="str">
        <f>IF(I4&lt;&gt;0,A4,"")</f>
        <v/>
      </c>
    </row>
    <row r="4" spans="1:25">
      <c r="A4" s="22"/>
      <c r="B4" s="23"/>
      <c r="C4" s="24"/>
      <c r="D4" s="25"/>
      <c r="E4" s="24"/>
      <c r="F4" s="26"/>
      <c r="G4" s="27"/>
      <c r="H4" s="27"/>
      <c r="I4" s="43"/>
      <c r="J4" s="44"/>
      <c r="K4" s="25"/>
      <c r="L4" s="32" t="str">
        <f t="shared" si="0"/>
        <v/>
      </c>
      <c r="M4" s="45" t="s">
        <v>21</v>
      </c>
      <c r="N4" s="34"/>
      <c r="O4" s="35"/>
      <c r="P4" s="35"/>
      <c r="Q4" s="35"/>
      <c r="R4" s="36">
        <f t="shared" ref="R4:R55" si="2">R3*((J4/100)+1)</f>
        <v>28348.636155563392</v>
      </c>
      <c r="S4" s="37" t="str">
        <f t="shared" si="1"/>
        <v/>
      </c>
      <c r="T4" s="37"/>
      <c r="U4" s="38">
        <f>M34</f>
        <v>0</v>
      </c>
      <c r="V4" s="39" t="s">
        <v>22</v>
      </c>
      <c r="W4" s="46">
        <f>M36</f>
        <v>0</v>
      </c>
      <c r="X4" s="41" t="str">
        <f>IF(I6&lt;&gt;0,I6,"")</f>
        <v/>
      </c>
      <c r="Y4" s="42" t="str">
        <f>IF(I6&lt;&gt;0,A6,"")</f>
        <v/>
      </c>
    </row>
    <row r="5" spans="1:25">
      <c r="A5" s="47"/>
      <c r="B5" s="48"/>
      <c r="C5" s="49"/>
      <c r="D5" s="50"/>
      <c r="E5" s="49"/>
      <c r="F5" s="50"/>
      <c r="G5" s="51"/>
      <c r="H5" s="51"/>
      <c r="I5" s="52"/>
      <c r="J5" s="53"/>
      <c r="K5" s="54"/>
      <c r="L5" s="55" t="str">
        <f t="shared" si="0"/>
        <v/>
      </c>
      <c r="M5" s="56">
        <f>IFERROR(AVERAGE(L3:L29),0)</f>
        <v>0</v>
      </c>
      <c r="N5" s="34"/>
      <c r="O5" s="35"/>
      <c r="P5" s="35"/>
      <c r="Q5" s="35"/>
      <c r="R5" s="36">
        <f t="shared" si="2"/>
        <v>28348.636155563392</v>
      </c>
      <c r="S5" s="37" t="str">
        <f t="shared" si="1"/>
        <v/>
      </c>
      <c r="T5" s="37"/>
      <c r="U5" s="38">
        <f>M63</f>
        <v>0</v>
      </c>
      <c r="V5" s="39" t="s">
        <v>23</v>
      </c>
      <c r="W5" s="46">
        <f>M65</f>
        <v>0</v>
      </c>
      <c r="X5" s="41" t="str">
        <f>IF(I8&lt;&gt;0,I8,"")</f>
        <v/>
      </c>
      <c r="Y5" s="42" t="str">
        <f>IF(I8&lt;&gt;0,A8,"")</f>
        <v/>
      </c>
    </row>
    <row r="6" spans="1:25">
      <c r="A6" s="47"/>
      <c r="B6" s="48"/>
      <c r="C6" s="49"/>
      <c r="D6" s="50"/>
      <c r="E6" s="49"/>
      <c r="F6" s="50"/>
      <c r="G6" s="51"/>
      <c r="H6" s="51"/>
      <c r="I6" s="52"/>
      <c r="J6" s="53"/>
      <c r="K6" s="54"/>
      <c r="L6" s="55" t="str">
        <f t="shared" si="0"/>
        <v/>
      </c>
      <c r="M6" s="45" t="s">
        <v>24</v>
      </c>
      <c r="N6" s="34"/>
      <c r="O6" s="35"/>
      <c r="P6" s="35"/>
      <c r="Q6" s="35"/>
      <c r="R6" s="36">
        <f t="shared" si="2"/>
        <v>28348.636155563392</v>
      </c>
      <c r="S6" s="37" t="str">
        <f t="shared" si="1"/>
        <v/>
      </c>
      <c r="T6" s="37"/>
      <c r="U6" s="38">
        <f>M80</f>
        <v>0</v>
      </c>
      <c r="V6" s="39" t="s">
        <v>25</v>
      </c>
      <c r="W6" s="46">
        <f>M82</f>
        <v>0</v>
      </c>
      <c r="X6" s="41" t="str">
        <f>IF(I10&lt;&gt;0,I10,"")</f>
        <v/>
      </c>
      <c r="Y6" s="42" t="str">
        <f>IF(I10&lt;&gt;0,A10,"")</f>
        <v/>
      </c>
    </row>
    <row r="7" spans="1:25">
      <c r="A7" s="22"/>
      <c r="B7" s="23"/>
      <c r="C7" s="24"/>
      <c r="D7" s="25"/>
      <c r="E7" s="24"/>
      <c r="F7" s="26"/>
      <c r="G7" s="27"/>
      <c r="H7" s="27"/>
      <c r="I7" s="43"/>
      <c r="J7" s="44"/>
      <c r="K7" s="25"/>
      <c r="L7" s="32" t="str">
        <f t="shared" si="0"/>
        <v/>
      </c>
      <c r="M7" s="56">
        <f>SUM(I3:I29)</f>
        <v>0</v>
      </c>
      <c r="N7" s="34"/>
      <c r="O7" s="35"/>
      <c r="P7" s="35"/>
      <c r="Q7" s="35"/>
      <c r="R7" s="36">
        <f t="shared" si="2"/>
        <v>28348.636155563392</v>
      </c>
      <c r="S7" s="37" t="str">
        <f t="shared" si="1"/>
        <v/>
      </c>
      <c r="T7" s="37"/>
      <c r="U7" s="38">
        <f>M111</f>
        <v>0</v>
      </c>
      <c r="V7" s="39" t="s">
        <v>26</v>
      </c>
      <c r="W7" s="46">
        <f>M113</f>
        <v>0</v>
      </c>
      <c r="X7" s="41" t="str">
        <f>IF(I12&lt;&gt;0,I12,"")</f>
        <v/>
      </c>
      <c r="Y7" s="42" t="str">
        <f>IF(I12&lt;&gt;0,A12,"")</f>
        <v/>
      </c>
    </row>
    <row r="8" spans="1:25">
      <c r="A8" s="22"/>
      <c r="B8" s="23"/>
      <c r="C8" s="24"/>
      <c r="D8" s="25"/>
      <c r="E8" s="24"/>
      <c r="F8" s="26"/>
      <c r="G8" s="27"/>
      <c r="H8" s="27"/>
      <c r="I8" s="43"/>
      <c r="J8" s="44"/>
      <c r="K8" s="25"/>
      <c r="L8" s="32" t="str">
        <f t="shared" si="0"/>
        <v/>
      </c>
      <c r="M8" s="45" t="s">
        <v>27</v>
      </c>
      <c r="N8" s="34"/>
      <c r="O8" s="35"/>
      <c r="P8" s="35"/>
      <c r="Q8" s="35"/>
      <c r="R8" s="36">
        <f t="shared" si="2"/>
        <v>28348.636155563392</v>
      </c>
      <c r="S8" s="37" t="str">
        <f t="shared" si="1"/>
        <v/>
      </c>
      <c r="T8" s="37"/>
      <c r="U8" s="38">
        <f>M144</f>
        <v>0</v>
      </c>
      <c r="V8" s="39" t="s">
        <v>28</v>
      </c>
      <c r="W8" s="46">
        <f>M146</f>
        <v>0</v>
      </c>
      <c r="X8" s="41" t="str">
        <f>IF(I14&lt;&gt;0,I14,"")</f>
        <v/>
      </c>
      <c r="Y8" s="42" t="str">
        <f>IF(I14&lt;&gt;0,A14,"")</f>
        <v/>
      </c>
    </row>
    <row r="9" spans="1:25">
      <c r="A9" s="57"/>
      <c r="B9" s="58"/>
      <c r="C9" s="59"/>
      <c r="D9" s="60"/>
      <c r="E9" s="59"/>
      <c r="F9" s="60"/>
      <c r="G9" s="61"/>
      <c r="H9" s="61"/>
      <c r="I9" s="62"/>
      <c r="J9" s="63"/>
      <c r="K9" s="64"/>
      <c r="L9" s="65" t="str">
        <f t="shared" si="0"/>
        <v/>
      </c>
      <c r="M9" s="66">
        <f>SUM(J3:J29)/100</f>
        <v>0</v>
      </c>
      <c r="N9" s="34"/>
      <c r="O9" s="35"/>
      <c r="P9" s="35"/>
      <c r="Q9" s="35"/>
      <c r="R9" s="36">
        <f t="shared" si="2"/>
        <v>28348.636155563392</v>
      </c>
      <c r="S9" s="37" t="str">
        <f t="shared" si="1"/>
        <v/>
      </c>
      <c r="T9" s="37"/>
      <c r="U9" s="38">
        <f>M188</f>
        <v>0</v>
      </c>
      <c r="V9" s="39" t="s">
        <v>29</v>
      </c>
      <c r="W9" s="46">
        <f>M190</f>
        <v>0</v>
      </c>
      <c r="X9" s="41" t="str">
        <f>IF(I16&lt;&gt;0,I16,"")</f>
        <v/>
      </c>
      <c r="Y9" s="42" t="str">
        <f>IF(I16&lt;&gt;0,A16,"")</f>
        <v/>
      </c>
    </row>
    <row r="10" spans="1:25">
      <c r="A10" s="57"/>
      <c r="B10" s="58"/>
      <c r="C10" s="59"/>
      <c r="D10" s="60"/>
      <c r="E10" s="59"/>
      <c r="F10" s="60"/>
      <c r="G10" s="61"/>
      <c r="H10" s="61"/>
      <c r="I10" s="62"/>
      <c r="J10" s="63"/>
      <c r="K10" s="64"/>
      <c r="L10" s="67" t="str">
        <f t="shared" si="0"/>
        <v/>
      </c>
      <c r="M10" s="388"/>
      <c r="N10" s="68"/>
      <c r="O10" s="35"/>
      <c r="P10" s="35"/>
      <c r="Q10" s="35"/>
      <c r="R10" s="36">
        <f t="shared" si="2"/>
        <v>28348.636155563392</v>
      </c>
      <c r="S10" s="37" t="str">
        <f t="shared" si="1"/>
        <v/>
      </c>
      <c r="T10" s="37"/>
      <c r="U10" s="38">
        <f>M233</f>
        <v>0</v>
      </c>
      <c r="V10" s="39" t="s">
        <v>30</v>
      </c>
      <c r="W10" s="46">
        <f>M235</f>
        <v>0</v>
      </c>
      <c r="X10" s="41" t="str">
        <f>IF(I18&lt;&gt;0,I18,"")</f>
        <v/>
      </c>
      <c r="Y10" s="42" t="str">
        <f>IF(I18&lt;&gt;0,A18,"")</f>
        <v/>
      </c>
    </row>
    <row r="11" spans="1:25">
      <c r="A11" s="69"/>
      <c r="B11" s="70"/>
      <c r="C11" s="71"/>
      <c r="D11" s="72"/>
      <c r="E11" s="71"/>
      <c r="F11" s="72"/>
      <c r="G11" s="73"/>
      <c r="H11" s="73"/>
      <c r="I11" s="74"/>
      <c r="J11" s="75"/>
      <c r="K11" s="76"/>
      <c r="L11" s="77" t="str">
        <f t="shared" si="0"/>
        <v/>
      </c>
      <c r="M11" s="78"/>
      <c r="N11" s="68"/>
      <c r="O11" s="35"/>
      <c r="P11" s="35"/>
      <c r="Q11" s="35"/>
      <c r="R11" s="36">
        <f t="shared" si="2"/>
        <v>28348.636155563392</v>
      </c>
      <c r="S11" s="37" t="str">
        <f t="shared" si="1"/>
        <v/>
      </c>
      <c r="T11" s="37"/>
      <c r="U11" s="38">
        <f>M275</f>
        <v>0</v>
      </c>
      <c r="V11" s="39" t="s">
        <v>31</v>
      </c>
      <c r="W11" s="46">
        <f>M277</f>
        <v>0</v>
      </c>
      <c r="X11" s="41" t="str">
        <f>IF(I20&lt;&gt;0,I20,"")</f>
        <v/>
      </c>
      <c r="Y11" s="42" t="str">
        <f>IF(I20&lt;&gt;0,A20,"")</f>
        <v/>
      </c>
    </row>
    <row r="12" spans="1:25">
      <c r="A12" s="69"/>
      <c r="B12" s="70"/>
      <c r="C12" s="71"/>
      <c r="D12" s="72"/>
      <c r="E12" s="71"/>
      <c r="F12" s="72"/>
      <c r="G12" s="73"/>
      <c r="H12" s="73"/>
      <c r="I12" s="74"/>
      <c r="J12" s="75"/>
      <c r="K12" s="76"/>
      <c r="L12" s="77" t="str">
        <f t="shared" si="0"/>
        <v/>
      </c>
      <c r="M12" s="78"/>
      <c r="N12" s="68"/>
      <c r="O12" s="35"/>
      <c r="P12" s="35"/>
      <c r="Q12" s="35"/>
      <c r="R12" s="36">
        <f t="shared" si="2"/>
        <v>28348.636155563392</v>
      </c>
      <c r="S12" s="37" t="str">
        <f t="shared" si="1"/>
        <v/>
      </c>
      <c r="T12" s="37"/>
      <c r="U12" s="38">
        <f>M310</f>
        <v>0</v>
      </c>
      <c r="V12" s="39" t="s">
        <v>32</v>
      </c>
      <c r="W12" s="46">
        <f>M312</f>
        <v>0</v>
      </c>
      <c r="X12" s="41" t="str">
        <f>IF(I22&lt;&gt;0,I22,"")</f>
        <v/>
      </c>
      <c r="Y12" s="42" t="str">
        <f>IF(I22&lt;&gt;0,A22,"")</f>
        <v/>
      </c>
    </row>
    <row r="13" spans="1:25">
      <c r="A13" s="57"/>
      <c r="B13" s="58"/>
      <c r="C13" s="59"/>
      <c r="D13" s="60"/>
      <c r="E13" s="59"/>
      <c r="F13" s="60"/>
      <c r="G13" s="61"/>
      <c r="H13" s="61"/>
      <c r="I13" s="62"/>
      <c r="J13" s="63"/>
      <c r="K13" s="64"/>
      <c r="L13" s="67" t="str">
        <f t="shared" si="0"/>
        <v/>
      </c>
      <c r="M13" s="78"/>
      <c r="N13" s="68"/>
      <c r="O13" s="35"/>
      <c r="P13" s="35"/>
      <c r="Q13" s="35"/>
      <c r="R13" s="36">
        <f t="shared" si="2"/>
        <v>28348.636155563392</v>
      </c>
      <c r="S13" s="37" t="str">
        <f t="shared" si="1"/>
        <v/>
      </c>
      <c r="T13" s="37"/>
      <c r="U13" s="38">
        <f>M345</f>
        <v>0</v>
      </c>
      <c r="V13" s="39" t="s">
        <v>33</v>
      </c>
      <c r="W13" s="46">
        <f>M347</f>
        <v>0</v>
      </c>
      <c r="X13" s="41" t="str">
        <f>IF(I24&lt;&gt;0,I24,"")</f>
        <v/>
      </c>
      <c r="Y13" s="42" t="str">
        <f>IF(I24&lt;&gt;0,A24,"")</f>
        <v/>
      </c>
    </row>
    <row r="14" spans="1:25">
      <c r="A14" s="57"/>
      <c r="B14" s="58"/>
      <c r="C14" s="59"/>
      <c r="D14" s="60"/>
      <c r="E14" s="59"/>
      <c r="F14" s="60"/>
      <c r="G14" s="61"/>
      <c r="H14" s="61"/>
      <c r="I14" s="62"/>
      <c r="J14" s="63"/>
      <c r="K14" s="64"/>
      <c r="L14" s="67" t="str">
        <f t="shared" si="0"/>
        <v/>
      </c>
      <c r="M14" s="78"/>
      <c r="N14" s="68"/>
      <c r="O14" s="35"/>
      <c r="P14" s="35"/>
      <c r="Q14" s="35"/>
      <c r="R14" s="36">
        <f t="shared" si="2"/>
        <v>28348.636155563392</v>
      </c>
      <c r="S14" s="37" t="str">
        <f t="shared" si="1"/>
        <v/>
      </c>
      <c r="T14" s="37"/>
      <c r="U14" s="38">
        <f>M382</f>
        <v>0</v>
      </c>
      <c r="V14" s="39" t="s">
        <v>34</v>
      </c>
      <c r="W14" s="46">
        <f>M384</f>
        <v>0</v>
      </c>
      <c r="X14" s="41" t="str">
        <f>IF(I26&lt;&gt;0,I26,"")</f>
        <v/>
      </c>
      <c r="Y14" s="42" t="str">
        <f>IF(I26&lt;&gt;0,A26,"")</f>
        <v/>
      </c>
    </row>
    <row r="15" spans="1:25">
      <c r="A15" s="79"/>
      <c r="B15" s="80"/>
      <c r="C15" s="81"/>
      <c r="D15" s="82"/>
      <c r="E15" s="81"/>
      <c r="F15" s="83"/>
      <c r="G15" s="84"/>
      <c r="H15" s="84"/>
      <c r="I15" s="85"/>
      <c r="J15" s="86"/>
      <c r="K15" s="82"/>
      <c r="L15" s="87" t="str">
        <f t="shared" si="0"/>
        <v/>
      </c>
      <c r="M15" s="78"/>
      <c r="N15" s="68"/>
      <c r="O15" s="35"/>
      <c r="P15" s="35"/>
      <c r="Q15" s="35"/>
      <c r="R15" s="36">
        <f t="shared" si="2"/>
        <v>28348.636155563392</v>
      </c>
      <c r="S15" s="37" t="str">
        <f t="shared" si="1"/>
        <v/>
      </c>
      <c r="T15" s="37"/>
      <c r="U15" s="88"/>
      <c r="W15" s="88"/>
      <c r="X15" s="41" t="str">
        <f>IF(I28&lt;&gt;0,I28,"")</f>
        <v/>
      </c>
      <c r="Y15" s="42" t="str">
        <f>IF(I28&lt;&gt;0,A28,"")</f>
        <v/>
      </c>
    </row>
    <row r="16" spans="1:25">
      <c r="A16" s="79"/>
      <c r="B16" s="80"/>
      <c r="C16" s="81"/>
      <c r="D16" s="82"/>
      <c r="E16" s="81"/>
      <c r="F16" s="83"/>
      <c r="G16" s="84"/>
      <c r="H16" s="84"/>
      <c r="I16" s="85"/>
      <c r="J16" s="86"/>
      <c r="K16" s="82"/>
      <c r="L16" s="87" t="str">
        <f t="shared" si="0"/>
        <v/>
      </c>
      <c r="M16" s="78"/>
      <c r="N16" s="68"/>
      <c r="O16" s="35"/>
      <c r="P16" s="35"/>
      <c r="Q16" s="35"/>
      <c r="R16" s="36">
        <f t="shared" si="2"/>
        <v>28348.636155563392</v>
      </c>
      <c r="S16" s="37" t="str">
        <f t="shared" si="1"/>
        <v/>
      </c>
      <c r="T16" s="37"/>
      <c r="U16" s="88"/>
      <c r="V16" s="88"/>
      <c r="W16" s="88"/>
      <c r="X16" s="41" t="str">
        <f>IF(I30&lt;&gt;0,I30,"")</f>
        <v/>
      </c>
      <c r="Y16" s="42" t="str">
        <f>IF(I30&lt;&gt;0,A30,"")</f>
        <v/>
      </c>
    </row>
    <row r="17" spans="1:25">
      <c r="A17" s="57"/>
      <c r="B17" s="58"/>
      <c r="C17" s="59"/>
      <c r="D17" s="60"/>
      <c r="E17" s="59"/>
      <c r="F17" s="60"/>
      <c r="G17" s="61"/>
      <c r="H17" s="61"/>
      <c r="I17" s="62"/>
      <c r="J17" s="63"/>
      <c r="K17" s="64"/>
      <c r="L17" s="67" t="str">
        <f t="shared" si="0"/>
        <v/>
      </c>
      <c r="M17" s="78"/>
      <c r="N17" s="68"/>
      <c r="O17" s="35"/>
      <c r="P17" s="35"/>
      <c r="Q17" s="35"/>
      <c r="R17" s="36">
        <f t="shared" si="2"/>
        <v>28348.636155563392</v>
      </c>
      <c r="S17" s="37" t="str">
        <f t="shared" si="1"/>
        <v/>
      </c>
      <c r="T17" s="37"/>
      <c r="U17" s="88"/>
      <c r="V17" s="88"/>
      <c r="W17" s="88"/>
      <c r="X17" s="41" t="str">
        <f>IF(I32&lt;&gt;0,I32,"")</f>
        <v/>
      </c>
      <c r="Y17" s="42" t="str">
        <f>IF(I32&lt;&gt;0,A32,"")</f>
        <v/>
      </c>
    </row>
    <row r="18" spans="1:25">
      <c r="A18" s="57"/>
      <c r="B18" s="58"/>
      <c r="C18" s="59"/>
      <c r="D18" s="60"/>
      <c r="E18" s="59"/>
      <c r="F18" s="60"/>
      <c r="G18" s="61"/>
      <c r="H18" s="61"/>
      <c r="I18" s="62"/>
      <c r="J18" s="63"/>
      <c r="K18" s="64"/>
      <c r="L18" s="67" t="str">
        <f t="shared" si="0"/>
        <v/>
      </c>
      <c r="M18" s="78"/>
      <c r="N18" s="68"/>
      <c r="O18" s="35"/>
      <c r="P18" s="35"/>
      <c r="Q18" s="35"/>
      <c r="R18" s="36">
        <f t="shared" si="2"/>
        <v>28348.636155563392</v>
      </c>
      <c r="S18" s="37" t="str">
        <f t="shared" si="1"/>
        <v/>
      </c>
      <c r="T18" s="37"/>
      <c r="U18" s="88"/>
      <c r="V18" s="88"/>
      <c r="W18" s="88"/>
      <c r="X18" s="41" t="str">
        <f>IF(I34&lt;&gt;0,I34,"")</f>
        <v/>
      </c>
      <c r="Y18" s="42" t="str">
        <f>IF(I34&lt;&gt;0,A34,"")</f>
        <v/>
      </c>
    </row>
    <row r="19" spans="1:25">
      <c r="A19" s="89"/>
      <c r="B19" s="90"/>
      <c r="C19" s="91"/>
      <c r="D19" s="92"/>
      <c r="E19" s="91"/>
      <c r="F19" s="93"/>
      <c r="G19" s="94"/>
      <c r="H19" s="94"/>
      <c r="I19" s="95"/>
      <c r="J19" s="96"/>
      <c r="K19" s="92"/>
      <c r="L19" s="97" t="str">
        <f t="shared" si="0"/>
        <v/>
      </c>
      <c r="M19" s="78"/>
      <c r="N19" s="68"/>
      <c r="O19" s="35"/>
      <c r="P19" s="35"/>
      <c r="Q19" s="35"/>
      <c r="R19" s="36">
        <f t="shared" si="2"/>
        <v>28348.636155563392</v>
      </c>
      <c r="S19" s="37" t="str">
        <f t="shared" si="1"/>
        <v/>
      </c>
      <c r="T19" s="37"/>
      <c r="U19" s="88"/>
      <c r="V19" s="88"/>
      <c r="W19" s="88"/>
      <c r="X19" s="41" t="str">
        <f>IF(I36&lt;&gt;0,I36,"")</f>
        <v/>
      </c>
      <c r="Y19" s="42" t="str">
        <f>IF(I36&lt;&gt;0,A36,"")</f>
        <v/>
      </c>
    </row>
    <row r="20" spans="1:25">
      <c r="A20" s="89"/>
      <c r="B20" s="90"/>
      <c r="C20" s="91"/>
      <c r="D20" s="92"/>
      <c r="E20" s="91"/>
      <c r="F20" s="93"/>
      <c r="G20" s="94"/>
      <c r="H20" s="94"/>
      <c r="I20" s="95"/>
      <c r="J20" s="96"/>
      <c r="K20" s="92"/>
      <c r="L20" s="97" t="str">
        <f t="shared" si="0"/>
        <v/>
      </c>
      <c r="M20" s="78"/>
      <c r="N20" s="68"/>
      <c r="O20" s="35"/>
      <c r="P20" s="35"/>
      <c r="Q20" s="35"/>
      <c r="R20" s="36">
        <f t="shared" si="2"/>
        <v>28348.636155563392</v>
      </c>
      <c r="S20" s="37" t="str">
        <f t="shared" si="1"/>
        <v/>
      </c>
      <c r="T20" s="37"/>
      <c r="U20" s="88"/>
      <c r="V20" s="88"/>
      <c r="W20" s="88"/>
      <c r="X20" s="41" t="str">
        <f>IF(I38&lt;&gt;0,I38,"")</f>
        <v/>
      </c>
      <c r="Y20" s="42" t="str">
        <f>IF(I38&lt;&gt;0,A38,"")</f>
        <v/>
      </c>
    </row>
    <row r="21" spans="1:25">
      <c r="A21" s="57"/>
      <c r="B21" s="58"/>
      <c r="C21" s="59"/>
      <c r="D21" s="60"/>
      <c r="E21" s="59"/>
      <c r="F21" s="60"/>
      <c r="G21" s="61"/>
      <c r="H21" s="61"/>
      <c r="I21" s="62"/>
      <c r="J21" s="63"/>
      <c r="K21" s="64"/>
      <c r="L21" s="67" t="str">
        <f t="shared" si="0"/>
        <v/>
      </c>
      <c r="M21" s="78"/>
      <c r="N21" s="68"/>
      <c r="O21" s="35"/>
      <c r="P21" s="35"/>
      <c r="Q21" s="35"/>
      <c r="R21" s="36">
        <f t="shared" si="2"/>
        <v>28348.636155563392</v>
      </c>
      <c r="S21" s="37" t="str">
        <f t="shared" si="1"/>
        <v/>
      </c>
      <c r="T21" s="37"/>
      <c r="U21" s="88"/>
      <c r="V21" s="88"/>
      <c r="W21" s="88"/>
      <c r="X21" s="41" t="str">
        <f>IF(I39&lt;&gt;0,I39,"")</f>
        <v/>
      </c>
      <c r="Y21" s="42" t="str">
        <f>IF(I39&lt;&gt;0,A39,"")</f>
        <v/>
      </c>
    </row>
    <row r="22" spans="1:25">
      <c r="A22" s="57"/>
      <c r="B22" s="58"/>
      <c r="C22" s="59"/>
      <c r="D22" s="60"/>
      <c r="E22" s="59"/>
      <c r="F22" s="60"/>
      <c r="G22" s="61"/>
      <c r="H22" s="61"/>
      <c r="I22" s="62"/>
      <c r="J22" s="63"/>
      <c r="K22" s="64"/>
      <c r="L22" s="67" t="str">
        <f t="shared" si="0"/>
        <v/>
      </c>
      <c r="M22" s="78"/>
      <c r="N22" s="68"/>
      <c r="O22" s="35"/>
      <c r="P22" s="35"/>
      <c r="Q22" s="35"/>
      <c r="R22" s="36">
        <f t="shared" si="2"/>
        <v>28348.636155563392</v>
      </c>
      <c r="S22" s="37" t="str">
        <f t="shared" si="1"/>
        <v/>
      </c>
      <c r="T22" s="37"/>
      <c r="U22" s="88"/>
      <c r="V22" s="88"/>
      <c r="W22" s="88"/>
      <c r="X22" s="41" t="str">
        <f>IF(I41&lt;&gt;0,I41,"")</f>
        <v/>
      </c>
      <c r="Y22" s="42" t="str">
        <f>IF(I41&lt;&gt;0,A41,"")</f>
        <v/>
      </c>
    </row>
    <row r="23" spans="1:25">
      <c r="A23" s="98"/>
      <c r="B23" s="99"/>
      <c r="C23" s="100"/>
      <c r="D23" s="101"/>
      <c r="E23" s="100"/>
      <c r="F23" s="102"/>
      <c r="G23" s="103"/>
      <c r="H23" s="103"/>
      <c r="I23" s="104"/>
      <c r="J23" s="105"/>
      <c r="K23" s="101"/>
      <c r="L23" s="106" t="str">
        <f t="shared" si="0"/>
        <v/>
      </c>
      <c r="M23" s="78"/>
      <c r="N23" s="68"/>
      <c r="O23" s="35"/>
      <c r="P23" s="35"/>
      <c r="Q23" s="35"/>
      <c r="R23" s="36">
        <f t="shared" si="2"/>
        <v>28348.636155563392</v>
      </c>
      <c r="S23" s="37" t="str">
        <f t="shared" si="1"/>
        <v/>
      </c>
      <c r="T23" s="37"/>
      <c r="U23" s="88"/>
      <c r="V23" s="88"/>
      <c r="W23" s="88"/>
      <c r="X23" s="41" t="str">
        <f>IF(I43&lt;&gt;0,I43,"")</f>
        <v/>
      </c>
      <c r="Y23" s="42" t="str">
        <f>IF(I43&lt;&gt;0,A43,"")</f>
        <v/>
      </c>
    </row>
    <row r="24" spans="1:25">
      <c r="A24" s="98"/>
      <c r="B24" s="99"/>
      <c r="C24" s="100"/>
      <c r="D24" s="101"/>
      <c r="E24" s="100"/>
      <c r="F24" s="102"/>
      <c r="G24" s="103"/>
      <c r="H24" s="103"/>
      <c r="I24" s="104"/>
      <c r="J24" s="105"/>
      <c r="K24" s="101"/>
      <c r="L24" s="106" t="str">
        <f t="shared" si="0"/>
        <v/>
      </c>
      <c r="M24" s="78"/>
      <c r="N24" s="68"/>
      <c r="O24" s="35"/>
      <c r="P24" s="35"/>
      <c r="Q24" s="35"/>
      <c r="R24" s="36">
        <f t="shared" si="2"/>
        <v>28348.636155563392</v>
      </c>
      <c r="S24" s="37" t="str">
        <f t="shared" si="1"/>
        <v/>
      </c>
      <c r="T24" s="37"/>
      <c r="U24" s="88"/>
      <c r="V24" s="88"/>
      <c r="W24" s="88"/>
      <c r="X24" s="41" t="str">
        <f>IF(I45&lt;&gt;0,I45,"")</f>
        <v/>
      </c>
      <c r="Y24" s="42" t="str">
        <f>IF(I45&lt;&gt;0,A45,"")</f>
        <v/>
      </c>
    </row>
    <row r="25" spans="1:25">
      <c r="A25" s="107"/>
      <c r="B25" s="108"/>
      <c r="C25" s="109"/>
      <c r="D25" s="110"/>
      <c r="E25" s="109"/>
      <c r="F25" s="111"/>
      <c r="G25" s="112"/>
      <c r="H25" s="112"/>
      <c r="I25" s="113"/>
      <c r="J25" s="114"/>
      <c r="K25" s="110"/>
      <c r="L25" s="115" t="str">
        <f t="shared" si="0"/>
        <v/>
      </c>
      <c r="M25" s="78"/>
      <c r="N25" s="68"/>
      <c r="O25" s="35"/>
      <c r="P25" s="35"/>
      <c r="Q25" s="35"/>
      <c r="R25" s="36">
        <f t="shared" si="2"/>
        <v>28348.636155563392</v>
      </c>
      <c r="S25" s="37" t="str">
        <f t="shared" si="1"/>
        <v/>
      </c>
      <c r="T25" s="37"/>
      <c r="U25" s="88"/>
      <c r="V25" s="88"/>
      <c r="W25" s="88"/>
      <c r="X25" s="41" t="str">
        <f>IF(I47&lt;&gt;0,I47,"")</f>
        <v/>
      </c>
      <c r="Y25" s="42" t="str">
        <f>IF(I47&lt;&gt;0,A47,"")</f>
        <v/>
      </c>
    </row>
    <row r="26" spans="1:25">
      <c r="A26" s="107"/>
      <c r="B26" s="108"/>
      <c r="C26" s="109"/>
      <c r="D26" s="110"/>
      <c r="E26" s="109"/>
      <c r="F26" s="111"/>
      <c r="G26" s="112"/>
      <c r="H26" s="112"/>
      <c r="I26" s="113"/>
      <c r="J26" s="114"/>
      <c r="K26" s="110"/>
      <c r="L26" s="115" t="str">
        <f t="shared" si="0"/>
        <v/>
      </c>
      <c r="M26" s="78"/>
      <c r="N26" s="68"/>
      <c r="O26" s="35"/>
      <c r="P26" s="35"/>
      <c r="Q26" s="35"/>
      <c r="R26" s="36">
        <f t="shared" si="2"/>
        <v>28348.636155563392</v>
      </c>
      <c r="S26" s="37" t="str">
        <f t="shared" si="1"/>
        <v/>
      </c>
      <c r="T26" s="37"/>
      <c r="U26" s="88"/>
      <c r="V26" s="88"/>
      <c r="W26" s="88"/>
      <c r="X26" s="41" t="str">
        <f>IF(I49&lt;&gt;0,I49,"")</f>
        <v/>
      </c>
      <c r="Y26" s="42" t="str">
        <f>IF(I49&lt;&gt;0,A49,"")</f>
        <v/>
      </c>
    </row>
    <row r="27" spans="1:25">
      <c r="A27" s="79"/>
      <c r="B27" s="80"/>
      <c r="C27" s="81"/>
      <c r="D27" s="82"/>
      <c r="E27" s="81"/>
      <c r="F27" s="83"/>
      <c r="G27" s="84"/>
      <c r="H27" s="84"/>
      <c r="I27" s="85"/>
      <c r="J27" s="86"/>
      <c r="K27" s="82"/>
      <c r="L27" s="87" t="str">
        <f t="shared" si="0"/>
        <v/>
      </c>
      <c r="M27" s="78"/>
      <c r="N27" s="68"/>
      <c r="O27" s="35"/>
      <c r="P27" s="35"/>
      <c r="Q27" s="35"/>
      <c r="R27" s="36">
        <f t="shared" si="2"/>
        <v>28348.636155563392</v>
      </c>
      <c r="S27" s="37" t="str">
        <f t="shared" si="1"/>
        <v/>
      </c>
      <c r="T27" s="37"/>
      <c r="U27" s="88"/>
      <c r="V27" s="88"/>
      <c r="W27" s="88"/>
      <c r="X27" s="41" t="str">
        <f>IF(I51&lt;&gt;0,I51,"")</f>
        <v/>
      </c>
      <c r="Y27" s="42" t="str">
        <f>IF(I51&lt;&gt;0,A51,"")</f>
        <v/>
      </c>
    </row>
    <row r="28" spans="1:25">
      <c r="A28" s="79"/>
      <c r="B28" s="80"/>
      <c r="C28" s="81"/>
      <c r="D28" s="82"/>
      <c r="E28" s="81"/>
      <c r="F28" s="83"/>
      <c r="G28" s="84"/>
      <c r="H28" s="84"/>
      <c r="I28" s="85"/>
      <c r="J28" s="86"/>
      <c r="K28" s="82"/>
      <c r="L28" s="87" t="str">
        <f t="shared" si="0"/>
        <v/>
      </c>
      <c r="M28" s="78"/>
      <c r="N28" s="68"/>
      <c r="O28" s="35"/>
      <c r="P28" s="35"/>
      <c r="Q28" s="35"/>
      <c r="R28" s="36">
        <f t="shared" si="2"/>
        <v>28348.636155563392</v>
      </c>
      <c r="S28" s="37" t="str">
        <f t="shared" si="1"/>
        <v/>
      </c>
      <c r="T28" s="37"/>
      <c r="U28" s="88"/>
      <c r="V28" s="88"/>
      <c r="W28" s="88"/>
      <c r="X28" s="41" t="str">
        <f>IF(I53&lt;&gt;0,I53,"")</f>
        <v/>
      </c>
      <c r="Y28" s="42" t="str">
        <f>IF(I53&lt;&gt;0,A53,"")</f>
        <v/>
      </c>
    </row>
    <row r="29" spans="1:25">
      <c r="A29" s="116"/>
      <c r="B29" s="99"/>
      <c r="C29" s="100"/>
      <c r="D29" s="101"/>
      <c r="E29" s="100"/>
      <c r="F29" s="102"/>
      <c r="G29" s="103"/>
      <c r="H29" s="103"/>
      <c r="I29" s="117"/>
      <c r="J29" s="105"/>
      <c r="K29" s="101"/>
      <c r="L29" s="106" t="str">
        <f t="shared" si="0"/>
        <v/>
      </c>
      <c r="M29" s="383"/>
      <c r="N29" s="68"/>
      <c r="O29" s="35"/>
      <c r="P29" s="35"/>
      <c r="Q29" s="35"/>
      <c r="R29" s="36">
        <f t="shared" si="2"/>
        <v>28348.636155563392</v>
      </c>
      <c r="S29" s="37" t="str">
        <f t="shared" si="1"/>
        <v/>
      </c>
      <c r="T29" s="37"/>
      <c r="U29" s="88"/>
      <c r="V29" s="88"/>
      <c r="W29" s="88"/>
      <c r="X29" s="41" t="str">
        <f>IF(I55&lt;&gt;0,I55,"")</f>
        <v/>
      </c>
      <c r="Y29" s="42" t="str">
        <f>IF(I55&lt;&gt;0,A55,"")</f>
        <v/>
      </c>
    </row>
    <row r="30" spans="1:25">
      <c r="A30" s="118"/>
      <c r="B30" s="119"/>
      <c r="C30" s="120"/>
      <c r="D30" s="121"/>
      <c r="E30" s="120"/>
      <c r="F30" s="121"/>
      <c r="G30" s="122"/>
      <c r="H30" s="122"/>
      <c r="I30" s="123"/>
      <c r="J30" s="124"/>
      <c r="K30" s="125"/>
      <c r="L30" s="563" t="str">
        <f t="shared" si="0"/>
        <v/>
      </c>
      <c r="M30" s="33" t="s">
        <v>35</v>
      </c>
      <c r="N30" s="34"/>
      <c r="O30" s="35"/>
      <c r="P30" s="35"/>
      <c r="Q30" s="35"/>
      <c r="R30" s="36">
        <f t="shared" si="2"/>
        <v>28348.636155563392</v>
      </c>
      <c r="S30" s="37" t="str">
        <f t="shared" si="1"/>
        <v/>
      </c>
      <c r="T30" s="37"/>
      <c r="U30" s="88"/>
      <c r="V30" s="88"/>
      <c r="W30" s="88"/>
      <c r="X30" s="41" t="str">
        <f>IF(I57&lt;&gt;0,I57,"")</f>
        <v/>
      </c>
      <c r="Y30" s="42" t="str">
        <f>IF(I57&lt;&gt;0,A57,"")</f>
        <v/>
      </c>
    </row>
    <row r="31" spans="1:25">
      <c r="A31" s="57"/>
      <c r="B31" s="58"/>
      <c r="C31" s="59"/>
      <c r="D31" s="60"/>
      <c r="E31" s="59"/>
      <c r="F31" s="60"/>
      <c r="G31" s="61"/>
      <c r="H31" s="61"/>
      <c r="I31" s="62"/>
      <c r="J31" s="63"/>
      <c r="K31" s="64"/>
      <c r="L31" s="65" t="str">
        <f t="shared" si="0"/>
        <v/>
      </c>
      <c r="M31" s="45" t="s">
        <v>21</v>
      </c>
      <c r="N31" s="34"/>
      <c r="O31" s="35"/>
      <c r="P31" s="35"/>
      <c r="Q31" s="35"/>
      <c r="R31" s="36">
        <f t="shared" si="2"/>
        <v>28348.636155563392</v>
      </c>
      <c r="S31" s="37" t="str">
        <f t="shared" si="1"/>
        <v/>
      </c>
      <c r="T31" s="37"/>
      <c r="U31" s="88"/>
      <c r="V31" s="88"/>
      <c r="W31" s="88"/>
      <c r="X31" s="41" t="str">
        <f>IF(I59&lt;&gt;0,I59,"")</f>
        <v/>
      </c>
      <c r="Y31" s="42" t="str">
        <f>IF(I59&lt;&gt;0,A59,"")</f>
        <v/>
      </c>
    </row>
    <row r="32" spans="1:25">
      <c r="A32" s="57"/>
      <c r="B32" s="58"/>
      <c r="C32" s="59"/>
      <c r="D32" s="60"/>
      <c r="E32" s="59"/>
      <c r="F32" s="60"/>
      <c r="G32" s="61"/>
      <c r="H32" s="61"/>
      <c r="I32" s="62"/>
      <c r="J32" s="63"/>
      <c r="K32" s="64"/>
      <c r="L32" s="65" t="str">
        <f t="shared" si="0"/>
        <v/>
      </c>
      <c r="M32" s="56">
        <f>IFERROR(AVERAGE(L30:L58),0)</f>
        <v>0</v>
      </c>
      <c r="N32" s="34"/>
      <c r="O32" s="35"/>
      <c r="P32" s="35"/>
      <c r="Q32" s="35"/>
      <c r="R32" s="36">
        <f t="shared" si="2"/>
        <v>28348.636155563392</v>
      </c>
      <c r="S32" s="37" t="str">
        <f t="shared" si="1"/>
        <v/>
      </c>
      <c r="T32" s="37"/>
      <c r="U32" s="88"/>
      <c r="V32" s="88"/>
      <c r="W32" s="88"/>
      <c r="X32" s="41" t="str">
        <f>IF(I61&lt;&gt;0,I61,"")</f>
        <v/>
      </c>
      <c r="Y32" s="42" t="str">
        <f>IF(I61&lt;&gt;0,A61,"")</f>
        <v/>
      </c>
    </row>
    <row r="33" spans="1:25">
      <c r="A33" s="98"/>
      <c r="B33" s="99"/>
      <c r="C33" s="100"/>
      <c r="D33" s="101"/>
      <c r="E33" s="100"/>
      <c r="F33" s="102"/>
      <c r="G33" s="103"/>
      <c r="H33" s="103"/>
      <c r="I33" s="104"/>
      <c r="J33" s="105"/>
      <c r="K33" s="101"/>
      <c r="L33" s="126" t="str">
        <f t="shared" si="0"/>
        <v/>
      </c>
      <c r="M33" s="45" t="s">
        <v>24</v>
      </c>
      <c r="N33" s="34"/>
      <c r="O33" s="35"/>
      <c r="P33" s="35"/>
      <c r="Q33" s="35"/>
      <c r="R33" s="36">
        <f t="shared" si="2"/>
        <v>28348.636155563392</v>
      </c>
      <c r="S33" s="37" t="str">
        <f t="shared" si="1"/>
        <v/>
      </c>
      <c r="T33" s="37"/>
      <c r="U33" s="88"/>
      <c r="V33" s="88"/>
      <c r="W33" s="88"/>
      <c r="X33" s="41" t="str">
        <f>IF(I63&lt;&gt;0,I63,"")</f>
        <v/>
      </c>
      <c r="Y33" s="42" t="str">
        <f>IF(I63&lt;&gt;0,A63,"")</f>
        <v/>
      </c>
    </row>
    <row r="34" spans="1:25">
      <c r="A34" s="98"/>
      <c r="B34" s="99"/>
      <c r="C34" s="100"/>
      <c r="D34" s="101"/>
      <c r="E34" s="100"/>
      <c r="F34" s="102"/>
      <c r="G34" s="103"/>
      <c r="H34" s="103"/>
      <c r="I34" s="104"/>
      <c r="J34" s="105"/>
      <c r="K34" s="101"/>
      <c r="L34" s="126" t="str">
        <f t="shared" si="0"/>
        <v/>
      </c>
      <c r="M34" s="56">
        <f>SUM(I30:I58)</f>
        <v>0</v>
      </c>
      <c r="N34" s="34"/>
      <c r="O34" s="35"/>
      <c r="P34" s="35"/>
      <c r="Q34" s="35"/>
      <c r="R34" s="36">
        <f t="shared" si="2"/>
        <v>28348.636155563392</v>
      </c>
      <c r="S34" s="37" t="str">
        <f t="shared" si="1"/>
        <v/>
      </c>
      <c r="T34" s="37"/>
      <c r="U34" s="88"/>
      <c r="V34" s="88"/>
      <c r="W34" s="88"/>
      <c r="X34" s="41" t="str">
        <f>IF(I65&lt;&gt;0,I65,"")</f>
        <v/>
      </c>
      <c r="Y34" s="42" t="str">
        <f>IF(I65&lt;&gt;0,A65,"")</f>
        <v/>
      </c>
    </row>
    <row r="35" spans="1:25">
      <c r="A35" s="127"/>
      <c r="B35" s="128"/>
      <c r="C35" s="129"/>
      <c r="D35" s="130"/>
      <c r="E35" s="129"/>
      <c r="F35" s="130"/>
      <c r="G35" s="131"/>
      <c r="H35" s="131"/>
      <c r="I35" s="132"/>
      <c r="J35" s="133"/>
      <c r="K35" s="134"/>
      <c r="L35" s="135" t="str">
        <f t="shared" si="0"/>
        <v/>
      </c>
      <c r="M35" s="45" t="s">
        <v>27</v>
      </c>
      <c r="N35" s="34"/>
      <c r="O35" s="78"/>
      <c r="P35" s="78"/>
      <c r="Q35" s="78"/>
      <c r="R35" s="36">
        <f t="shared" si="2"/>
        <v>28348.636155563392</v>
      </c>
      <c r="S35" s="37" t="str">
        <f t="shared" si="1"/>
        <v/>
      </c>
      <c r="T35" s="37"/>
      <c r="X35" s="41" t="str">
        <f>IF(I67&lt;&gt;0,I67,"")</f>
        <v/>
      </c>
      <c r="Y35" s="42" t="str">
        <f>IF(I67&lt;&gt;0,A67,"")</f>
        <v/>
      </c>
    </row>
    <row r="36" spans="1:25">
      <c r="A36" s="127"/>
      <c r="B36" s="128"/>
      <c r="C36" s="129"/>
      <c r="D36" s="134"/>
      <c r="E36" s="129"/>
      <c r="F36" s="130"/>
      <c r="G36" s="131"/>
      <c r="H36" s="131"/>
      <c r="I36" s="132"/>
      <c r="J36" s="133"/>
      <c r="K36" s="134"/>
      <c r="L36" s="135" t="str">
        <f t="shared" si="0"/>
        <v/>
      </c>
      <c r="M36" s="66">
        <f>SUM(J30:J58)/100</f>
        <v>0</v>
      </c>
      <c r="N36" s="34"/>
      <c r="O36" s="68"/>
      <c r="P36" s="68"/>
      <c r="Q36" s="68"/>
      <c r="R36" s="36">
        <f t="shared" si="2"/>
        <v>28348.636155563392</v>
      </c>
      <c r="S36" s="37" t="str">
        <f t="shared" si="1"/>
        <v/>
      </c>
      <c r="T36" s="37"/>
      <c r="U36" s="136"/>
      <c r="V36" s="136"/>
      <c r="W36" s="136"/>
      <c r="X36" s="41" t="str">
        <f>IF(I70&lt;&gt;0,I70,"")</f>
        <v/>
      </c>
      <c r="Y36" s="42" t="str">
        <f>IF(I70&lt;&gt;0,A70,"")</f>
        <v/>
      </c>
    </row>
    <row r="37" spans="1:25">
      <c r="A37" s="98"/>
      <c r="B37" s="99"/>
      <c r="C37" s="100"/>
      <c r="D37" s="101"/>
      <c r="E37" s="100"/>
      <c r="F37" s="102"/>
      <c r="G37" s="103"/>
      <c r="H37" s="103"/>
      <c r="I37" s="104"/>
      <c r="J37" s="105"/>
      <c r="K37" s="101"/>
      <c r="L37" s="106" t="str">
        <f t="shared" si="0"/>
        <v/>
      </c>
      <c r="M37" s="388"/>
      <c r="N37" s="68"/>
      <c r="O37" s="68"/>
      <c r="P37" s="68"/>
      <c r="Q37" s="68"/>
      <c r="R37" s="36">
        <f t="shared" si="2"/>
        <v>28348.636155563392</v>
      </c>
      <c r="S37" s="37" t="str">
        <f t="shared" si="1"/>
        <v/>
      </c>
      <c r="T37" s="37"/>
      <c r="U37" s="136"/>
      <c r="V37" s="136"/>
      <c r="W37" s="136"/>
      <c r="X37" s="41" t="str">
        <f>IF(I72&lt;&gt;0,I72,"")</f>
        <v/>
      </c>
      <c r="Y37" s="42" t="str">
        <f>IF(I72&lt;&gt;0,A72,"")</f>
        <v/>
      </c>
    </row>
    <row r="38" spans="1:25">
      <c r="A38" s="98"/>
      <c r="B38" s="99"/>
      <c r="C38" s="100"/>
      <c r="D38" s="101"/>
      <c r="E38" s="100"/>
      <c r="F38" s="102"/>
      <c r="G38" s="103"/>
      <c r="H38" s="103"/>
      <c r="I38" s="104"/>
      <c r="J38" s="105"/>
      <c r="K38" s="101"/>
      <c r="L38" s="106" t="str">
        <f t="shared" si="0"/>
        <v/>
      </c>
      <c r="M38" s="78"/>
      <c r="N38" s="68"/>
      <c r="O38" s="68"/>
      <c r="P38" s="68"/>
      <c r="Q38" s="68"/>
      <c r="R38" s="36">
        <f t="shared" si="2"/>
        <v>28348.636155563392</v>
      </c>
      <c r="S38" s="37" t="str">
        <f t="shared" si="1"/>
        <v/>
      </c>
      <c r="T38" s="37"/>
      <c r="U38" s="136"/>
      <c r="V38" s="136"/>
      <c r="W38" s="136"/>
      <c r="X38" s="41" t="str">
        <f>IF(I74&lt;&gt;0,I74,"")</f>
        <v/>
      </c>
      <c r="Y38" s="42" t="str">
        <f>IF(I74&lt;&gt;0,A74,"")</f>
        <v/>
      </c>
    </row>
    <row r="39" spans="1:25">
      <c r="A39" s="98"/>
      <c r="B39" s="137"/>
      <c r="C39" s="138"/>
      <c r="D39" s="139"/>
      <c r="E39" s="138"/>
      <c r="F39" s="140"/>
      <c r="G39" s="141"/>
      <c r="H39" s="141"/>
      <c r="I39" s="142"/>
      <c r="J39" s="143"/>
      <c r="K39" s="139"/>
      <c r="L39" s="144" t="str">
        <f t="shared" si="0"/>
        <v/>
      </c>
      <c r="M39" s="78"/>
      <c r="N39" s="68"/>
      <c r="O39" s="68"/>
      <c r="P39" s="68"/>
      <c r="Q39" s="68"/>
      <c r="R39" s="36">
        <f t="shared" si="2"/>
        <v>28348.636155563392</v>
      </c>
      <c r="S39" s="37" t="str">
        <f t="shared" si="1"/>
        <v/>
      </c>
      <c r="T39" s="37"/>
      <c r="U39" s="136"/>
      <c r="V39" s="136"/>
      <c r="W39" s="136"/>
      <c r="X39" s="41" t="str">
        <f>IF(I76&lt;&gt;0,I76,"")</f>
        <v/>
      </c>
      <c r="Y39" s="42" t="str">
        <f>IF(I76&lt;&gt;0,A76,"")</f>
        <v/>
      </c>
    </row>
    <row r="40" spans="1:25">
      <c r="A40" s="127"/>
      <c r="B40" s="128"/>
      <c r="C40" s="129"/>
      <c r="D40" s="130"/>
      <c r="E40" s="129"/>
      <c r="F40" s="130"/>
      <c r="G40" s="131"/>
      <c r="H40" s="131"/>
      <c r="I40" s="132"/>
      <c r="J40" s="133"/>
      <c r="K40" s="134"/>
      <c r="L40" s="145" t="str">
        <f t="shared" si="0"/>
        <v/>
      </c>
      <c r="M40" s="78"/>
      <c r="N40" s="68"/>
      <c r="O40" s="68"/>
      <c r="P40" s="68"/>
      <c r="Q40" s="68"/>
      <c r="R40" s="36">
        <f t="shared" si="2"/>
        <v>28348.636155563392</v>
      </c>
      <c r="S40" s="37" t="str">
        <f t="shared" si="1"/>
        <v/>
      </c>
      <c r="T40" s="37"/>
      <c r="U40" s="136"/>
      <c r="V40" s="136"/>
      <c r="W40" s="136"/>
      <c r="X40" s="41" t="str">
        <f>IF(I78&lt;&gt;0,I78,"")</f>
        <v/>
      </c>
      <c r="Y40" s="42" t="str">
        <f>IF(I78&lt;&gt;0,A78,"")</f>
        <v/>
      </c>
    </row>
    <row r="41" spans="1:25">
      <c r="A41" s="127"/>
      <c r="B41" s="128"/>
      <c r="C41" s="129"/>
      <c r="D41" s="130"/>
      <c r="E41" s="129"/>
      <c r="F41" s="130"/>
      <c r="G41" s="131"/>
      <c r="H41" s="131"/>
      <c r="I41" s="132"/>
      <c r="J41" s="133"/>
      <c r="K41" s="134"/>
      <c r="L41" s="145" t="str">
        <f t="shared" si="0"/>
        <v/>
      </c>
      <c r="M41" s="78"/>
      <c r="N41" s="68"/>
      <c r="O41" s="68"/>
      <c r="P41" s="68"/>
      <c r="Q41" s="68"/>
      <c r="R41" s="36">
        <f t="shared" si="2"/>
        <v>28348.636155563392</v>
      </c>
      <c r="S41" s="37" t="str">
        <f t="shared" si="1"/>
        <v/>
      </c>
      <c r="T41" s="37"/>
      <c r="U41" s="136"/>
      <c r="V41" s="136"/>
      <c r="W41" s="136"/>
      <c r="X41" s="41" t="str">
        <f>IF(I80&lt;&gt;0,I80,"")</f>
        <v/>
      </c>
      <c r="Y41" s="42" t="str">
        <f>IF(I80&lt;&gt;0,A80,"")</f>
        <v/>
      </c>
    </row>
    <row r="42" spans="1:25">
      <c r="A42" s="57"/>
      <c r="B42" s="58"/>
      <c r="C42" s="59"/>
      <c r="D42" s="60"/>
      <c r="E42" s="59"/>
      <c r="F42" s="60"/>
      <c r="G42" s="61"/>
      <c r="H42" s="61"/>
      <c r="I42" s="62"/>
      <c r="J42" s="63"/>
      <c r="K42" s="64"/>
      <c r="L42" s="67" t="str">
        <f t="shared" si="0"/>
        <v/>
      </c>
      <c r="M42" s="78"/>
      <c r="N42" s="68"/>
      <c r="O42" s="68"/>
      <c r="P42" s="68"/>
      <c r="Q42" s="68"/>
      <c r="R42" s="36">
        <f t="shared" si="2"/>
        <v>28348.636155563392</v>
      </c>
      <c r="S42" s="37" t="str">
        <f t="shared" si="1"/>
        <v/>
      </c>
      <c r="T42" s="37"/>
      <c r="U42" s="136"/>
      <c r="V42" s="136"/>
      <c r="W42" s="136"/>
      <c r="X42" s="41" t="str">
        <f>IF(I82&lt;&gt;0,I82,"")</f>
        <v/>
      </c>
      <c r="Y42" s="42" t="str">
        <f>IF(I82&lt;&gt;0,A82,"")</f>
        <v/>
      </c>
    </row>
    <row r="43" spans="1:25">
      <c r="A43" s="57"/>
      <c r="B43" s="58"/>
      <c r="C43" s="59"/>
      <c r="D43" s="60"/>
      <c r="E43" s="59"/>
      <c r="F43" s="60"/>
      <c r="G43" s="61"/>
      <c r="H43" s="61"/>
      <c r="I43" s="62"/>
      <c r="J43" s="63"/>
      <c r="K43" s="64"/>
      <c r="L43" s="67" t="str">
        <f t="shared" si="0"/>
        <v/>
      </c>
      <c r="M43" s="78"/>
      <c r="N43" s="68"/>
      <c r="O43" s="68"/>
      <c r="P43" s="68"/>
      <c r="Q43" s="68"/>
      <c r="R43" s="36">
        <f t="shared" si="2"/>
        <v>28348.636155563392</v>
      </c>
      <c r="S43" s="37" t="str">
        <f t="shared" si="1"/>
        <v/>
      </c>
      <c r="T43" s="37"/>
      <c r="U43" s="136"/>
      <c r="V43" s="136"/>
      <c r="W43" s="136"/>
      <c r="X43" s="41" t="str">
        <f>IF(I84&lt;&gt;0,I84,"")</f>
        <v/>
      </c>
      <c r="Y43" s="42" t="str">
        <f>IF(I84&lt;&gt;0,A84,"")</f>
        <v/>
      </c>
    </row>
    <row r="44" spans="1:25">
      <c r="A44" s="98"/>
      <c r="B44" s="137"/>
      <c r="C44" s="138"/>
      <c r="D44" s="139"/>
      <c r="E44" s="138"/>
      <c r="F44" s="140"/>
      <c r="G44" s="141"/>
      <c r="H44" s="141"/>
      <c r="I44" s="142"/>
      <c r="J44" s="143"/>
      <c r="K44" s="139"/>
      <c r="L44" s="144" t="str">
        <f t="shared" si="0"/>
        <v/>
      </c>
      <c r="M44" s="78"/>
      <c r="N44" s="68"/>
      <c r="O44" s="68"/>
      <c r="P44" s="68"/>
      <c r="Q44" s="68"/>
      <c r="R44" s="36">
        <f t="shared" si="2"/>
        <v>28348.636155563392</v>
      </c>
      <c r="S44" s="37" t="str">
        <f t="shared" si="1"/>
        <v/>
      </c>
      <c r="T44" s="37"/>
      <c r="U44" s="136"/>
      <c r="V44" s="136"/>
      <c r="W44" s="136"/>
      <c r="X44" s="41" t="str">
        <f>IF(I86&lt;&gt;0,I86,"")</f>
        <v/>
      </c>
      <c r="Y44" s="42" t="str">
        <f>IF(I86&lt;&gt;0,A86,"")</f>
        <v/>
      </c>
    </row>
    <row r="45" spans="1:25">
      <c r="A45" s="98"/>
      <c r="B45" s="137"/>
      <c r="C45" s="138"/>
      <c r="D45" s="139"/>
      <c r="E45" s="138"/>
      <c r="F45" s="140"/>
      <c r="G45" s="141"/>
      <c r="H45" s="141"/>
      <c r="I45" s="142"/>
      <c r="J45" s="143"/>
      <c r="K45" s="139"/>
      <c r="L45" s="144" t="str">
        <f t="shared" si="0"/>
        <v/>
      </c>
      <c r="M45" s="78"/>
      <c r="N45" s="68"/>
      <c r="O45" s="68"/>
      <c r="P45" s="68"/>
      <c r="Q45" s="68"/>
      <c r="R45" s="36">
        <f t="shared" si="2"/>
        <v>28348.636155563392</v>
      </c>
      <c r="S45" s="37" t="str">
        <f t="shared" si="1"/>
        <v/>
      </c>
      <c r="T45" s="37"/>
      <c r="U45" s="136"/>
      <c r="V45" s="136"/>
      <c r="W45" s="136"/>
      <c r="X45" s="41" t="str">
        <f>IF(I88&lt;&gt;0,I88,"")</f>
        <v/>
      </c>
      <c r="Y45" s="42" t="str">
        <f>IF(I88&lt;&gt;0,A88,"")</f>
        <v/>
      </c>
    </row>
    <row r="46" spans="1:25">
      <c r="A46" s="79"/>
      <c r="B46" s="80"/>
      <c r="C46" s="81"/>
      <c r="D46" s="82"/>
      <c r="E46" s="81"/>
      <c r="F46" s="83"/>
      <c r="G46" s="84"/>
      <c r="H46" s="84"/>
      <c r="I46" s="85"/>
      <c r="J46" s="86"/>
      <c r="K46" s="82"/>
      <c r="L46" s="87" t="str">
        <f t="shared" si="0"/>
        <v/>
      </c>
      <c r="M46" s="78"/>
      <c r="N46" s="68"/>
      <c r="O46" s="68"/>
      <c r="P46" s="68"/>
      <c r="Q46" s="68"/>
      <c r="R46" s="36">
        <f t="shared" si="2"/>
        <v>28348.636155563392</v>
      </c>
      <c r="S46" s="37" t="str">
        <f t="shared" si="1"/>
        <v/>
      </c>
      <c r="T46" s="37"/>
      <c r="U46" s="136"/>
      <c r="V46" s="136"/>
      <c r="W46" s="136"/>
      <c r="X46" s="41" t="str">
        <f>IF(I90&lt;&gt;0,I90,"")</f>
        <v/>
      </c>
      <c r="Y46" s="42" t="str">
        <f>IF(I90&lt;&gt;0,A90,"")</f>
        <v/>
      </c>
    </row>
    <row r="47" spans="1:25">
      <c r="A47" s="79"/>
      <c r="B47" s="80"/>
      <c r="C47" s="81"/>
      <c r="D47" s="82"/>
      <c r="E47" s="81"/>
      <c r="F47" s="83"/>
      <c r="G47" s="84"/>
      <c r="H47" s="84"/>
      <c r="I47" s="85"/>
      <c r="J47" s="86"/>
      <c r="K47" s="82"/>
      <c r="L47" s="87" t="str">
        <f t="shared" si="0"/>
        <v/>
      </c>
      <c r="M47" s="78"/>
      <c r="N47" s="68"/>
      <c r="O47" s="68"/>
      <c r="P47" s="68"/>
      <c r="Q47" s="68"/>
      <c r="R47" s="36">
        <f t="shared" si="2"/>
        <v>28348.636155563392</v>
      </c>
      <c r="S47" s="37" t="str">
        <f t="shared" si="1"/>
        <v/>
      </c>
      <c r="T47" s="37"/>
      <c r="U47" s="136"/>
      <c r="V47" s="136"/>
      <c r="W47" s="136"/>
      <c r="X47" s="41" t="str">
        <f>IF(I92&lt;&gt;0,I92,"")</f>
        <v/>
      </c>
      <c r="Y47" s="42" t="str">
        <f>IF(I92&lt;&gt;0,A92,"")</f>
        <v/>
      </c>
    </row>
    <row r="48" spans="1:25">
      <c r="A48" s="98"/>
      <c r="B48" s="137"/>
      <c r="C48" s="138"/>
      <c r="D48" s="139"/>
      <c r="E48" s="138"/>
      <c r="F48" s="140"/>
      <c r="G48" s="141"/>
      <c r="H48" s="141"/>
      <c r="I48" s="142"/>
      <c r="J48" s="143"/>
      <c r="K48" s="139"/>
      <c r="L48" s="144" t="str">
        <f t="shared" si="0"/>
        <v/>
      </c>
      <c r="M48" s="78"/>
      <c r="N48" s="68"/>
      <c r="O48" s="68"/>
      <c r="P48" s="68"/>
      <c r="Q48" s="68"/>
      <c r="R48" s="36">
        <f t="shared" si="2"/>
        <v>28348.636155563392</v>
      </c>
      <c r="S48" s="37" t="str">
        <f t="shared" si="1"/>
        <v/>
      </c>
      <c r="T48" s="37"/>
      <c r="U48" s="136"/>
      <c r="V48" s="136"/>
      <c r="W48" s="136"/>
      <c r="X48" s="41" t="str">
        <f>IF(I94&lt;&gt;0,I94,"")</f>
        <v/>
      </c>
      <c r="Y48" s="42" t="str">
        <f>IF(I94&lt;&gt;0,A94,"")</f>
        <v/>
      </c>
    </row>
    <row r="49" spans="1:25">
      <c r="A49" s="98"/>
      <c r="B49" s="137"/>
      <c r="C49" s="138"/>
      <c r="D49" s="139"/>
      <c r="E49" s="138"/>
      <c r="F49" s="140"/>
      <c r="G49" s="141"/>
      <c r="H49" s="141"/>
      <c r="I49" s="142"/>
      <c r="J49" s="143"/>
      <c r="K49" s="139"/>
      <c r="L49" s="144" t="str">
        <f t="shared" si="0"/>
        <v/>
      </c>
      <c r="M49" s="78"/>
      <c r="N49" s="68"/>
      <c r="O49" s="68"/>
      <c r="P49" s="68"/>
      <c r="Q49" s="68"/>
      <c r="R49" s="36">
        <f t="shared" si="2"/>
        <v>28348.636155563392</v>
      </c>
      <c r="S49" s="37" t="str">
        <f t="shared" si="1"/>
        <v/>
      </c>
      <c r="T49" s="37"/>
      <c r="U49" s="136"/>
      <c r="V49" s="136"/>
      <c r="W49" s="136"/>
      <c r="X49" s="41" t="str">
        <f>IF(I96&lt;&gt;0,I96,"")</f>
        <v/>
      </c>
      <c r="Y49" s="42" t="str">
        <f>IF(I96&lt;&gt;0,A96,"")</f>
        <v/>
      </c>
    </row>
    <row r="50" spans="1:25">
      <c r="A50" s="57"/>
      <c r="B50" s="58"/>
      <c r="C50" s="59"/>
      <c r="D50" s="64"/>
      <c r="E50" s="59"/>
      <c r="F50" s="60"/>
      <c r="G50" s="61"/>
      <c r="H50" s="61"/>
      <c r="I50" s="62"/>
      <c r="J50" s="63"/>
      <c r="K50" s="64"/>
      <c r="L50" s="67" t="str">
        <f t="shared" si="0"/>
        <v/>
      </c>
      <c r="M50" s="78"/>
      <c r="N50" s="68"/>
      <c r="O50" s="68"/>
      <c r="P50" s="68"/>
      <c r="Q50" s="68"/>
      <c r="R50" s="36">
        <f t="shared" si="2"/>
        <v>28348.636155563392</v>
      </c>
      <c r="S50" s="37" t="str">
        <f t="shared" si="1"/>
        <v/>
      </c>
      <c r="T50" s="37"/>
      <c r="U50" s="136"/>
      <c r="V50" s="136"/>
      <c r="W50" s="136"/>
      <c r="X50" s="41" t="str">
        <f>IF(I97&lt;&gt;0,I97,"")</f>
        <v/>
      </c>
      <c r="Y50" s="42" t="str">
        <f>IF(I97&lt;&gt;0,A97,"")</f>
        <v/>
      </c>
    </row>
    <row r="51" spans="1:25">
      <c r="A51" s="57"/>
      <c r="B51" s="58"/>
      <c r="C51" s="59"/>
      <c r="D51" s="64"/>
      <c r="E51" s="59"/>
      <c r="F51" s="60"/>
      <c r="G51" s="61"/>
      <c r="H51" s="61"/>
      <c r="I51" s="62"/>
      <c r="J51" s="63"/>
      <c r="K51" s="64"/>
      <c r="L51" s="67" t="str">
        <f t="shared" si="0"/>
        <v/>
      </c>
      <c r="M51" s="78"/>
      <c r="N51" s="68"/>
      <c r="O51" s="68"/>
      <c r="P51" s="68"/>
      <c r="Q51" s="68"/>
      <c r="R51" s="36">
        <f t="shared" si="2"/>
        <v>28348.636155563392</v>
      </c>
      <c r="S51" s="37" t="str">
        <f t="shared" si="1"/>
        <v/>
      </c>
      <c r="T51" s="37"/>
      <c r="U51" s="136"/>
      <c r="V51" s="136"/>
      <c r="W51" s="136"/>
      <c r="X51" s="41" t="str">
        <f>IF(I99&lt;&gt;0,I99,"")</f>
        <v/>
      </c>
      <c r="Y51" s="42" t="str">
        <f>IF(I99&lt;&gt;0,A99,"")</f>
        <v/>
      </c>
    </row>
    <row r="52" spans="1:25">
      <c r="A52" s="98"/>
      <c r="B52" s="137"/>
      <c r="C52" s="138"/>
      <c r="D52" s="139"/>
      <c r="E52" s="138"/>
      <c r="F52" s="140"/>
      <c r="G52" s="141"/>
      <c r="H52" s="141"/>
      <c r="I52" s="142"/>
      <c r="J52" s="143"/>
      <c r="K52" s="139"/>
      <c r="L52" s="144" t="str">
        <f t="shared" si="0"/>
        <v/>
      </c>
      <c r="M52" s="78"/>
      <c r="N52" s="68"/>
      <c r="O52" s="68"/>
      <c r="P52" s="68"/>
      <c r="Q52" s="68"/>
      <c r="R52" s="36">
        <f t="shared" si="2"/>
        <v>28348.636155563392</v>
      </c>
      <c r="S52" s="37" t="str">
        <f t="shared" si="1"/>
        <v/>
      </c>
      <c r="T52" s="37"/>
      <c r="U52" s="136"/>
      <c r="V52" s="136"/>
      <c r="W52" s="136"/>
      <c r="X52" s="41" t="str">
        <f>IF(I101&lt;&gt;0,I101,"")</f>
        <v/>
      </c>
      <c r="Y52" s="42" t="str">
        <f>IF(I101&lt;&gt;0,A101,"")</f>
        <v/>
      </c>
    </row>
    <row r="53" spans="1:25">
      <c r="A53" s="98"/>
      <c r="B53" s="137"/>
      <c r="C53" s="138"/>
      <c r="D53" s="139"/>
      <c r="E53" s="138"/>
      <c r="F53" s="140"/>
      <c r="G53" s="141"/>
      <c r="H53" s="141"/>
      <c r="I53" s="142"/>
      <c r="J53" s="143"/>
      <c r="K53" s="139"/>
      <c r="L53" s="144" t="str">
        <f t="shared" si="0"/>
        <v/>
      </c>
      <c r="M53" s="78"/>
      <c r="N53" s="68"/>
      <c r="O53" s="68"/>
      <c r="P53" s="68"/>
      <c r="Q53" s="68"/>
      <c r="R53" s="36">
        <f t="shared" si="2"/>
        <v>28348.636155563392</v>
      </c>
      <c r="S53" s="37" t="str">
        <f t="shared" si="1"/>
        <v/>
      </c>
      <c r="T53" s="37"/>
      <c r="U53" s="136"/>
      <c r="V53" s="136"/>
      <c r="W53" s="136"/>
      <c r="X53" s="41" t="str">
        <f>IF(I103&lt;&gt;0,I103,"")</f>
        <v/>
      </c>
      <c r="Y53" s="42" t="str">
        <f>IF(I103&lt;&gt;0,A103,"")</f>
        <v/>
      </c>
    </row>
    <row r="54" spans="1:25">
      <c r="A54" s="98"/>
      <c r="B54" s="137"/>
      <c r="C54" s="138"/>
      <c r="D54" s="139"/>
      <c r="E54" s="138"/>
      <c r="F54" s="140"/>
      <c r="G54" s="141"/>
      <c r="H54" s="141"/>
      <c r="I54" s="142"/>
      <c r="J54" s="143"/>
      <c r="K54" s="139"/>
      <c r="L54" s="144" t="str">
        <f t="shared" si="0"/>
        <v/>
      </c>
      <c r="M54" s="78"/>
      <c r="N54" s="68"/>
      <c r="O54" s="68"/>
      <c r="P54" s="68"/>
      <c r="Q54" s="68"/>
      <c r="R54" s="36">
        <f t="shared" si="2"/>
        <v>28348.636155563392</v>
      </c>
      <c r="S54" s="37" t="str">
        <f t="shared" si="1"/>
        <v/>
      </c>
      <c r="T54" s="37"/>
      <c r="U54" s="136"/>
      <c r="V54" s="136"/>
      <c r="W54" s="136"/>
      <c r="X54" s="41" t="str">
        <f>IF(I105&lt;&gt;0,I105,"")</f>
        <v/>
      </c>
      <c r="Y54" s="42" t="str">
        <f>IF(I105&lt;&gt;0,A105,"")</f>
        <v/>
      </c>
    </row>
    <row r="55" spans="1:25">
      <c r="A55" s="98"/>
      <c r="B55" s="137"/>
      <c r="C55" s="138"/>
      <c r="D55" s="139"/>
      <c r="E55" s="138"/>
      <c r="F55" s="140"/>
      <c r="G55" s="141"/>
      <c r="H55" s="141"/>
      <c r="I55" s="142"/>
      <c r="J55" s="143"/>
      <c r="K55" s="139"/>
      <c r="L55" s="144" t="str">
        <f t="shared" si="0"/>
        <v/>
      </c>
      <c r="M55" s="78"/>
      <c r="N55" s="68"/>
      <c r="O55" s="68"/>
      <c r="P55" s="68"/>
      <c r="Q55" s="68"/>
      <c r="R55" s="36">
        <f t="shared" si="2"/>
        <v>28348.636155563392</v>
      </c>
      <c r="S55" s="37" t="str">
        <f t="shared" si="1"/>
        <v/>
      </c>
      <c r="T55" s="37"/>
      <c r="U55" s="136"/>
      <c r="V55" s="136"/>
      <c r="W55" s="136"/>
      <c r="X55" s="41" t="str">
        <f>IF(I107&lt;&gt;0,I107,"")</f>
        <v/>
      </c>
      <c r="Y55" s="42" t="str">
        <f>IF(I107&lt;&gt;0,A107,"")</f>
        <v/>
      </c>
    </row>
    <row r="56" spans="1:25">
      <c r="A56" s="98"/>
      <c r="B56" s="137"/>
      <c r="C56" s="138"/>
      <c r="D56" s="139"/>
      <c r="E56" s="138"/>
      <c r="F56" s="140"/>
      <c r="G56" s="141"/>
      <c r="H56" s="141"/>
      <c r="I56" s="142"/>
      <c r="J56" s="143"/>
      <c r="K56" s="139"/>
      <c r="L56" s="144" t="str">
        <f t="shared" si="0"/>
        <v/>
      </c>
      <c r="M56" s="78"/>
      <c r="N56" s="34"/>
      <c r="O56" s="68"/>
      <c r="P56" s="68"/>
      <c r="Q56" s="68"/>
      <c r="R56" s="36">
        <f>R55*((J56/100)+1)</f>
        <v>28348.636155563392</v>
      </c>
      <c r="S56" s="37"/>
      <c r="T56" s="37"/>
      <c r="U56" s="136"/>
      <c r="V56" s="136"/>
      <c r="W56" s="136"/>
      <c r="X56" s="41" t="str">
        <f>IF(I108&lt;&gt;0,I108,"")</f>
        <v/>
      </c>
      <c r="Y56" s="42" t="str">
        <f>IF(I108&lt;&gt;0,A108,"")</f>
        <v/>
      </c>
    </row>
    <row r="57" spans="1:25">
      <c r="A57" s="564"/>
      <c r="B57" s="565"/>
      <c r="C57" s="566"/>
      <c r="D57" s="567"/>
      <c r="E57" s="566"/>
      <c r="F57" s="568"/>
      <c r="G57" s="569"/>
      <c r="H57" s="569"/>
      <c r="I57" s="142"/>
      <c r="J57" s="570"/>
      <c r="K57" s="567"/>
      <c r="L57" s="571" t="str">
        <f t="shared" si="0"/>
        <v/>
      </c>
      <c r="M57" s="78"/>
      <c r="N57" s="34"/>
      <c r="O57" s="68"/>
      <c r="P57" s="68"/>
      <c r="Q57" s="68"/>
      <c r="R57" s="36">
        <f t="shared" ref="R57:R80" si="3">R56*((J57/100)+1)</f>
        <v>28348.636155563392</v>
      </c>
      <c r="S57" s="37" t="str">
        <f t="shared" ref="S57:S80" si="4">IF(R57&lt;&gt;R56,R57-R56,"")</f>
        <v/>
      </c>
      <c r="T57" s="37"/>
      <c r="U57" s="136"/>
      <c r="V57" s="136"/>
      <c r="W57" s="136"/>
      <c r="X57" s="41" t="str">
        <f>IF(I110&lt;&gt;0,I110,"")</f>
        <v/>
      </c>
      <c r="Y57" s="42" t="str">
        <f>IF(I110&lt;&gt;0,A110,"")</f>
        <v/>
      </c>
    </row>
    <row r="58" spans="1:25">
      <c r="A58" s="146"/>
      <c r="B58" s="147"/>
      <c r="C58" s="148"/>
      <c r="D58" s="149"/>
      <c r="E58" s="148"/>
      <c r="F58" s="150"/>
      <c r="G58" s="151"/>
      <c r="H58" s="151"/>
      <c r="I58" s="152"/>
      <c r="J58" s="153"/>
      <c r="K58" s="149"/>
      <c r="L58" s="154" t="str">
        <f t="shared" si="0"/>
        <v/>
      </c>
      <c r="M58" s="155"/>
      <c r="N58" s="34"/>
      <c r="O58" s="68"/>
      <c r="P58" s="68"/>
      <c r="Q58" s="68"/>
      <c r="R58" s="36">
        <f t="shared" si="3"/>
        <v>28348.636155563392</v>
      </c>
      <c r="S58" s="37" t="str">
        <f t="shared" si="4"/>
        <v/>
      </c>
      <c r="T58" s="37"/>
      <c r="U58" s="136"/>
      <c r="V58" s="136"/>
      <c r="W58" s="136"/>
      <c r="X58" s="41" t="str">
        <f>IF(I112&lt;&gt;0,I112,"")</f>
        <v/>
      </c>
      <c r="Y58" s="42" t="str">
        <f>IF(I112&lt;&gt;0,A112,"")</f>
        <v/>
      </c>
    </row>
    <row r="59" spans="1:25">
      <c r="A59" s="156"/>
      <c r="B59" s="157"/>
      <c r="C59" s="158"/>
      <c r="D59" s="159"/>
      <c r="E59" s="158"/>
      <c r="F59" s="159"/>
      <c r="G59" s="160"/>
      <c r="H59" s="160"/>
      <c r="I59" s="161"/>
      <c r="J59" s="162"/>
      <c r="K59" s="163"/>
      <c r="L59" s="572" t="str">
        <f t="shared" si="0"/>
        <v/>
      </c>
      <c r="M59" s="33" t="s">
        <v>36</v>
      </c>
      <c r="N59" s="34"/>
      <c r="O59" s="68"/>
      <c r="P59" s="68"/>
      <c r="Q59" s="68"/>
      <c r="R59" s="36">
        <f t="shared" si="3"/>
        <v>28348.636155563392</v>
      </c>
      <c r="S59" s="37" t="str">
        <f t="shared" si="4"/>
        <v/>
      </c>
      <c r="T59" s="37"/>
      <c r="U59" s="136"/>
      <c r="V59" s="136"/>
      <c r="W59" s="136"/>
      <c r="X59" s="41" t="str">
        <f>IF(I114&lt;&gt;0,I114,"")</f>
        <v/>
      </c>
      <c r="Y59" s="42" t="str">
        <f>IF(I114&lt;&gt;0,A114,"")</f>
        <v/>
      </c>
    </row>
    <row r="60" spans="1:25">
      <c r="A60" s="98"/>
      <c r="B60" s="137"/>
      <c r="C60" s="138"/>
      <c r="D60" s="139"/>
      <c r="E60" s="138"/>
      <c r="F60" s="140"/>
      <c r="G60" s="141"/>
      <c r="H60" s="141"/>
      <c r="I60" s="142"/>
      <c r="J60" s="143"/>
      <c r="K60" s="139"/>
      <c r="L60" s="164" t="str">
        <f t="shared" si="0"/>
        <v/>
      </c>
      <c r="M60" s="45" t="s">
        <v>21</v>
      </c>
      <c r="N60" s="34"/>
      <c r="O60" s="68"/>
      <c r="P60" s="68"/>
      <c r="Q60" s="68"/>
      <c r="R60" s="36">
        <f t="shared" si="3"/>
        <v>28348.636155563392</v>
      </c>
      <c r="S60" s="37" t="str">
        <f t="shared" si="4"/>
        <v/>
      </c>
      <c r="T60" s="37"/>
      <c r="U60" s="136"/>
      <c r="V60" s="136"/>
      <c r="W60" s="136"/>
      <c r="X60" s="41" t="str">
        <f>IF(I116&lt;&gt;0,I116,"")</f>
        <v/>
      </c>
      <c r="Y60" s="42" t="str">
        <f>IF(I116&lt;&gt;0,A116,"")</f>
        <v/>
      </c>
    </row>
    <row r="61" spans="1:25">
      <c r="A61" s="98"/>
      <c r="B61" s="137"/>
      <c r="C61" s="138"/>
      <c r="D61" s="139"/>
      <c r="E61" s="138"/>
      <c r="F61" s="140"/>
      <c r="G61" s="141"/>
      <c r="H61" s="141"/>
      <c r="I61" s="142"/>
      <c r="J61" s="143"/>
      <c r="K61" s="139"/>
      <c r="L61" s="164" t="str">
        <f t="shared" si="0"/>
        <v/>
      </c>
      <c r="M61" s="56">
        <f>IFERROR(AVERAGE(L59:L75),0)</f>
        <v>0</v>
      </c>
      <c r="N61" s="34"/>
      <c r="O61" s="68"/>
      <c r="P61" s="68"/>
      <c r="Q61" s="68"/>
      <c r="R61" s="36">
        <f t="shared" si="3"/>
        <v>28348.636155563392</v>
      </c>
      <c r="S61" s="37" t="str">
        <f t="shared" si="4"/>
        <v/>
      </c>
      <c r="T61" s="37"/>
      <c r="U61" s="136"/>
      <c r="V61" s="136"/>
      <c r="W61" s="136"/>
      <c r="X61" s="41" t="str">
        <f>IF(I118&lt;&gt;0,I118,"")</f>
        <v/>
      </c>
      <c r="Y61" s="42" t="str">
        <f>IF(I118&lt;&gt;0,A118,"")</f>
        <v/>
      </c>
    </row>
    <row r="62" spans="1:25">
      <c r="A62" s="57"/>
      <c r="B62" s="58"/>
      <c r="C62" s="59"/>
      <c r="D62" s="64"/>
      <c r="E62" s="59"/>
      <c r="F62" s="60"/>
      <c r="G62" s="61"/>
      <c r="H62" s="61"/>
      <c r="I62" s="62"/>
      <c r="J62" s="63"/>
      <c r="K62" s="64"/>
      <c r="L62" s="65" t="str">
        <f t="shared" si="0"/>
        <v/>
      </c>
      <c r="M62" s="45" t="s">
        <v>24</v>
      </c>
      <c r="N62" s="34"/>
      <c r="O62" s="68"/>
      <c r="P62" s="68"/>
      <c r="Q62" s="68"/>
      <c r="R62" s="36">
        <f t="shared" si="3"/>
        <v>28348.636155563392</v>
      </c>
      <c r="S62" s="37" t="str">
        <f t="shared" si="4"/>
        <v/>
      </c>
      <c r="T62" s="37"/>
      <c r="U62" s="136"/>
      <c r="V62" s="136"/>
      <c r="W62" s="136"/>
      <c r="X62" s="41" t="str">
        <f>IF(I120&lt;&gt;0,I120,"")</f>
        <v/>
      </c>
      <c r="Y62" s="42" t="str">
        <f>IF(I120&lt;&gt;0,A120,"")</f>
        <v/>
      </c>
    </row>
    <row r="63" spans="1:25">
      <c r="A63" s="57"/>
      <c r="B63" s="58"/>
      <c r="C63" s="59"/>
      <c r="D63" s="64"/>
      <c r="E63" s="59"/>
      <c r="F63" s="60"/>
      <c r="G63" s="61"/>
      <c r="H63" s="61"/>
      <c r="I63" s="62"/>
      <c r="J63" s="63"/>
      <c r="K63" s="64"/>
      <c r="L63" s="65" t="str">
        <f t="shared" si="0"/>
        <v/>
      </c>
      <c r="M63" s="56">
        <f>SUM(I59:I75)</f>
        <v>0</v>
      </c>
      <c r="N63" s="34"/>
      <c r="O63" s="68"/>
      <c r="P63" s="68"/>
      <c r="Q63" s="68"/>
      <c r="R63" s="36">
        <f t="shared" si="3"/>
        <v>28348.636155563392</v>
      </c>
      <c r="S63" s="37" t="str">
        <f t="shared" si="4"/>
        <v/>
      </c>
      <c r="T63" s="37"/>
      <c r="U63" s="136"/>
      <c r="V63" s="136"/>
      <c r="W63" s="136"/>
      <c r="X63" s="41" t="str">
        <f>IF(I122&lt;&gt;0,I122,"")</f>
        <v/>
      </c>
      <c r="Y63" s="42" t="str">
        <f>IF(I122&lt;&gt;0,A122,"")</f>
        <v/>
      </c>
    </row>
    <row r="64" spans="1:25">
      <c r="A64" s="98"/>
      <c r="B64" s="137"/>
      <c r="C64" s="138"/>
      <c r="D64" s="139"/>
      <c r="E64" s="138"/>
      <c r="F64" s="140"/>
      <c r="G64" s="141"/>
      <c r="H64" s="141"/>
      <c r="I64" s="142"/>
      <c r="J64" s="143"/>
      <c r="K64" s="139"/>
      <c r="L64" s="164" t="str">
        <f t="shared" si="0"/>
        <v/>
      </c>
      <c r="M64" s="45" t="s">
        <v>27</v>
      </c>
      <c r="N64" s="34"/>
      <c r="O64" s="68"/>
      <c r="P64" s="68"/>
      <c r="Q64" s="68"/>
      <c r="R64" s="36">
        <f t="shared" si="3"/>
        <v>28348.636155563392</v>
      </c>
      <c r="S64" s="37" t="str">
        <f t="shared" si="4"/>
        <v/>
      </c>
      <c r="T64" s="37"/>
      <c r="U64" s="136"/>
      <c r="V64" s="136"/>
      <c r="W64" s="136"/>
      <c r="X64" s="41" t="str">
        <f>IF(I124&lt;&gt;0,I124,"")</f>
        <v/>
      </c>
      <c r="Y64" s="42" t="str">
        <f>IF(I124&lt;&gt;0,A124,"")</f>
        <v/>
      </c>
    </row>
    <row r="65" spans="1:25">
      <c r="A65" s="98"/>
      <c r="B65" s="137"/>
      <c r="C65" s="138"/>
      <c r="D65" s="139"/>
      <c r="E65" s="138"/>
      <c r="F65" s="140"/>
      <c r="G65" s="141"/>
      <c r="H65" s="141"/>
      <c r="I65" s="142"/>
      <c r="J65" s="143"/>
      <c r="K65" s="139"/>
      <c r="L65" s="164" t="str">
        <f t="shared" si="0"/>
        <v/>
      </c>
      <c r="M65" s="66">
        <f>SUM(J59:J75)/100</f>
        <v>0</v>
      </c>
      <c r="N65" s="34"/>
      <c r="O65" s="68"/>
      <c r="P65" s="68"/>
      <c r="Q65" s="68"/>
      <c r="R65" s="36">
        <f t="shared" si="3"/>
        <v>28348.636155563392</v>
      </c>
      <c r="S65" s="37" t="str">
        <f t="shared" si="4"/>
        <v/>
      </c>
      <c r="T65" s="37"/>
      <c r="U65" s="136"/>
      <c r="V65" s="136"/>
      <c r="W65" s="136"/>
      <c r="X65" s="41" t="str">
        <f>IF(I126&lt;&gt;0,I126,"")</f>
        <v/>
      </c>
      <c r="Y65" s="42" t="str">
        <f>IF(I126&lt;&gt;0,A126,"")</f>
        <v/>
      </c>
    </row>
    <row r="66" spans="1:25">
      <c r="A66" s="69"/>
      <c r="B66" s="70"/>
      <c r="C66" s="71"/>
      <c r="D66" s="76"/>
      <c r="E66" s="71"/>
      <c r="F66" s="72"/>
      <c r="G66" s="73"/>
      <c r="H66" s="73"/>
      <c r="I66" s="74"/>
      <c r="J66" s="75"/>
      <c r="K66" s="76"/>
      <c r="L66" s="77" t="str">
        <f t="shared" si="0"/>
        <v/>
      </c>
      <c r="M66" s="388"/>
      <c r="N66" s="68"/>
      <c r="O66" s="68"/>
      <c r="P66" s="68"/>
      <c r="Q66" s="68"/>
      <c r="R66" s="36">
        <f t="shared" si="3"/>
        <v>28348.636155563392</v>
      </c>
      <c r="S66" s="37" t="str">
        <f t="shared" si="4"/>
        <v/>
      </c>
      <c r="T66" s="37"/>
      <c r="U66" s="136"/>
      <c r="V66" s="136"/>
      <c r="W66" s="136"/>
      <c r="X66" s="41" t="str">
        <f>IF(I128&lt;&gt;0,I128,"")</f>
        <v/>
      </c>
      <c r="Y66" s="42" t="str">
        <f>IF(I128&lt;&gt;0,A128,"")</f>
        <v/>
      </c>
    </row>
    <row r="67" spans="1:25">
      <c r="A67" s="69"/>
      <c r="B67" s="70"/>
      <c r="C67" s="71"/>
      <c r="D67" s="76"/>
      <c r="E67" s="71"/>
      <c r="F67" s="72"/>
      <c r="G67" s="73"/>
      <c r="H67" s="73"/>
      <c r="I67" s="74"/>
      <c r="J67" s="75"/>
      <c r="K67" s="76"/>
      <c r="L67" s="75" t="str">
        <f t="shared" ref="L67:L130" si="5">IF(B67="Compra",(F67*G67)+10+(F67*G67*0.000325),"")</f>
        <v/>
      </c>
      <c r="M67" s="78"/>
      <c r="N67" s="68"/>
      <c r="O67" s="68"/>
      <c r="P67" s="68"/>
      <c r="Q67" s="68"/>
      <c r="R67" s="36">
        <f t="shared" si="3"/>
        <v>28348.636155563392</v>
      </c>
      <c r="S67" s="37" t="str">
        <f t="shared" si="4"/>
        <v/>
      </c>
      <c r="T67" s="37"/>
      <c r="U67" s="136"/>
      <c r="V67" s="136"/>
      <c r="W67" s="136"/>
      <c r="X67" s="41" t="str">
        <f>IF(I130&lt;&gt;0,I130,"")</f>
        <v/>
      </c>
      <c r="Y67" s="42" t="str">
        <f>IF(I130&lt;&gt;0,A130,"")</f>
        <v/>
      </c>
    </row>
    <row r="68" spans="1:25">
      <c r="A68" s="165"/>
      <c r="B68" s="166"/>
      <c r="C68" s="167"/>
      <c r="D68" s="168"/>
      <c r="E68" s="167"/>
      <c r="F68" s="169"/>
      <c r="G68" s="170"/>
      <c r="H68" s="170"/>
      <c r="I68" s="171"/>
      <c r="J68" s="172"/>
      <c r="K68" s="168"/>
      <c r="L68" s="173" t="str">
        <f t="shared" si="5"/>
        <v/>
      </c>
      <c r="M68" s="78"/>
      <c r="N68" s="68"/>
      <c r="O68" s="68"/>
      <c r="P68" s="68"/>
      <c r="Q68" s="68"/>
      <c r="R68" s="36">
        <f t="shared" si="3"/>
        <v>28348.636155563392</v>
      </c>
      <c r="S68" s="37" t="str">
        <f t="shared" si="4"/>
        <v/>
      </c>
      <c r="T68" s="37"/>
      <c r="U68" s="136"/>
      <c r="V68" s="136"/>
      <c r="W68" s="136"/>
      <c r="X68" s="41" t="str">
        <f>IF(I132&lt;&gt;0,I132,"")</f>
        <v/>
      </c>
      <c r="Y68" s="42" t="str">
        <f>IF(I132&lt;&gt;0,A132,"")</f>
        <v/>
      </c>
    </row>
    <row r="69" spans="1:25">
      <c r="A69" s="57"/>
      <c r="B69" s="58"/>
      <c r="C69" s="59"/>
      <c r="D69" s="64"/>
      <c r="E69" s="59"/>
      <c r="F69" s="60"/>
      <c r="G69" s="61"/>
      <c r="H69" s="61"/>
      <c r="I69" s="62"/>
      <c r="J69" s="63"/>
      <c r="K69" s="64"/>
      <c r="L69" s="67" t="str">
        <f t="shared" si="5"/>
        <v/>
      </c>
      <c r="M69" s="78"/>
      <c r="N69" s="68"/>
      <c r="O69" s="68"/>
      <c r="P69" s="68"/>
      <c r="Q69" s="68"/>
      <c r="R69" s="36">
        <f t="shared" si="3"/>
        <v>28348.636155563392</v>
      </c>
      <c r="S69" s="37" t="str">
        <f t="shared" si="4"/>
        <v/>
      </c>
      <c r="T69" s="37"/>
      <c r="U69" s="136"/>
      <c r="V69" s="136"/>
      <c r="W69" s="136"/>
      <c r="X69" s="41" t="str">
        <f>IF(I134&lt;&gt;0,I134,"")</f>
        <v/>
      </c>
      <c r="Y69" s="42" t="str">
        <f>IF(I134&lt;&gt;0,A134,"")</f>
        <v/>
      </c>
    </row>
    <row r="70" spans="1:25">
      <c r="A70" s="57"/>
      <c r="B70" s="58"/>
      <c r="C70" s="59"/>
      <c r="D70" s="64"/>
      <c r="E70" s="59"/>
      <c r="F70" s="60"/>
      <c r="G70" s="61"/>
      <c r="H70" s="61"/>
      <c r="I70" s="62"/>
      <c r="J70" s="63"/>
      <c r="K70" s="64"/>
      <c r="L70" s="67" t="str">
        <f t="shared" si="5"/>
        <v/>
      </c>
      <c r="M70" s="78"/>
      <c r="N70" s="68"/>
      <c r="O70" s="68"/>
      <c r="P70" s="68"/>
      <c r="Q70" s="68"/>
      <c r="R70" s="36">
        <f t="shared" si="3"/>
        <v>28348.636155563392</v>
      </c>
      <c r="S70" s="37" t="str">
        <f t="shared" si="4"/>
        <v/>
      </c>
      <c r="T70" s="37"/>
      <c r="U70" s="136"/>
      <c r="V70" s="136"/>
      <c r="W70" s="136"/>
      <c r="X70" s="41" t="str">
        <f>IF(I136&lt;&gt;0,I136,"")</f>
        <v/>
      </c>
      <c r="Y70" s="42" t="str">
        <f>IF(I136&lt;&gt;0,A136,"")</f>
        <v/>
      </c>
    </row>
    <row r="71" spans="1:25">
      <c r="A71" s="47"/>
      <c r="B71" s="48"/>
      <c r="C71" s="49"/>
      <c r="D71" s="54"/>
      <c r="E71" s="49"/>
      <c r="F71" s="50"/>
      <c r="G71" s="51"/>
      <c r="H71" s="51"/>
      <c r="I71" s="52"/>
      <c r="J71" s="53"/>
      <c r="K71" s="54"/>
      <c r="L71" s="174" t="str">
        <f t="shared" si="5"/>
        <v/>
      </c>
      <c r="M71" s="78"/>
      <c r="N71" s="68"/>
      <c r="O71" s="68"/>
      <c r="P71" s="68"/>
      <c r="Q71" s="68"/>
      <c r="R71" s="36">
        <f t="shared" si="3"/>
        <v>28348.636155563392</v>
      </c>
      <c r="S71" s="37" t="str">
        <f t="shared" si="4"/>
        <v/>
      </c>
      <c r="T71" s="37"/>
      <c r="U71" s="136"/>
      <c r="V71" s="136"/>
      <c r="W71" s="136"/>
      <c r="X71" s="41" t="str">
        <f>IF(I138&lt;&gt;0,I138,"")</f>
        <v/>
      </c>
      <c r="Y71" s="42" t="str">
        <f>IF(I138&lt;&gt;0,A138,"")</f>
        <v/>
      </c>
    </row>
    <row r="72" spans="1:25">
      <c r="A72" s="47"/>
      <c r="B72" s="48"/>
      <c r="C72" s="49"/>
      <c r="D72" s="54"/>
      <c r="E72" s="49"/>
      <c r="F72" s="50"/>
      <c r="G72" s="51"/>
      <c r="H72" s="51"/>
      <c r="I72" s="52"/>
      <c r="J72" s="53"/>
      <c r="K72" s="54"/>
      <c r="L72" s="174" t="str">
        <f t="shared" si="5"/>
        <v/>
      </c>
      <c r="M72" s="78"/>
      <c r="N72" s="68"/>
      <c r="O72" s="68"/>
      <c r="P72" s="68"/>
      <c r="Q72" s="68"/>
      <c r="R72" s="36">
        <f t="shared" si="3"/>
        <v>28348.636155563392</v>
      </c>
      <c r="S72" s="37" t="str">
        <f t="shared" si="4"/>
        <v/>
      </c>
      <c r="T72" s="37"/>
      <c r="U72" s="136"/>
      <c r="V72" s="136"/>
      <c r="W72" s="136"/>
      <c r="X72" s="41" t="str">
        <f>IF(I140&lt;&gt;0,I140,"")</f>
        <v/>
      </c>
      <c r="Y72" s="42" t="str">
        <f>IF(I140&lt;&gt;0,A140,"")</f>
        <v/>
      </c>
    </row>
    <row r="73" spans="1:25">
      <c r="A73" s="57"/>
      <c r="B73" s="58"/>
      <c r="C73" s="59"/>
      <c r="D73" s="64"/>
      <c r="E73" s="59"/>
      <c r="F73" s="60"/>
      <c r="G73" s="61"/>
      <c r="H73" s="61"/>
      <c r="I73" s="62"/>
      <c r="J73" s="63"/>
      <c r="K73" s="64"/>
      <c r="L73" s="67" t="str">
        <f t="shared" si="5"/>
        <v/>
      </c>
      <c r="M73" s="78"/>
      <c r="N73" s="68"/>
      <c r="O73" s="68"/>
      <c r="P73" s="68"/>
      <c r="Q73" s="68"/>
      <c r="R73" s="36">
        <f t="shared" si="3"/>
        <v>28348.636155563392</v>
      </c>
      <c r="S73" s="37" t="str">
        <f t="shared" si="4"/>
        <v/>
      </c>
      <c r="T73" s="37"/>
      <c r="U73" s="136"/>
      <c r="V73" s="136"/>
      <c r="W73" s="136"/>
      <c r="X73" s="41" t="str">
        <f>IF(I142&lt;&gt;0,I142,"")</f>
        <v/>
      </c>
      <c r="Y73" s="42" t="str">
        <f>IF(I142&lt;&gt;0,A142,"")</f>
        <v/>
      </c>
    </row>
    <row r="74" spans="1:25">
      <c r="A74" s="57"/>
      <c r="B74" s="58"/>
      <c r="C74" s="59"/>
      <c r="D74" s="64"/>
      <c r="E74" s="59"/>
      <c r="F74" s="60"/>
      <c r="G74" s="61"/>
      <c r="H74" s="61"/>
      <c r="I74" s="62"/>
      <c r="J74" s="63"/>
      <c r="K74" s="64"/>
      <c r="L74" s="67" t="str">
        <f t="shared" si="5"/>
        <v/>
      </c>
      <c r="M74" s="78"/>
      <c r="N74" s="34"/>
      <c r="O74" s="68"/>
      <c r="P74" s="68"/>
      <c r="Q74" s="68"/>
      <c r="R74" s="36">
        <f t="shared" si="3"/>
        <v>28348.636155563392</v>
      </c>
      <c r="S74" s="37" t="str">
        <f t="shared" si="4"/>
        <v/>
      </c>
      <c r="T74" s="37"/>
      <c r="U74" s="136"/>
      <c r="V74" s="136"/>
      <c r="W74" s="136"/>
      <c r="X74" s="41" t="str">
        <f>IF(I144&lt;&gt;0,I144,"")</f>
        <v/>
      </c>
      <c r="Y74" s="42" t="str">
        <f>IF(I144&lt;&gt;0,A144,"")</f>
        <v/>
      </c>
    </row>
    <row r="75" spans="1:25">
      <c r="A75" s="175"/>
      <c r="B75" s="176"/>
      <c r="C75" s="177"/>
      <c r="D75" s="178"/>
      <c r="E75" s="177"/>
      <c r="F75" s="179"/>
      <c r="G75" s="180"/>
      <c r="H75" s="180"/>
      <c r="I75" s="181"/>
      <c r="J75" s="182"/>
      <c r="K75" s="178"/>
      <c r="L75" s="183" t="str">
        <f t="shared" si="5"/>
        <v/>
      </c>
      <c r="M75" s="383"/>
      <c r="N75" s="34"/>
      <c r="O75" s="68"/>
      <c r="P75" s="68"/>
      <c r="Q75" s="68"/>
      <c r="R75" s="36">
        <f t="shared" si="3"/>
        <v>28348.636155563392</v>
      </c>
      <c r="S75" s="37" t="str">
        <f t="shared" si="4"/>
        <v/>
      </c>
      <c r="T75" s="37"/>
      <c r="U75" s="136"/>
      <c r="V75" s="136"/>
      <c r="W75" s="136"/>
      <c r="X75" s="41" t="str">
        <f>IF(I146&lt;&gt;0,I146,"")</f>
        <v/>
      </c>
      <c r="Y75" s="42" t="str">
        <f>IF(I146&lt;&gt;0,A146,"")</f>
        <v/>
      </c>
    </row>
    <row r="76" spans="1:25">
      <c r="A76" s="184"/>
      <c r="B76" s="185"/>
      <c r="C76" s="186"/>
      <c r="D76" s="187"/>
      <c r="E76" s="186"/>
      <c r="F76" s="187"/>
      <c r="G76" s="188"/>
      <c r="H76" s="188"/>
      <c r="I76" s="189"/>
      <c r="J76" s="190"/>
      <c r="K76" s="191"/>
      <c r="L76" s="573" t="str">
        <f t="shared" si="5"/>
        <v/>
      </c>
      <c r="M76" s="33" t="s">
        <v>37</v>
      </c>
      <c r="N76" s="34"/>
      <c r="O76" s="68"/>
      <c r="P76" s="68"/>
      <c r="Q76" s="68"/>
      <c r="R76" s="36">
        <f t="shared" si="3"/>
        <v>28348.636155563392</v>
      </c>
      <c r="S76" s="37" t="str">
        <f t="shared" si="4"/>
        <v/>
      </c>
      <c r="T76" s="37"/>
      <c r="U76" s="136"/>
      <c r="V76" s="136"/>
      <c r="W76" s="136"/>
      <c r="X76" s="41" t="str">
        <f>IF(I148&lt;&gt;0,I148,"")</f>
        <v/>
      </c>
      <c r="Y76" s="42" t="str">
        <f>IF(I148&lt;&gt;0,A148,"")</f>
        <v/>
      </c>
    </row>
    <row r="77" spans="1:25">
      <c r="A77" s="192"/>
      <c r="B77" s="193"/>
      <c r="C77" s="194"/>
      <c r="D77" s="195"/>
      <c r="E77" s="194"/>
      <c r="F77" s="196"/>
      <c r="G77" s="197"/>
      <c r="H77" s="197"/>
      <c r="I77" s="198"/>
      <c r="J77" s="199"/>
      <c r="K77" s="195"/>
      <c r="L77" s="200" t="str">
        <f t="shared" si="5"/>
        <v/>
      </c>
      <c r="M77" s="45" t="s">
        <v>21</v>
      </c>
      <c r="N77" s="34"/>
      <c r="O77" s="68"/>
      <c r="P77" s="68"/>
      <c r="Q77" s="68"/>
      <c r="R77" s="36">
        <f t="shared" si="3"/>
        <v>28348.636155563392</v>
      </c>
      <c r="S77" s="37" t="str">
        <f t="shared" si="4"/>
        <v/>
      </c>
      <c r="T77" s="37"/>
      <c r="U77" s="136"/>
      <c r="V77" s="136"/>
      <c r="W77" s="136"/>
      <c r="X77" s="41" t="str">
        <f>IF(I150&lt;&gt;0,I150,"")</f>
        <v/>
      </c>
      <c r="Y77" s="42" t="str">
        <f>IF(I150&lt;&gt;0,A150,"")</f>
        <v/>
      </c>
    </row>
    <row r="78" spans="1:25">
      <c r="A78" s="192"/>
      <c r="B78" s="193"/>
      <c r="C78" s="194"/>
      <c r="D78" s="195"/>
      <c r="E78" s="194"/>
      <c r="F78" s="196"/>
      <c r="G78" s="197"/>
      <c r="H78" s="197"/>
      <c r="I78" s="198"/>
      <c r="J78" s="199"/>
      <c r="K78" s="195"/>
      <c r="L78" s="200" t="str">
        <f t="shared" si="5"/>
        <v/>
      </c>
      <c r="M78" s="56">
        <f>IFERROR(AVERAGE(L76:L106),0)</f>
        <v>0</v>
      </c>
      <c r="N78" s="34"/>
      <c r="O78" s="68"/>
      <c r="P78" s="68"/>
      <c r="Q78" s="68"/>
      <c r="R78" s="36">
        <f t="shared" si="3"/>
        <v>28348.636155563392</v>
      </c>
      <c r="S78" s="37" t="str">
        <f t="shared" si="4"/>
        <v/>
      </c>
      <c r="T78" s="37"/>
      <c r="U78" s="136"/>
      <c r="V78" s="136"/>
      <c r="W78" s="136"/>
      <c r="X78" s="41" t="str">
        <f>IF(I152&lt;&gt;0,I152,"")</f>
        <v/>
      </c>
      <c r="Y78" s="42" t="str">
        <f>IF(I152&lt;&gt;0,A152,"")</f>
        <v/>
      </c>
    </row>
    <row r="79" spans="1:25">
      <c r="A79" s="201"/>
      <c r="B79" s="202"/>
      <c r="C79" s="203"/>
      <c r="D79" s="204"/>
      <c r="E79" s="203"/>
      <c r="F79" s="205"/>
      <c r="G79" s="206"/>
      <c r="H79" s="206"/>
      <c r="I79" s="207"/>
      <c r="J79" s="208"/>
      <c r="K79" s="204"/>
      <c r="L79" s="209" t="str">
        <f t="shared" si="5"/>
        <v/>
      </c>
      <c r="M79" s="45" t="s">
        <v>24</v>
      </c>
      <c r="N79" s="34"/>
      <c r="O79" s="68"/>
      <c r="P79" s="68"/>
      <c r="Q79" s="68"/>
      <c r="R79" s="36">
        <f t="shared" si="3"/>
        <v>28348.636155563392</v>
      </c>
      <c r="S79" s="37" t="str">
        <f t="shared" si="4"/>
        <v/>
      </c>
      <c r="T79" s="37"/>
      <c r="U79" s="136"/>
      <c r="V79" s="136"/>
      <c r="W79" s="136"/>
      <c r="X79" s="41" t="str">
        <f>IF(I154&lt;&gt;0,I154,"")</f>
        <v/>
      </c>
      <c r="Y79" s="42" t="str">
        <f>IF(I154&lt;&gt;0,A154,"")</f>
        <v/>
      </c>
    </row>
    <row r="80" spans="1:25">
      <c r="A80" s="201"/>
      <c r="B80" s="202"/>
      <c r="C80" s="203"/>
      <c r="D80" s="204"/>
      <c r="E80" s="203"/>
      <c r="F80" s="205"/>
      <c r="G80" s="206"/>
      <c r="H80" s="206"/>
      <c r="I80" s="207"/>
      <c r="J80" s="208"/>
      <c r="K80" s="204"/>
      <c r="L80" s="209" t="str">
        <f t="shared" si="5"/>
        <v/>
      </c>
      <c r="M80" s="56">
        <f>SUM(I76:I106)</f>
        <v>0</v>
      </c>
      <c r="N80" s="34"/>
      <c r="O80" s="68"/>
      <c r="P80" s="68"/>
      <c r="Q80" s="68"/>
      <c r="R80" s="36">
        <f t="shared" si="3"/>
        <v>28348.636155563392</v>
      </c>
      <c r="S80" s="37" t="str">
        <f t="shared" si="4"/>
        <v/>
      </c>
      <c r="T80" s="37"/>
      <c r="U80" s="136"/>
      <c r="V80" s="136"/>
      <c r="W80" s="136"/>
      <c r="X80" s="41" t="str">
        <f>IF(I156&lt;&gt;0,I156,"")</f>
        <v/>
      </c>
      <c r="Y80" s="42" t="str">
        <f>IF(I156&lt;&gt;0,A156,"")</f>
        <v/>
      </c>
    </row>
    <row r="81" spans="1:25">
      <c r="A81" s="192"/>
      <c r="B81" s="193"/>
      <c r="C81" s="194"/>
      <c r="D81" s="195"/>
      <c r="E81" s="194"/>
      <c r="F81" s="196"/>
      <c r="G81" s="197"/>
      <c r="H81" s="197"/>
      <c r="I81" s="198"/>
      <c r="J81" s="199"/>
      <c r="K81" s="195"/>
      <c r="L81" s="200" t="str">
        <f t="shared" si="5"/>
        <v/>
      </c>
      <c r="M81" s="45" t="s">
        <v>27</v>
      </c>
      <c r="N81" s="34"/>
      <c r="O81" s="68"/>
      <c r="P81" s="68"/>
      <c r="Q81" s="68"/>
      <c r="R81" s="36">
        <f>R80*((J81/100)+1)</f>
        <v>28348.636155563392</v>
      </c>
      <c r="S81" s="37"/>
      <c r="T81" s="37"/>
      <c r="U81" s="136"/>
      <c r="V81" s="136"/>
      <c r="W81" s="136"/>
      <c r="X81" s="41" t="str">
        <f>IF(I158&lt;&gt;0,I158,"")</f>
        <v/>
      </c>
      <c r="Y81" s="42" t="str">
        <f>IF(I158&lt;&gt;0,A158,"")</f>
        <v/>
      </c>
    </row>
    <row r="82" spans="1:25">
      <c r="A82" s="192"/>
      <c r="B82" s="193"/>
      <c r="C82" s="194"/>
      <c r="D82" s="195"/>
      <c r="E82" s="194"/>
      <c r="F82" s="196"/>
      <c r="G82" s="197"/>
      <c r="H82" s="197"/>
      <c r="I82" s="198"/>
      <c r="J82" s="199"/>
      <c r="K82" s="195"/>
      <c r="L82" s="209" t="str">
        <f t="shared" si="5"/>
        <v/>
      </c>
      <c r="M82" s="66">
        <f>SUM(J76:J106)/100</f>
        <v>0</v>
      </c>
      <c r="N82" s="34"/>
      <c r="O82" s="68"/>
      <c r="P82" s="68"/>
      <c r="Q82" s="68"/>
      <c r="R82" s="36">
        <f t="shared" ref="R82:R106" si="6">R81*((J82/100)+1)</f>
        <v>28348.636155563392</v>
      </c>
      <c r="S82" s="37" t="str">
        <f t="shared" ref="S82:S217" si="7">IF(R82&lt;&gt;R81,R82-R81,"")</f>
        <v/>
      </c>
      <c r="T82" s="37"/>
      <c r="U82" s="136"/>
      <c r="V82" s="136"/>
      <c r="W82" s="136"/>
      <c r="X82" s="41" t="str">
        <f>IF(I160&lt;&gt;0,I160,"")</f>
        <v/>
      </c>
      <c r="Y82" s="42" t="str">
        <f>IF(I160&lt;&gt;0,A160,"")</f>
        <v/>
      </c>
    </row>
    <row r="83" spans="1:25">
      <c r="A83" s="201"/>
      <c r="B83" s="202"/>
      <c r="C83" s="203"/>
      <c r="D83" s="204"/>
      <c r="E83" s="203"/>
      <c r="F83" s="205"/>
      <c r="G83" s="206"/>
      <c r="H83" s="206"/>
      <c r="I83" s="207"/>
      <c r="J83" s="208"/>
      <c r="K83" s="204"/>
      <c r="L83" s="210" t="str">
        <f t="shared" si="5"/>
        <v/>
      </c>
      <c r="M83" s="388"/>
      <c r="N83" s="68"/>
      <c r="O83" s="68"/>
      <c r="P83" s="68"/>
      <c r="Q83" s="68"/>
      <c r="R83" s="36">
        <f t="shared" si="6"/>
        <v>28348.636155563392</v>
      </c>
      <c r="S83" s="37" t="str">
        <f t="shared" si="7"/>
        <v/>
      </c>
      <c r="T83" s="37"/>
      <c r="U83" s="136"/>
      <c r="V83" s="136"/>
      <c r="W83" s="136"/>
      <c r="X83" s="41" t="str">
        <f>IF(I162&lt;&gt;0,I162,"")</f>
        <v/>
      </c>
      <c r="Y83" s="42" t="str">
        <f>IF(I162&lt;&gt;0,A162,"")</f>
        <v/>
      </c>
    </row>
    <row r="84" spans="1:25">
      <c r="A84" s="201"/>
      <c r="B84" s="202"/>
      <c r="C84" s="203"/>
      <c r="D84" s="204"/>
      <c r="E84" s="203"/>
      <c r="F84" s="205"/>
      <c r="G84" s="206"/>
      <c r="H84" s="206"/>
      <c r="I84" s="207"/>
      <c r="J84" s="208"/>
      <c r="K84" s="204"/>
      <c r="L84" s="210" t="str">
        <f t="shared" si="5"/>
        <v/>
      </c>
      <c r="M84" s="78"/>
      <c r="N84" s="68"/>
      <c r="O84" s="68"/>
      <c r="P84" s="68"/>
      <c r="Q84" s="68"/>
      <c r="R84" s="36">
        <f t="shared" si="6"/>
        <v>28348.636155563392</v>
      </c>
      <c r="S84" s="37" t="str">
        <f t="shared" si="7"/>
        <v/>
      </c>
      <c r="T84" s="37"/>
      <c r="U84" s="136"/>
      <c r="V84" s="136"/>
      <c r="W84" s="136"/>
      <c r="X84" s="41" t="str">
        <f>IF(I164&lt;&gt;0,I164,"")</f>
        <v/>
      </c>
      <c r="Y84" s="42" t="str">
        <f>IF(I164&lt;&gt;0,A164,"")</f>
        <v/>
      </c>
    </row>
    <row r="85" spans="1:25">
      <c r="A85" s="211"/>
      <c r="B85" s="212"/>
      <c r="C85" s="213"/>
      <c r="D85" s="214"/>
      <c r="E85" s="213"/>
      <c r="F85" s="215"/>
      <c r="G85" s="216"/>
      <c r="H85" s="216"/>
      <c r="I85" s="217"/>
      <c r="J85" s="218"/>
      <c r="K85" s="214"/>
      <c r="L85" s="219" t="str">
        <f t="shared" si="5"/>
        <v/>
      </c>
      <c r="M85" s="78"/>
      <c r="N85" s="68"/>
      <c r="O85" s="68"/>
      <c r="P85" s="68"/>
      <c r="Q85" s="68"/>
      <c r="R85" s="36">
        <f t="shared" si="6"/>
        <v>28348.636155563392</v>
      </c>
      <c r="S85" s="37" t="str">
        <f t="shared" si="7"/>
        <v/>
      </c>
      <c r="T85" s="37"/>
      <c r="U85" s="136"/>
      <c r="V85" s="136"/>
      <c r="W85" s="136"/>
      <c r="X85" s="41" t="str">
        <f>IF(I166&lt;&gt;0,I166,"")</f>
        <v/>
      </c>
      <c r="Y85" s="42" t="str">
        <f>IF(I166&lt;&gt;0,A166,"")</f>
        <v/>
      </c>
    </row>
    <row r="86" spans="1:25">
      <c r="A86" s="211"/>
      <c r="B86" s="212"/>
      <c r="C86" s="213"/>
      <c r="D86" s="214"/>
      <c r="E86" s="213"/>
      <c r="F86" s="215"/>
      <c r="G86" s="216"/>
      <c r="H86" s="216"/>
      <c r="I86" s="217"/>
      <c r="J86" s="218"/>
      <c r="K86" s="214"/>
      <c r="L86" s="219" t="str">
        <f t="shared" si="5"/>
        <v/>
      </c>
      <c r="M86" s="78"/>
      <c r="N86" s="68"/>
      <c r="O86" s="68"/>
      <c r="P86" s="68"/>
      <c r="Q86" s="68"/>
      <c r="R86" s="36">
        <f t="shared" si="6"/>
        <v>28348.636155563392</v>
      </c>
      <c r="S86" s="37" t="str">
        <f t="shared" si="7"/>
        <v/>
      </c>
      <c r="T86" s="37"/>
      <c r="U86" s="136"/>
      <c r="V86" s="136"/>
      <c r="W86" s="136"/>
      <c r="X86" s="41" t="str">
        <f>IF(I168&lt;&gt;0,I168,"")</f>
        <v/>
      </c>
      <c r="Y86" s="42" t="str">
        <f>IF(I168&lt;&gt;0,A168,"")</f>
        <v/>
      </c>
    </row>
    <row r="87" spans="1:25">
      <c r="A87" s="192"/>
      <c r="B87" s="193"/>
      <c r="C87" s="194"/>
      <c r="D87" s="195"/>
      <c r="E87" s="194"/>
      <c r="F87" s="196"/>
      <c r="G87" s="197"/>
      <c r="H87" s="197"/>
      <c r="I87" s="198"/>
      <c r="J87" s="199"/>
      <c r="K87" s="195"/>
      <c r="L87" s="220" t="str">
        <f t="shared" si="5"/>
        <v/>
      </c>
      <c r="M87" s="78"/>
      <c r="N87" s="68"/>
      <c r="O87" s="68"/>
      <c r="P87" s="68"/>
      <c r="Q87" s="68"/>
      <c r="R87" s="36">
        <f t="shared" si="6"/>
        <v>28348.636155563392</v>
      </c>
      <c r="S87" s="37" t="str">
        <f t="shared" si="7"/>
        <v/>
      </c>
      <c r="T87" s="37"/>
      <c r="U87" s="136"/>
      <c r="V87" s="136"/>
      <c r="W87" s="136"/>
      <c r="X87" s="41" t="str">
        <f>IF(I170&lt;&gt;0,I170,"")</f>
        <v/>
      </c>
      <c r="Y87" s="42" t="str">
        <f>IF(I170&lt;&gt;0,A170,"")</f>
        <v/>
      </c>
    </row>
    <row r="88" spans="1:25">
      <c r="A88" s="192"/>
      <c r="B88" s="193"/>
      <c r="C88" s="194"/>
      <c r="D88" s="195"/>
      <c r="E88" s="194"/>
      <c r="F88" s="196"/>
      <c r="G88" s="197"/>
      <c r="H88" s="197"/>
      <c r="I88" s="198"/>
      <c r="J88" s="199"/>
      <c r="K88" s="195"/>
      <c r="L88" s="210" t="str">
        <f t="shared" si="5"/>
        <v/>
      </c>
      <c r="M88" s="78"/>
      <c r="N88" s="68"/>
      <c r="O88" s="68"/>
      <c r="P88" s="68"/>
      <c r="Q88" s="68"/>
      <c r="R88" s="36">
        <f t="shared" si="6"/>
        <v>28348.636155563392</v>
      </c>
      <c r="S88" s="37" t="str">
        <f t="shared" si="7"/>
        <v/>
      </c>
      <c r="T88" s="37"/>
      <c r="U88" s="136"/>
      <c r="V88" s="136"/>
      <c r="W88" s="136"/>
      <c r="X88" s="41" t="str">
        <f>IF(I172&lt;&gt;0,I172,"")</f>
        <v/>
      </c>
      <c r="Y88" s="42" t="str">
        <f>IF(I172&lt;&gt;0,A172,"")</f>
        <v/>
      </c>
    </row>
    <row r="89" spans="1:25">
      <c r="A89" s="211"/>
      <c r="B89" s="212"/>
      <c r="C89" s="213"/>
      <c r="D89" s="214"/>
      <c r="E89" s="213"/>
      <c r="F89" s="215"/>
      <c r="G89" s="216"/>
      <c r="H89" s="216"/>
      <c r="I89" s="217"/>
      <c r="J89" s="218"/>
      <c r="K89" s="214"/>
      <c r="L89" s="219" t="str">
        <f t="shared" si="5"/>
        <v/>
      </c>
      <c r="M89" s="78"/>
      <c r="N89" s="68"/>
      <c r="O89" s="68"/>
      <c r="P89" s="68"/>
      <c r="Q89" s="68"/>
      <c r="R89" s="36">
        <f t="shared" si="6"/>
        <v>28348.636155563392</v>
      </c>
      <c r="S89" s="37" t="str">
        <f t="shared" si="7"/>
        <v/>
      </c>
      <c r="T89" s="37"/>
      <c r="U89" s="136"/>
      <c r="V89" s="136"/>
      <c r="W89" s="136"/>
      <c r="X89" s="41" t="str">
        <f>IF(I174&lt;&gt;0,I174,"")</f>
        <v/>
      </c>
      <c r="Y89" s="42" t="str">
        <f>IF(I174&lt;&gt;0,A174,"")</f>
        <v/>
      </c>
    </row>
    <row r="90" spans="1:25">
      <c r="A90" s="211"/>
      <c r="B90" s="212"/>
      <c r="C90" s="213"/>
      <c r="D90" s="214"/>
      <c r="E90" s="213"/>
      <c r="F90" s="215"/>
      <c r="G90" s="216"/>
      <c r="H90" s="216"/>
      <c r="I90" s="217"/>
      <c r="J90" s="218"/>
      <c r="K90" s="214"/>
      <c r="L90" s="219" t="str">
        <f t="shared" si="5"/>
        <v/>
      </c>
      <c r="M90" s="78"/>
      <c r="N90" s="68"/>
      <c r="O90" s="68"/>
      <c r="P90" s="68"/>
      <c r="Q90" s="68"/>
      <c r="R90" s="36">
        <f t="shared" si="6"/>
        <v>28348.636155563392</v>
      </c>
      <c r="S90" s="37" t="str">
        <f t="shared" si="7"/>
        <v/>
      </c>
      <c r="T90" s="37"/>
      <c r="X90" s="41" t="str">
        <f>IF(I176&lt;&gt;0,I176,"")</f>
        <v/>
      </c>
      <c r="Y90" s="42" t="str">
        <f>IF(I176&lt;&gt;0,A176,"")</f>
        <v/>
      </c>
    </row>
    <row r="91" spans="1:25">
      <c r="A91" s="79"/>
      <c r="B91" s="80"/>
      <c r="C91" s="81"/>
      <c r="D91" s="82"/>
      <c r="E91" s="81"/>
      <c r="F91" s="83"/>
      <c r="G91" s="84"/>
      <c r="H91" s="84"/>
      <c r="I91" s="85"/>
      <c r="J91" s="86"/>
      <c r="K91" s="82"/>
      <c r="L91" s="87" t="str">
        <f t="shared" si="5"/>
        <v/>
      </c>
      <c r="M91" s="78"/>
      <c r="N91" s="68"/>
      <c r="O91" s="78"/>
      <c r="P91" s="78"/>
      <c r="Q91" s="78"/>
      <c r="R91" s="36">
        <f t="shared" si="6"/>
        <v>28348.636155563392</v>
      </c>
      <c r="S91" s="37" t="str">
        <f t="shared" si="7"/>
        <v/>
      </c>
      <c r="T91" s="37"/>
      <c r="X91" s="41" t="str">
        <f>IF(I178&lt;&gt;0,I178,"")</f>
        <v/>
      </c>
      <c r="Y91" s="42" t="str">
        <f>IF(I178&lt;&gt;0,A178,"")</f>
        <v/>
      </c>
    </row>
    <row r="92" spans="1:25">
      <c r="A92" s="79"/>
      <c r="B92" s="80"/>
      <c r="C92" s="81"/>
      <c r="D92" s="82"/>
      <c r="E92" s="81"/>
      <c r="F92" s="83"/>
      <c r="G92" s="84"/>
      <c r="H92" s="84"/>
      <c r="I92" s="85"/>
      <c r="J92" s="86"/>
      <c r="K92" s="82"/>
      <c r="L92" s="87" t="str">
        <f t="shared" si="5"/>
        <v/>
      </c>
      <c r="M92" s="78"/>
      <c r="N92" s="68"/>
      <c r="O92" s="68"/>
      <c r="P92" s="68"/>
      <c r="Q92" s="68"/>
      <c r="R92" s="36">
        <f t="shared" si="6"/>
        <v>28348.636155563392</v>
      </c>
      <c r="S92" s="37" t="str">
        <f t="shared" si="7"/>
        <v/>
      </c>
      <c r="T92" s="37"/>
      <c r="X92" s="41" t="str">
        <f>IF(I182&lt;&gt;0,I182,"")</f>
        <v/>
      </c>
      <c r="Y92" s="42" t="str">
        <f>IF(I182&lt;&gt;0,A182,"")</f>
        <v/>
      </c>
    </row>
    <row r="93" spans="1:25">
      <c r="A93" s="211"/>
      <c r="B93" s="212"/>
      <c r="C93" s="213"/>
      <c r="D93" s="214"/>
      <c r="E93" s="213"/>
      <c r="F93" s="215"/>
      <c r="G93" s="216"/>
      <c r="H93" s="216"/>
      <c r="I93" s="217"/>
      <c r="J93" s="218"/>
      <c r="K93" s="214"/>
      <c r="L93" s="219" t="str">
        <f t="shared" si="5"/>
        <v/>
      </c>
      <c r="M93" s="78"/>
      <c r="N93" s="68"/>
      <c r="O93" s="78"/>
      <c r="P93" s="78"/>
      <c r="Q93" s="78"/>
      <c r="R93" s="36">
        <f t="shared" si="6"/>
        <v>28348.636155563392</v>
      </c>
      <c r="S93" s="37" t="str">
        <f t="shared" si="7"/>
        <v/>
      </c>
      <c r="T93" s="37"/>
      <c r="X93" s="41" t="str">
        <f>IF(I184&lt;&gt;0,I184,"")</f>
        <v/>
      </c>
      <c r="Y93" s="42" t="str">
        <f>IF(I184&lt;&gt;0,A184,"")</f>
        <v/>
      </c>
    </row>
    <row r="94" spans="1:25">
      <c r="A94" s="211"/>
      <c r="B94" s="212"/>
      <c r="C94" s="213"/>
      <c r="D94" s="214"/>
      <c r="E94" s="213"/>
      <c r="F94" s="215"/>
      <c r="G94" s="216"/>
      <c r="H94" s="216"/>
      <c r="I94" s="217"/>
      <c r="J94" s="218"/>
      <c r="K94" s="214"/>
      <c r="L94" s="219" t="str">
        <f t="shared" si="5"/>
        <v/>
      </c>
      <c r="M94" s="78"/>
      <c r="N94" s="68"/>
      <c r="O94" s="68"/>
      <c r="P94" s="68"/>
      <c r="Q94" s="68"/>
      <c r="R94" s="36">
        <f t="shared" si="6"/>
        <v>28348.636155563392</v>
      </c>
      <c r="S94" s="37" t="str">
        <f t="shared" si="7"/>
        <v/>
      </c>
      <c r="T94" s="37"/>
      <c r="X94" s="41" t="str">
        <f>IF(I186&lt;&gt;0,I186,"")</f>
        <v/>
      </c>
      <c r="Y94" s="42" t="str">
        <f>IF(I186&lt;&gt;0,A186,"")</f>
        <v/>
      </c>
    </row>
    <row r="95" spans="1:25">
      <c r="A95" s="79"/>
      <c r="B95" s="80"/>
      <c r="C95" s="81"/>
      <c r="D95" s="82"/>
      <c r="E95" s="81"/>
      <c r="F95" s="83"/>
      <c r="G95" s="84"/>
      <c r="H95" s="84"/>
      <c r="I95" s="85"/>
      <c r="J95" s="86"/>
      <c r="K95" s="82"/>
      <c r="L95" s="87" t="str">
        <f t="shared" si="5"/>
        <v/>
      </c>
      <c r="M95" s="78"/>
      <c r="N95" s="68"/>
      <c r="O95" s="78"/>
      <c r="P95" s="78"/>
      <c r="Q95" s="78"/>
      <c r="R95" s="36">
        <f t="shared" si="6"/>
        <v>28348.636155563392</v>
      </c>
      <c r="S95" s="37" t="str">
        <f t="shared" si="7"/>
        <v/>
      </c>
      <c r="T95" s="37"/>
      <c r="X95" s="41" t="str">
        <f>IF(I188&lt;&gt;0,I188,"")</f>
        <v/>
      </c>
      <c r="Y95" s="42" t="str">
        <f>IF(I188&lt;&gt;0,A188,"")</f>
        <v/>
      </c>
    </row>
    <row r="96" spans="1:25">
      <c r="A96" s="79"/>
      <c r="B96" s="80"/>
      <c r="C96" s="81"/>
      <c r="D96" s="82"/>
      <c r="E96" s="81"/>
      <c r="F96" s="83"/>
      <c r="G96" s="84"/>
      <c r="H96" s="84"/>
      <c r="I96" s="85"/>
      <c r="J96" s="86"/>
      <c r="K96" s="82"/>
      <c r="L96" s="87" t="str">
        <f t="shared" si="5"/>
        <v/>
      </c>
      <c r="M96" s="78"/>
      <c r="N96" s="68"/>
      <c r="O96" s="68"/>
      <c r="P96" s="68"/>
      <c r="Q96" s="68"/>
      <c r="R96" s="36">
        <f t="shared" si="6"/>
        <v>28348.636155563392</v>
      </c>
      <c r="S96" s="37" t="str">
        <f t="shared" si="7"/>
        <v/>
      </c>
      <c r="T96" s="37"/>
      <c r="X96" s="41" t="str">
        <f>IF(I190&lt;&gt;0,I190,"")</f>
        <v/>
      </c>
      <c r="Y96" s="42" t="str">
        <f>IF(I190&lt;&gt;0,A190,"")</f>
        <v/>
      </c>
    </row>
    <row r="97" spans="1:25">
      <c r="A97" s="79"/>
      <c r="B97" s="80"/>
      <c r="C97" s="81"/>
      <c r="D97" s="82"/>
      <c r="E97" s="81"/>
      <c r="F97" s="83"/>
      <c r="G97" s="84"/>
      <c r="H97" s="84"/>
      <c r="I97" s="85"/>
      <c r="J97" s="86"/>
      <c r="K97" s="82"/>
      <c r="L97" s="87" t="str">
        <f t="shared" si="5"/>
        <v/>
      </c>
      <c r="M97" s="78"/>
      <c r="N97" s="68"/>
      <c r="O97" s="78"/>
      <c r="P97" s="78"/>
      <c r="Q97" s="78"/>
      <c r="R97" s="36">
        <f t="shared" si="6"/>
        <v>28348.636155563392</v>
      </c>
      <c r="S97" s="37" t="str">
        <f t="shared" si="7"/>
        <v/>
      </c>
      <c r="T97" s="37"/>
      <c r="X97" s="41" t="str">
        <f>IF(I192&lt;&gt;0,I192,"")</f>
        <v/>
      </c>
      <c r="Y97" s="42" t="str">
        <f>IF(I192&lt;&gt;0,A192,"")</f>
        <v/>
      </c>
    </row>
    <row r="98" spans="1:25">
      <c r="A98" s="98"/>
      <c r="B98" s="137"/>
      <c r="C98" s="138"/>
      <c r="D98" s="139"/>
      <c r="E98" s="138"/>
      <c r="F98" s="140"/>
      <c r="G98" s="141"/>
      <c r="H98" s="141"/>
      <c r="I98" s="142"/>
      <c r="J98" s="143"/>
      <c r="K98" s="139"/>
      <c r="L98" s="144" t="str">
        <f t="shared" si="5"/>
        <v/>
      </c>
      <c r="M98" s="78"/>
      <c r="N98" s="68"/>
      <c r="O98" s="68"/>
      <c r="P98" s="68"/>
      <c r="Q98" s="68"/>
      <c r="R98" s="36">
        <f t="shared" si="6"/>
        <v>28348.636155563392</v>
      </c>
      <c r="S98" s="37" t="str">
        <f t="shared" si="7"/>
        <v/>
      </c>
      <c r="T98" s="37"/>
      <c r="X98" s="41" t="str">
        <f>IF(I194&lt;&gt;0,I194,"")</f>
        <v/>
      </c>
      <c r="Y98" s="42" t="str">
        <f>IF(I194&lt;&gt;0,A194,"")</f>
        <v/>
      </c>
    </row>
    <row r="99" spans="1:25">
      <c r="A99" s="98"/>
      <c r="B99" s="137"/>
      <c r="C99" s="138"/>
      <c r="D99" s="139"/>
      <c r="E99" s="138"/>
      <c r="F99" s="140"/>
      <c r="G99" s="141"/>
      <c r="H99" s="141"/>
      <c r="I99" s="142"/>
      <c r="J99" s="143"/>
      <c r="K99" s="139"/>
      <c r="L99" s="144" t="str">
        <f t="shared" si="5"/>
        <v/>
      </c>
      <c r="M99" s="78"/>
      <c r="N99" s="68"/>
      <c r="O99" s="221"/>
      <c r="P99" s="221"/>
      <c r="Q99" s="221"/>
      <c r="R99" s="36">
        <f t="shared" si="6"/>
        <v>28348.636155563392</v>
      </c>
      <c r="S99" s="37" t="str">
        <f t="shared" si="7"/>
        <v/>
      </c>
      <c r="T99" s="37"/>
      <c r="U99" s="222"/>
      <c r="V99" s="222"/>
      <c r="W99" s="222"/>
      <c r="X99" s="41" t="str">
        <f>IF(I196&lt;&gt;0,I196,"")</f>
        <v/>
      </c>
      <c r="Y99" s="42" t="str">
        <f>IF(I196&lt;&gt;0,A196,"")</f>
        <v/>
      </c>
    </row>
    <row r="100" spans="1:25">
      <c r="A100" s="211"/>
      <c r="B100" s="212"/>
      <c r="C100" s="213"/>
      <c r="D100" s="214"/>
      <c r="E100" s="213"/>
      <c r="F100" s="215"/>
      <c r="G100" s="216"/>
      <c r="H100" s="216"/>
      <c r="I100" s="217"/>
      <c r="J100" s="218"/>
      <c r="K100" s="214"/>
      <c r="L100" s="219" t="str">
        <f t="shared" si="5"/>
        <v/>
      </c>
      <c r="M100" s="78"/>
      <c r="N100" s="68"/>
      <c r="O100" s="68"/>
      <c r="P100" s="68"/>
      <c r="Q100" s="68"/>
      <c r="R100" s="36">
        <f t="shared" si="6"/>
        <v>28348.636155563392</v>
      </c>
      <c r="S100" s="37" t="str">
        <f t="shared" si="7"/>
        <v/>
      </c>
      <c r="T100" s="37"/>
      <c r="U100" s="222"/>
      <c r="V100" s="222"/>
      <c r="W100" s="222"/>
      <c r="X100" s="41" t="str">
        <f>IF(I198&lt;&gt;0,I198,"")</f>
        <v/>
      </c>
      <c r="Y100" s="42" t="str">
        <f>IF(I198&lt;&gt;0,A198,"")</f>
        <v/>
      </c>
    </row>
    <row r="101" spans="1:25">
      <c r="A101" s="211"/>
      <c r="B101" s="212"/>
      <c r="C101" s="213"/>
      <c r="D101" s="214"/>
      <c r="E101" s="213"/>
      <c r="F101" s="215"/>
      <c r="G101" s="216"/>
      <c r="H101" s="216"/>
      <c r="I101" s="217"/>
      <c r="J101" s="218"/>
      <c r="K101" s="214"/>
      <c r="L101" s="219" t="str">
        <f t="shared" si="5"/>
        <v/>
      </c>
      <c r="M101" s="78"/>
      <c r="N101" s="68"/>
      <c r="O101" s="221"/>
      <c r="P101" s="221"/>
      <c r="Q101" s="221"/>
      <c r="R101" s="36">
        <f t="shared" si="6"/>
        <v>28348.636155563392</v>
      </c>
      <c r="S101" s="37" t="str">
        <f t="shared" si="7"/>
        <v/>
      </c>
      <c r="T101" s="37"/>
      <c r="U101" s="222"/>
      <c r="V101" s="222"/>
      <c r="W101" s="222"/>
      <c r="X101" s="41" t="str">
        <f>IF(I200&lt;&gt;0,I200,"")</f>
        <v/>
      </c>
      <c r="Y101" s="42" t="str">
        <f>IF(I200&lt;&gt;0,A200,"")</f>
        <v/>
      </c>
    </row>
    <row r="102" spans="1:25">
      <c r="A102" s="98"/>
      <c r="B102" s="137"/>
      <c r="C102" s="138"/>
      <c r="D102" s="139"/>
      <c r="E102" s="138"/>
      <c r="F102" s="140"/>
      <c r="G102" s="141"/>
      <c r="H102" s="141"/>
      <c r="I102" s="142"/>
      <c r="J102" s="143"/>
      <c r="K102" s="139"/>
      <c r="L102" s="144" t="str">
        <f t="shared" si="5"/>
        <v/>
      </c>
      <c r="M102" s="78"/>
      <c r="N102" s="68"/>
      <c r="O102" s="221"/>
      <c r="P102" s="221"/>
      <c r="Q102" s="221"/>
      <c r="R102" s="36">
        <f t="shared" si="6"/>
        <v>28348.636155563392</v>
      </c>
      <c r="S102" s="37" t="str">
        <f t="shared" si="7"/>
        <v/>
      </c>
      <c r="T102" s="37"/>
      <c r="U102" s="222"/>
      <c r="V102" s="222"/>
      <c r="W102" s="222"/>
      <c r="X102" s="41" t="str">
        <f>IF(I202&lt;&gt;0,I202,"")</f>
        <v/>
      </c>
      <c r="Y102" s="42" t="str">
        <f>IF(I202&lt;&gt;0,A202,"")</f>
        <v/>
      </c>
    </row>
    <row r="103" spans="1:25">
      <c r="A103" s="98"/>
      <c r="B103" s="137"/>
      <c r="C103" s="138"/>
      <c r="D103" s="139"/>
      <c r="E103" s="138"/>
      <c r="F103" s="140"/>
      <c r="G103" s="141"/>
      <c r="H103" s="141"/>
      <c r="I103" s="142"/>
      <c r="J103" s="143"/>
      <c r="K103" s="139"/>
      <c r="L103" s="144" t="str">
        <f t="shared" si="5"/>
        <v/>
      </c>
      <c r="M103" s="78"/>
      <c r="N103" s="68"/>
      <c r="O103" s="221"/>
      <c r="P103" s="221"/>
      <c r="Q103" s="221"/>
      <c r="R103" s="36">
        <f t="shared" si="6"/>
        <v>28348.636155563392</v>
      </c>
      <c r="S103" s="37" t="str">
        <f t="shared" si="7"/>
        <v/>
      </c>
      <c r="T103" s="37"/>
      <c r="U103" s="222"/>
      <c r="V103" s="222"/>
      <c r="W103" s="222"/>
      <c r="X103" s="41" t="str">
        <f>IF(I204&lt;&gt;0,I204,"")</f>
        <v/>
      </c>
      <c r="Y103" s="42" t="str">
        <f>IF(I204&lt;&gt;0,A204,"")</f>
        <v/>
      </c>
    </row>
    <row r="104" spans="1:25">
      <c r="A104" s="223"/>
      <c r="B104" s="224"/>
      <c r="C104" s="225"/>
      <c r="D104" s="226"/>
      <c r="E104" s="225"/>
      <c r="F104" s="226"/>
      <c r="G104" s="227"/>
      <c r="H104" s="227"/>
      <c r="I104" s="228"/>
      <c r="J104" s="229"/>
      <c r="K104" s="230"/>
      <c r="L104" s="231" t="str">
        <f t="shared" si="5"/>
        <v/>
      </c>
      <c r="M104" s="78"/>
      <c r="N104" s="34"/>
      <c r="O104" s="221"/>
      <c r="P104" s="221"/>
      <c r="Q104" s="221"/>
      <c r="R104" s="36">
        <f t="shared" si="6"/>
        <v>28348.636155563392</v>
      </c>
      <c r="S104" s="37" t="str">
        <f t="shared" si="7"/>
        <v/>
      </c>
      <c r="T104" s="37"/>
      <c r="U104" s="222"/>
      <c r="V104" s="222"/>
      <c r="W104" s="222"/>
      <c r="X104" s="232" t="str">
        <f>IF(I206&lt;&gt;0,I206,"")</f>
        <v/>
      </c>
      <c r="Y104" s="42" t="str">
        <f>IF(I206&lt;&gt;0,A206,"")</f>
        <v/>
      </c>
    </row>
    <row r="105" spans="1:25">
      <c r="A105" s="223"/>
      <c r="B105" s="224"/>
      <c r="C105" s="225"/>
      <c r="D105" s="226"/>
      <c r="E105" s="225"/>
      <c r="F105" s="226"/>
      <c r="G105" s="227"/>
      <c r="H105" s="227"/>
      <c r="I105" s="228"/>
      <c r="J105" s="229"/>
      <c r="K105" s="230"/>
      <c r="L105" s="231" t="str">
        <f t="shared" si="5"/>
        <v/>
      </c>
      <c r="M105" s="78"/>
      <c r="N105" s="34"/>
      <c r="O105" s="221"/>
      <c r="P105" s="221"/>
      <c r="Q105" s="221"/>
      <c r="R105" s="36">
        <f t="shared" si="6"/>
        <v>28348.636155563392</v>
      </c>
      <c r="S105" s="37" t="str">
        <f t="shared" si="7"/>
        <v/>
      </c>
      <c r="T105" s="37"/>
      <c r="U105" s="222"/>
      <c r="V105" s="222"/>
      <c r="W105" s="222"/>
      <c r="X105" s="232" t="str">
        <f>IF(I208&lt;&gt;0,I208,"")</f>
        <v/>
      </c>
      <c r="Y105" s="42" t="str">
        <f>IF(I208&lt;&gt;0,A208,"")</f>
        <v/>
      </c>
    </row>
    <row r="106" spans="1:25">
      <c r="A106" s="116"/>
      <c r="B106" s="99"/>
      <c r="C106" s="100"/>
      <c r="D106" s="101"/>
      <c r="E106" s="100"/>
      <c r="F106" s="102"/>
      <c r="G106" s="103"/>
      <c r="H106" s="103"/>
      <c r="I106" s="117"/>
      <c r="J106" s="105"/>
      <c r="K106" s="101"/>
      <c r="L106" s="106" t="str">
        <f t="shared" si="5"/>
        <v/>
      </c>
      <c r="M106" s="383"/>
      <c r="N106" s="34"/>
      <c r="O106" s="221"/>
      <c r="P106" s="221"/>
      <c r="Q106" s="221"/>
      <c r="R106" s="36">
        <f t="shared" si="6"/>
        <v>28348.636155563392</v>
      </c>
      <c r="S106" s="37" t="str">
        <f t="shared" si="7"/>
        <v/>
      </c>
      <c r="T106" s="37"/>
      <c r="U106" s="222"/>
      <c r="V106" s="222"/>
      <c r="W106" s="222"/>
      <c r="X106" s="232" t="str">
        <f>IF(I210&lt;&gt;0,I210,"")</f>
        <v/>
      </c>
      <c r="Y106" s="42" t="str">
        <f>IF(I210&lt;&gt;0,A210,"")</f>
        <v/>
      </c>
    </row>
    <row r="107" spans="1:25">
      <c r="A107" s="118"/>
      <c r="B107" s="119"/>
      <c r="C107" s="120"/>
      <c r="D107" s="125"/>
      <c r="E107" s="120"/>
      <c r="F107" s="121"/>
      <c r="G107" s="122"/>
      <c r="H107" s="122"/>
      <c r="I107" s="123"/>
      <c r="J107" s="124"/>
      <c r="K107" s="125"/>
      <c r="L107" s="563" t="str">
        <f t="shared" si="5"/>
        <v/>
      </c>
      <c r="M107" s="33" t="s">
        <v>38</v>
      </c>
      <c r="N107" s="34"/>
      <c r="O107" s="221"/>
      <c r="P107" s="221"/>
      <c r="Q107" s="221"/>
      <c r="R107" s="36">
        <f>R106</f>
        <v>28348.636155563392</v>
      </c>
      <c r="S107" s="37" t="str">
        <f t="shared" si="7"/>
        <v/>
      </c>
      <c r="T107" s="37"/>
      <c r="U107" s="222"/>
      <c r="V107" s="222"/>
      <c r="W107" s="222"/>
      <c r="X107" s="232" t="str">
        <f>IF(I212&lt;&gt;0,I212,"")</f>
        <v/>
      </c>
      <c r="Y107" s="42" t="str">
        <f>IF(I212&lt;&gt;0,A212,"")</f>
        <v/>
      </c>
    </row>
    <row r="108" spans="1:25">
      <c r="A108" s="98"/>
      <c r="B108" s="137"/>
      <c r="C108" s="138"/>
      <c r="D108" s="139"/>
      <c r="E108" s="138"/>
      <c r="F108" s="140"/>
      <c r="G108" s="141"/>
      <c r="H108" s="141"/>
      <c r="I108" s="142"/>
      <c r="J108" s="143"/>
      <c r="K108" s="139"/>
      <c r="L108" s="164" t="str">
        <f t="shared" si="5"/>
        <v/>
      </c>
      <c r="M108" s="45" t="s">
        <v>21</v>
      </c>
      <c r="N108" s="34"/>
      <c r="O108" s="221"/>
      <c r="P108" s="221"/>
      <c r="Q108" s="221"/>
      <c r="R108" s="36">
        <f t="shared" ref="R108:R218" si="8">R107*((J108/100)+1)</f>
        <v>28348.636155563392</v>
      </c>
      <c r="S108" s="37" t="str">
        <f t="shared" si="7"/>
        <v/>
      </c>
      <c r="T108" s="37"/>
      <c r="U108" s="222"/>
      <c r="V108" s="222"/>
      <c r="W108" s="222"/>
      <c r="X108" s="232" t="str">
        <f>IF(I214&lt;&gt;0,I214,"")</f>
        <v/>
      </c>
      <c r="Y108" s="42" t="str">
        <f>IF(I214&lt;&gt;0,A214,"")</f>
        <v/>
      </c>
    </row>
    <row r="109" spans="1:25">
      <c r="A109" s="22"/>
      <c r="B109" s="23"/>
      <c r="C109" s="24"/>
      <c r="D109" s="25"/>
      <c r="E109" s="24"/>
      <c r="F109" s="26"/>
      <c r="G109" s="27"/>
      <c r="H109" s="28"/>
      <c r="I109" s="29"/>
      <c r="J109" s="30"/>
      <c r="K109" s="31"/>
      <c r="L109" s="32" t="str">
        <f t="shared" si="5"/>
        <v/>
      </c>
      <c r="M109" s="56">
        <f>IFERROR(AVERAGE(L107:L139),0)</f>
        <v>0</v>
      </c>
      <c r="N109" s="34"/>
      <c r="O109" s="78"/>
      <c r="P109" s="78"/>
      <c r="Q109" s="78"/>
      <c r="R109" s="36">
        <f t="shared" si="8"/>
        <v>28348.636155563392</v>
      </c>
      <c r="S109" s="37" t="str">
        <f t="shared" si="7"/>
        <v/>
      </c>
      <c r="T109" s="37"/>
      <c r="X109" s="232" t="str">
        <f>IF(I216&lt;&gt;0,I216,"")</f>
        <v/>
      </c>
      <c r="Y109" s="42" t="str">
        <f>IF(I216&lt;&gt;0,A216,"")</f>
        <v/>
      </c>
    </row>
    <row r="110" spans="1:25">
      <c r="A110" s="22"/>
      <c r="B110" s="23"/>
      <c r="C110" s="24"/>
      <c r="D110" s="25"/>
      <c r="E110" s="24"/>
      <c r="F110" s="26"/>
      <c r="G110" s="27"/>
      <c r="H110" s="27"/>
      <c r="I110" s="43"/>
      <c r="J110" s="44"/>
      <c r="K110" s="25"/>
      <c r="L110" s="32" t="str">
        <f t="shared" si="5"/>
        <v/>
      </c>
      <c r="M110" s="45" t="s">
        <v>24</v>
      </c>
      <c r="N110" s="34"/>
      <c r="O110" s="78"/>
      <c r="P110" s="78"/>
      <c r="Q110" s="78"/>
      <c r="R110" s="36">
        <f t="shared" si="8"/>
        <v>28348.636155563392</v>
      </c>
      <c r="S110" s="37" t="str">
        <f t="shared" si="7"/>
        <v/>
      </c>
      <c r="T110" s="37"/>
      <c r="X110" s="232" t="str">
        <f>IF(I218&lt;&gt;0,I218,"")</f>
        <v/>
      </c>
      <c r="Y110" s="42" t="str">
        <f>IF(I218&lt;&gt;0,A218,"")</f>
        <v/>
      </c>
    </row>
    <row r="111" spans="1:25">
      <c r="A111" s="233"/>
      <c r="B111" s="234"/>
      <c r="C111" s="235"/>
      <c r="D111" s="236"/>
      <c r="E111" s="235"/>
      <c r="F111" s="236"/>
      <c r="G111" s="237"/>
      <c r="H111" s="237"/>
      <c r="I111" s="238"/>
      <c r="J111" s="239"/>
      <c r="K111" s="240"/>
      <c r="L111" s="241" t="str">
        <f t="shared" si="5"/>
        <v/>
      </c>
      <c r="M111" s="56">
        <f>SUM(I107:I139)</f>
        <v>0</v>
      </c>
      <c r="N111" s="34"/>
      <c r="O111" s="78"/>
      <c r="P111" s="78"/>
      <c r="Q111" s="78"/>
      <c r="R111" s="36">
        <f t="shared" si="8"/>
        <v>28348.636155563392</v>
      </c>
      <c r="S111" s="37" t="str">
        <f t="shared" si="7"/>
        <v/>
      </c>
      <c r="T111" s="37"/>
      <c r="X111" s="232" t="str">
        <f>IF(I219&lt;&gt;0,I219,"")</f>
        <v/>
      </c>
      <c r="Y111" s="42" t="str">
        <f>IF(I219&lt;&gt;0,A219,"")</f>
        <v/>
      </c>
    </row>
    <row r="112" spans="1:25">
      <c r="A112" s="233"/>
      <c r="B112" s="234"/>
      <c r="C112" s="235"/>
      <c r="D112" s="236"/>
      <c r="E112" s="235"/>
      <c r="F112" s="236"/>
      <c r="G112" s="237"/>
      <c r="H112" s="237"/>
      <c r="I112" s="238"/>
      <c r="J112" s="239"/>
      <c r="K112" s="240"/>
      <c r="L112" s="241" t="str">
        <f t="shared" si="5"/>
        <v/>
      </c>
      <c r="M112" s="45" t="s">
        <v>27</v>
      </c>
      <c r="N112" s="34"/>
      <c r="O112" s="78"/>
      <c r="P112" s="78"/>
      <c r="Q112" s="78"/>
      <c r="R112" s="36">
        <f t="shared" si="8"/>
        <v>28348.636155563392</v>
      </c>
      <c r="S112" s="37" t="str">
        <f t="shared" si="7"/>
        <v/>
      </c>
      <c r="T112" s="37"/>
      <c r="X112" s="232" t="str">
        <f>IF(I221&lt;&gt;0,I221,"")</f>
        <v/>
      </c>
      <c r="Y112" s="42" t="str">
        <f>IF(I221&lt;&gt;0,A221,"")</f>
        <v/>
      </c>
    </row>
    <row r="113" spans="1:25">
      <c r="A113" s="22"/>
      <c r="B113" s="23"/>
      <c r="C113" s="24"/>
      <c r="D113" s="25"/>
      <c r="E113" s="24"/>
      <c r="F113" s="26"/>
      <c r="G113" s="27"/>
      <c r="H113" s="28"/>
      <c r="I113" s="29"/>
      <c r="J113" s="30"/>
      <c r="K113" s="31"/>
      <c r="L113" s="32" t="str">
        <f t="shared" si="5"/>
        <v/>
      </c>
      <c r="M113" s="66">
        <f>SUM(J107:J139)/100</f>
        <v>0</v>
      </c>
      <c r="N113" s="34"/>
      <c r="O113" s="78"/>
      <c r="P113" s="78"/>
      <c r="Q113" s="78"/>
      <c r="R113" s="36">
        <f t="shared" si="8"/>
        <v>28348.636155563392</v>
      </c>
      <c r="S113" s="37" t="str">
        <f t="shared" si="7"/>
        <v/>
      </c>
      <c r="T113" s="37"/>
      <c r="X113" s="232" t="str">
        <f>IF(I223&lt;&gt;0,I223,"")</f>
        <v/>
      </c>
      <c r="Y113" s="42" t="str">
        <f>IF(I223&lt;&gt;0,A223,"")</f>
        <v/>
      </c>
    </row>
    <row r="114" spans="1:25">
      <c r="A114" s="22"/>
      <c r="B114" s="23"/>
      <c r="C114" s="24"/>
      <c r="D114" s="25"/>
      <c r="E114" s="24"/>
      <c r="F114" s="26"/>
      <c r="G114" s="27"/>
      <c r="H114" s="27"/>
      <c r="I114" s="43"/>
      <c r="J114" s="44"/>
      <c r="K114" s="25"/>
      <c r="L114" s="242" t="str">
        <f t="shared" si="5"/>
        <v/>
      </c>
      <c r="M114" s="388"/>
      <c r="N114" s="68"/>
      <c r="O114" s="78"/>
      <c r="P114" s="78"/>
      <c r="Q114" s="78"/>
      <c r="R114" s="36">
        <f t="shared" si="8"/>
        <v>28348.636155563392</v>
      </c>
      <c r="S114" s="37" t="str">
        <f t="shared" si="7"/>
        <v/>
      </c>
      <c r="T114" s="37"/>
      <c r="X114" s="232" t="str">
        <f>IF(I225&lt;&gt;0,I225,"")</f>
        <v/>
      </c>
      <c r="Y114" s="42" t="str">
        <f>IF(I225&lt;&gt;0,A225,"")</f>
        <v/>
      </c>
    </row>
    <row r="115" spans="1:25">
      <c r="A115" s="233"/>
      <c r="B115" s="234"/>
      <c r="C115" s="235"/>
      <c r="D115" s="236"/>
      <c r="E115" s="235"/>
      <c r="F115" s="236"/>
      <c r="G115" s="237"/>
      <c r="H115" s="237"/>
      <c r="I115" s="238"/>
      <c r="J115" s="239"/>
      <c r="K115" s="240"/>
      <c r="L115" s="243" t="str">
        <f t="shared" si="5"/>
        <v/>
      </c>
      <c r="M115" s="78"/>
      <c r="N115" s="68"/>
      <c r="O115" s="78"/>
      <c r="P115" s="78"/>
      <c r="Q115" s="78"/>
      <c r="R115" s="36">
        <f t="shared" si="8"/>
        <v>28348.636155563392</v>
      </c>
      <c r="S115" s="37" t="str">
        <f t="shared" si="7"/>
        <v/>
      </c>
      <c r="T115" s="37"/>
      <c r="X115" s="232" t="str">
        <f>IF(I227&lt;&gt;0,I227,"")</f>
        <v/>
      </c>
      <c r="Y115" s="42" t="str">
        <f>IF(I227&lt;&gt;0,A227,"")</f>
        <v/>
      </c>
    </row>
    <row r="116" spans="1:25">
      <c r="A116" s="233"/>
      <c r="B116" s="234"/>
      <c r="C116" s="235"/>
      <c r="D116" s="236"/>
      <c r="E116" s="235"/>
      <c r="F116" s="236"/>
      <c r="G116" s="237"/>
      <c r="H116" s="237"/>
      <c r="I116" s="238"/>
      <c r="J116" s="239"/>
      <c r="K116" s="240"/>
      <c r="L116" s="243" t="str">
        <f t="shared" si="5"/>
        <v/>
      </c>
      <c r="M116" s="78"/>
      <c r="N116" s="68"/>
      <c r="O116" s="78"/>
      <c r="P116" s="78"/>
      <c r="Q116" s="78"/>
      <c r="R116" s="36">
        <f t="shared" si="8"/>
        <v>28348.636155563392</v>
      </c>
      <c r="S116" s="37" t="str">
        <f t="shared" si="7"/>
        <v/>
      </c>
      <c r="T116" s="37"/>
      <c r="X116" s="232" t="str">
        <f>IF(I229&lt;&gt;0,I229,"")</f>
        <v/>
      </c>
      <c r="Y116" s="42" t="str">
        <f>IF(I229&lt;&gt;0,A229,"")</f>
        <v/>
      </c>
    </row>
    <row r="117" spans="1:25">
      <c r="A117" s="118"/>
      <c r="B117" s="119"/>
      <c r="C117" s="120"/>
      <c r="D117" s="125"/>
      <c r="E117" s="120"/>
      <c r="F117" s="121"/>
      <c r="G117" s="122"/>
      <c r="H117" s="122"/>
      <c r="I117" s="142"/>
      <c r="J117" s="124"/>
      <c r="K117" s="125"/>
      <c r="L117" s="574" t="str">
        <f t="shared" si="5"/>
        <v/>
      </c>
      <c r="M117" s="78"/>
      <c r="N117" s="68"/>
      <c r="O117" s="78"/>
      <c r="P117" s="78"/>
      <c r="Q117" s="78"/>
      <c r="R117" s="36">
        <f t="shared" si="8"/>
        <v>28348.636155563392</v>
      </c>
      <c r="S117" s="37" t="str">
        <f t="shared" si="7"/>
        <v/>
      </c>
      <c r="T117" s="37"/>
      <c r="X117" s="232" t="str">
        <f>IF(I231&lt;&gt;0,I231,"")</f>
        <v/>
      </c>
      <c r="Y117" s="42" t="str">
        <f>IF(I231&lt;&gt;0,A231,"")</f>
        <v/>
      </c>
    </row>
    <row r="118" spans="1:25">
      <c r="A118" s="118"/>
      <c r="B118" s="137"/>
      <c r="C118" s="138"/>
      <c r="D118" s="139"/>
      <c r="E118" s="138"/>
      <c r="F118" s="140"/>
      <c r="G118" s="141"/>
      <c r="H118" s="141"/>
      <c r="I118" s="142"/>
      <c r="J118" s="143"/>
      <c r="K118" s="139"/>
      <c r="L118" s="144" t="str">
        <f t="shared" si="5"/>
        <v/>
      </c>
      <c r="M118" s="78"/>
      <c r="N118" s="68"/>
      <c r="O118" s="78"/>
      <c r="P118" s="78"/>
      <c r="Q118" s="78"/>
      <c r="R118" s="36">
        <f t="shared" si="8"/>
        <v>28348.636155563392</v>
      </c>
      <c r="S118" s="37" t="str">
        <f t="shared" si="7"/>
        <v/>
      </c>
      <c r="T118" s="37"/>
      <c r="X118" s="232" t="str">
        <f t="shared" ref="X118:X181" si="9">IF(I233&lt;&gt;0,I233,"")</f>
        <v/>
      </c>
      <c r="Y118" s="42" t="str">
        <f t="shared" ref="Y118:Y181" si="10">IF(I233&lt;&gt;0,A233,"")</f>
        <v/>
      </c>
    </row>
    <row r="119" spans="1:25">
      <c r="A119" s="22"/>
      <c r="B119" s="23"/>
      <c r="C119" s="24"/>
      <c r="D119" s="25"/>
      <c r="E119" s="24"/>
      <c r="F119" s="26"/>
      <c r="G119" s="27"/>
      <c r="H119" s="28"/>
      <c r="I119" s="29"/>
      <c r="J119" s="30"/>
      <c r="K119" s="31"/>
      <c r="L119" s="242" t="str">
        <f t="shared" si="5"/>
        <v/>
      </c>
      <c r="M119" s="78"/>
      <c r="N119" s="68"/>
      <c r="O119" s="78"/>
      <c r="P119" s="78"/>
      <c r="Q119" s="78"/>
      <c r="R119" s="36">
        <f t="shared" si="8"/>
        <v>28348.636155563392</v>
      </c>
      <c r="S119" s="37" t="str">
        <f t="shared" si="7"/>
        <v/>
      </c>
      <c r="T119" s="37"/>
      <c r="X119" s="39" t="str">
        <f t="shared" si="9"/>
        <v/>
      </c>
      <c r="Y119" s="42" t="str">
        <f t="shared" si="10"/>
        <v/>
      </c>
    </row>
    <row r="120" spans="1:25">
      <c r="A120" s="22"/>
      <c r="B120" s="23"/>
      <c r="C120" s="24"/>
      <c r="D120" s="25"/>
      <c r="E120" s="24"/>
      <c r="F120" s="26"/>
      <c r="G120" s="27"/>
      <c r="H120" s="27"/>
      <c r="I120" s="43"/>
      <c r="J120" s="44"/>
      <c r="K120" s="25"/>
      <c r="L120" s="242" t="str">
        <f t="shared" si="5"/>
        <v/>
      </c>
      <c r="M120" s="78"/>
      <c r="N120" s="68"/>
      <c r="O120" s="78"/>
      <c r="P120" s="78"/>
      <c r="Q120" s="78"/>
      <c r="R120" s="36">
        <f t="shared" si="8"/>
        <v>28348.636155563392</v>
      </c>
      <c r="S120" s="37" t="str">
        <f t="shared" si="7"/>
        <v/>
      </c>
      <c r="T120" s="37"/>
      <c r="X120" s="232" t="str">
        <f t="shared" si="9"/>
        <v/>
      </c>
      <c r="Y120" s="42" t="str">
        <f t="shared" si="10"/>
        <v/>
      </c>
    </row>
    <row r="121" spans="1:25">
      <c r="A121" s="233"/>
      <c r="B121" s="234"/>
      <c r="C121" s="235"/>
      <c r="D121" s="236"/>
      <c r="E121" s="235"/>
      <c r="F121" s="236"/>
      <c r="G121" s="237"/>
      <c r="H121" s="237"/>
      <c r="I121" s="238"/>
      <c r="J121" s="239"/>
      <c r="K121" s="240"/>
      <c r="L121" s="243" t="str">
        <f t="shared" si="5"/>
        <v/>
      </c>
      <c r="M121" s="78"/>
      <c r="N121" s="68"/>
      <c r="O121" s="78"/>
      <c r="P121" s="78"/>
      <c r="Q121" s="78"/>
      <c r="R121" s="36">
        <f t="shared" si="8"/>
        <v>28348.636155563392</v>
      </c>
      <c r="S121" s="37" t="str">
        <f t="shared" si="7"/>
        <v/>
      </c>
      <c r="T121" s="37"/>
      <c r="X121" s="39" t="str">
        <f t="shared" si="9"/>
        <v/>
      </c>
      <c r="Y121" s="42" t="str">
        <f t="shared" si="10"/>
        <v/>
      </c>
    </row>
    <row r="122" spans="1:25">
      <c r="A122" s="233"/>
      <c r="B122" s="234"/>
      <c r="C122" s="235"/>
      <c r="D122" s="236"/>
      <c r="E122" s="235"/>
      <c r="F122" s="236"/>
      <c r="G122" s="237"/>
      <c r="H122" s="237"/>
      <c r="I122" s="238"/>
      <c r="J122" s="239"/>
      <c r="K122" s="240"/>
      <c r="L122" s="243" t="str">
        <f t="shared" si="5"/>
        <v/>
      </c>
      <c r="M122" s="78"/>
      <c r="N122" s="68"/>
      <c r="O122" s="78"/>
      <c r="P122" s="78"/>
      <c r="Q122" s="78"/>
      <c r="R122" s="36">
        <f t="shared" si="8"/>
        <v>28348.636155563392</v>
      </c>
      <c r="S122" s="37" t="str">
        <f t="shared" si="7"/>
        <v/>
      </c>
      <c r="T122" s="37"/>
      <c r="X122" s="232" t="str">
        <f t="shared" si="9"/>
        <v/>
      </c>
      <c r="Y122" s="42" t="str">
        <f t="shared" si="10"/>
        <v/>
      </c>
    </row>
    <row r="123" spans="1:25">
      <c r="A123" s="22"/>
      <c r="B123" s="23"/>
      <c r="C123" s="24"/>
      <c r="D123" s="25"/>
      <c r="E123" s="24"/>
      <c r="F123" s="26"/>
      <c r="G123" s="27"/>
      <c r="H123" s="28"/>
      <c r="I123" s="29"/>
      <c r="J123" s="30"/>
      <c r="K123" s="31"/>
      <c r="L123" s="242" t="str">
        <f t="shared" si="5"/>
        <v/>
      </c>
      <c r="M123" s="78"/>
      <c r="N123" s="68"/>
      <c r="O123" s="78"/>
      <c r="P123" s="78"/>
      <c r="Q123" s="78"/>
      <c r="R123" s="36">
        <f t="shared" si="8"/>
        <v>28348.636155563392</v>
      </c>
      <c r="S123" s="37" t="str">
        <f t="shared" si="7"/>
        <v/>
      </c>
      <c r="T123" s="37"/>
      <c r="X123" s="39" t="str">
        <f t="shared" si="9"/>
        <v/>
      </c>
      <c r="Y123" s="42" t="str">
        <f t="shared" si="10"/>
        <v/>
      </c>
    </row>
    <row r="124" spans="1:25">
      <c r="A124" s="22"/>
      <c r="B124" s="23"/>
      <c r="C124" s="24"/>
      <c r="D124" s="25"/>
      <c r="E124" s="24"/>
      <c r="F124" s="26"/>
      <c r="G124" s="27"/>
      <c r="H124" s="27"/>
      <c r="I124" s="43"/>
      <c r="J124" s="44"/>
      <c r="K124" s="25"/>
      <c r="L124" s="242" t="str">
        <f t="shared" si="5"/>
        <v/>
      </c>
      <c r="M124" s="78"/>
      <c r="N124" s="68"/>
      <c r="O124" s="78"/>
      <c r="P124" s="78"/>
      <c r="Q124" s="78"/>
      <c r="R124" s="36">
        <f t="shared" si="8"/>
        <v>28348.636155563392</v>
      </c>
      <c r="S124" s="37" t="str">
        <f t="shared" si="7"/>
        <v/>
      </c>
      <c r="T124" s="37"/>
      <c r="X124" s="232" t="str">
        <f t="shared" si="9"/>
        <v/>
      </c>
      <c r="Y124" s="42" t="str">
        <f t="shared" si="10"/>
        <v/>
      </c>
    </row>
    <row r="125" spans="1:25">
      <c r="A125" s="118"/>
      <c r="B125" s="119"/>
      <c r="C125" s="120"/>
      <c r="D125" s="125"/>
      <c r="E125" s="120"/>
      <c r="F125" s="121"/>
      <c r="G125" s="122"/>
      <c r="H125" s="122"/>
      <c r="I125" s="142"/>
      <c r="J125" s="124"/>
      <c r="K125" s="125"/>
      <c r="L125" s="574" t="str">
        <f t="shared" si="5"/>
        <v/>
      </c>
      <c r="M125" s="78"/>
      <c r="N125" s="68"/>
      <c r="O125" s="78"/>
      <c r="P125" s="78"/>
      <c r="Q125" s="78"/>
      <c r="R125" s="36">
        <f t="shared" si="8"/>
        <v>28348.636155563392</v>
      </c>
      <c r="S125" s="37" t="str">
        <f t="shared" si="7"/>
        <v/>
      </c>
      <c r="T125" s="37"/>
      <c r="X125" s="39" t="str">
        <f t="shared" si="9"/>
        <v/>
      </c>
      <c r="Y125" s="42" t="str">
        <f t="shared" si="10"/>
        <v/>
      </c>
    </row>
    <row r="126" spans="1:25">
      <c r="A126" s="118"/>
      <c r="B126" s="137"/>
      <c r="C126" s="138"/>
      <c r="D126" s="139"/>
      <c r="E126" s="138"/>
      <c r="F126" s="140"/>
      <c r="G126" s="141"/>
      <c r="H126" s="141"/>
      <c r="I126" s="142"/>
      <c r="J126" s="143"/>
      <c r="K126" s="139"/>
      <c r="L126" s="144" t="str">
        <f t="shared" si="5"/>
        <v/>
      </c>
      <c r="M126" s="78"/>
      <c r="N126" s="68"/>
      <c r="O126" s="78"/>
      <c r="P126" s="78"/>
      <c r="Q126" s="78"/>
      <c r="R126" s="36">
        <f t="shared" si="8"/>
        <v>28348.636155563392</v>
      </c>
      <c r="S126" s="37" t="str">
        <f t="shared" si="7"/>
        <v/>
      </c>
      <c r="T126" s="37"/>
      <c r="X126" s="232" t="str">
        <f t="shared" si="9"/>
        <v/>
      </c>
      <c r="Y126" s="42" t="str">
        <f t="shared" si="10"/>
        <v/>
      </c>
    </row>
    <row r="127" spans="1:25">
      <c r="A127" s="184"/>
      <c r="B127" s="185"/>
      <c r="C127" s="186"/>
      <c r="D127" s="187"/>
      <c r="E127" s="186"/>
      <c r="F127" s="187"/>
      <c r="G127" s="188"/>
      <c r="H127" s="188"/>
      <c r="I127" s="189"/>
      <c r="J127" s="190"/>
      <c r="K127" s="191"/>
      <c r="L127" s="575" t="str">
        <f t="shared" si="5"/>
        <v/>
      </c>
      <c r="M127" s="244"/>
      <c r="N127" s="68"/>
      <c r="O127" s="78"/>
      <c r="P127" s="78"/>
      <c r="Q127" s="78"/>
      <c r="R127" s="36">
        <f t="shared" si="8"/>
        <v>28348.636155563392</v>
      </c>
      <c r="S127" s="37" t="str">
        <f t="shared" si="7"/>
        <v/>
      </c>
      <c r="T127" s="37"/>
      <c r="X127" s="39" t="str">
        <f t="shared" si="9"/>
        <v/>
      </c>
      <c r="Y127" s="42" t="str">
        <f t="shared" si="10"/>
        <v/>
      </c>
    </row>
    <row r="128" spans="1:25">
      <c r="A128" s="184"/>
      <c r="B128" s="185"/>
      <c r="C128" s="186"/>
      <c r="D128" s="187"/>
      <c r="E128" s="186"/>
      <c r="F128" s="187"/>
      <c r="G128" s="188"/>
      <c r="H128" s="188"/>
      <c r="I128" s="245"/>
      <c r="J128" s="190"/>
      <c r="K128" s="191"/>
      <c r="L128" s="575" t="str">
        <f t="shared" si="5"/>
        <v/>
      </c>
      <c r="M128" s="244"/>
      <c r="N128" s="68"/>
      <c r="O128" s="78"/>
      <c r="P128" s="78"/>
      <c r="Q128" s="78"/>
      <c r="R128" s="36">
        <f t="shared" si="8"/>
        <v>28348.636155563392</v>
      </c>
      <c r="S128" s="37" t="str">
        <f t="shared" si="7"/>
        <v/>
      </c>
      <c r="T128" s="37"/>
      <c r="X128" s="232" t="str">
        <f t="shared" si="9"/>
        <v/>
      </c>
      <c r="Y128" s="42" t="str">
        <f t="shared" si="10"/>
        <v/>
      </c>
    </row>
    <row r="129" spans="1:25">
      <c r="A129" s="22"/>
      <c r="B129" s="23"/>
      <c r="C129" s="24"/>
      <c r="D129" s="25"/>
      <c r="E129" s="24"/>
      <c r="F129" s="26"/>
      <c r="G129" s="27"/>
      <c r="H129" s="28"/>
      <c r="I129" s="29"/>
      <c r="J129" s="30"/>
      <c r="K129" s="31"/>
      <c r="L129" s="242" t="str">
        <f t="shared" si="5"/>
        <v/>
      </c>
      <c r="M129" s="244"/>
      <c r="N129" s="68"/>
      <c r="O129" s="78"/>
      <c r="P129" s="78"/>
      <c r="Q129" s="78"/>
      <c r="R129" s="36">
        <f t="shared" si="8"/>
        <v>28348.636155563392</v>
      </c>
      <c r="S129" s="37" t="str">
        <f t="shared" si="7"/>
        <v/>
      </c>
      <c r="T129" s="37"/>
      <c r="X129" s="39" t="str">
        <f t="shared" si="9"/>
        <v/>
      </c>
      <c r="Y129" s="42" t="str">
        <f t="shared" si="10"/>
        <v/>
      </c>
    </row>
    <row r="130" spans="1:25">
      <c r="A130" s="22"/>
      <c r="B130" s="23"/>
      <c r="C130" s="24"/>
      <c r="D130" s="25"/>
      <c r="E130" s="24"/>
      <c r="F130" s="26"/>
      <c r="G130" s="27"/>
      <c r="H130" s="27"/>
      <c r="I130" s="43"/>
      <c r="J130" s="44"/>
      <c r="K130" s="25"/>
      <c r="L130" s="242" t="str">
        <f t="shared" si="5"/>
        <v/>
      </c>
      <c r="M130" s="244"/>
      <c r="N130" s="68"/>
      <c r="O130" s="78"/>
      <c r="P130" s="78"/>
      <c r="Q130" s="78"/>
      <c r="R130" s="36">
        <f t="shared" si="8"/>
        <v>28348.636155563392</v>
      </c>
      <c r="S130" s="37" t="str">
        <f t="shared" si="7"/>
        <v/>
      </c>
      <c r="T130" s="37"/>
      <c r="X130" s="232" t="str">
        <f t="shared" si="9"/>
        <v/>
      </c>
      <c r="Y130" s="42" t="str">
        <f t="shared" si="10"/>
        <v/>
      </c>
    </row>
    <row r="131" spans="1:25">
      <c r="A131" s="184"/>
      <c r="B131" s="185"/>
      <c r="C131" s="186"/>
      <c r="D131" s="187"/>
      <c r="E131" s="186"/>
      <c r="F131" s="187"/>
      <c r="G131" s="188"/>
      <c r="H131" s="188"/>
      <c r="I131" s="189"/>
      <c r="J131" s="190"/>
      <c r="K131" s="191"/>
      <c r="L131" s="575" t="str">
        <f t="shared" ref="L131:L194" si="11">IF(B131="Compra",(F131*G131)+10+(F131*G131*0.000325),"")</f>
        <v/>
      </c>
      <c r="M131" s="78"/>
      <c r="N131" s="68"/>
      <c r="O131" s="78"/>
      <c r="P131" s="78"/>
      <c r="Q131" s="78"/>
      <c r="R131" s="36">
        <f t="shared" si="8"/>
        <v>28348.636155563392</v>
      </c>
      <c r="S131" s="37" t="str">
        <f t="shared" si="7"/>
        <v/>
      </c>
      <c r="T131" s="37"/>
      <c r="X131" s="39" t="str">
        <f t="shared" si="9"/>
        <v/>
      </c>
      <c r="Y131" s="42" t="str">
        <f t="shared" si="10"/>
        <v/>
      </c>
    </row>
    <row r="132" spans="1:25">
      <c r="A132" s="184"/>
      <c r="B132" s="185"/>
      <c r="C132" s="186"/>
      <c r="D132" s="187"/>
      <c r="E132" s="186"/>
      <c r="F132" s="187"/>
      <c r="G132" s="188"/>
      <c r="H132" s="188"/>
      <c r="I132" s="245"/>
      <c r="J132" s="190"/>
      <c r="K132" s="191"/>
      <c r="L132" s="575" t="str">
        <f t="shared" si="11"/>
        <v/>
      </c>
      <c r="M132" s="78"/>
      <c r="N132" s="68"/>
      <c r="O132" s="78"/>
      <c r="P132" s="78"/>
      <c r="Q132" s="78"/>
      <c r="R132" s="36">
        <f t="shared" si="8"/>
        <v>28348.636155563392</v>
      </c>
      <c r="S132" s="37" t="str">
        <f t="shared" si="7"/>
        <v/>
      </c>
      <c r="T132" s="37"/>
      <c r="X132" s="232" t="str">
        <f t="shared" si="9"/>
        <v/>
      </c>
      <c r="Y132" s="42" t="str">
        <f t="shared" si="10"/>
        <v/>
      </c>
    </row>
    <row r="133" spans="1:25">
      <c r="A133" s="165"/>
      <c r="B133" s="246"/>
      <c r="C133" s="167"/>
      <c r="D133" s="169"/>
      <c r="E133" s="167"/>
      <c r="F133" s="169"/>
      <c r="G133" s="170"/>
      <c r="H133" s="170"/>
      <c r="I133" s="171"/>
      <c r="J133" s="172"/>
      <c r="K133" s="168"/>
      <c r="L133" s="173" t="str">
        <f t="shared" si="11"/>
        <v/>
      </c>
      <c r="M133" s="78"/>
      <c r="N133" s="68"/>
      <c r="O133" s="78"/>
      <c r="P133" s="78"/>
      <c r="Q133" s="78"/>
      <c r="R133" s="36">
        <f t="shared" si="8"/>
        <v>28348.636155563392</v>
      </c>
      <c r="S133" s="37" t="str">
        <f t="shared" si="7"/>
        <v/>
      </c>
      <c r="T133" s="37"/>
      <c r="X133" s="39" t="str">
        <f t="shared" si="9"/>
        <v/>
      </c>
      <c r="Y133" s="42" t="str">
        <f t="shared" si="10"/>
        <v/>
      </c>
    </row>
    <row r="134" spans="1:25">
      <c r="A134" s="165"/>
      <c r="B134" s="246"/>
      <c r="C134" s="167"/>
      <c r="D134" s="169"/>
      <c r="E134" s="167"/>
      <c r="F134" s="169"/>
      <c r="G134" s="170"/>
      <c r="H134" s="170"/>
      <c r="I134" s="171"/>
      <c r="J134" s="172"/>
      <c r="K134" s="168"/>
      <c r="L134" s="173" t="str">
        <f t="shared" si="11"/>
        <v/>
      </c>
      <c r="M134" s="78"/>
      <c r="N134" s="68"/>
      <c r="O134" s="78"/>
      <c r="P134" s="78"/>
      <c r="Q134" s="78"/>
      <c r="R134" s="36">
        <f t="shared" si="8"/>
        <v>28348.636155563392</v>
      </c>
      <c r="S134" s="37" t="str">
        <f t="shared" si="7"/>
        <v/>
      </c>
      <c r="T134" s="37"/>
      <c r="X134" s="232" t="str">
        <f t="shared" si="9"/>
        <v/>
      </c>
      <c r="Y134" s="42" t="str">
        <f t="shared" si="10"/>
        <v/>
      </c>
    </row>
    <row r="135" spans="1:25">
      <c r="A135" s="22"/>
      <c r="B135" s="23"/>
      <c r="C135" s="24"/>
      <c r="D135" s="25"/>
      <c r="E135" s="24"/>
      <c r="F135" s="26"/>
      <c r="G135" s="27"/>
      <c r="H135" s="28"/>
      <c r="I135" s="29"/>
      <c r="J135" s="30"/>
      <c r="K135" s="31"/>
      <c r="L135" s="242" t="str">
        <f t="shared" si="11"/>
        <v/>
      </c>
      <c r="M135" s="78"/>
      <c r="N135" s="68"/>
      <c r="O135" s="78"/>
      <c r="P135" s="78"/>
      <c r="Q135" s="78"/>
      <c r="R135" s="36">
        <f t="shared" si="8"/>
        <v>28348.636155563392</v>
      </c>
      <c r="S135" s="37" t="str">
        <f t="shared" si="7"/>
        <v/>
      </c>
      <c r="T135" s="37"/>
      <c r="X135" s="39" t="str">
        <f t="shared" si="9"/>
        <v/>
      </c>
      <c r="Y135" s="42" t="str">
        <f t="shared" si="10"/>
        <v/>
      </c>
    </row>
    <row r="136" spans="1:25">
      <c r="A136" s="22"/>
      <c r="B136" s="23"/>
      <c r="C136" s="24"/>
      <c r="D136" s="25"/>
      <c r="E136" s="24"/>
      <c r="F136" s="26"/>
      <c r="G136" s="27"/>
      <c r="H136" s="27"/>
      <c r="I136" s="43"/>
      <c r="J136" s="44"/>
      <c r="K136" s="25"/>
      <c r="L136" s="242" t="str">
        <f t="shared" si="11"/>
        <v/>
      </c>
      <c r="M136" s="78"/>
      <c r="N136" s="68"/>
      <c r="O136" s="78"/>
      <c r="P136" s="78"/>
      <c r="Q136" s="78"/>
      <c r="R136" s="36">
        <f t="shared" si="8"/>
        <v>28348.636155563392</v>
      </c>
      <c r="S136" s="37" t="str">
        <f t="shared" si="7"/>
        <v/>
      </c>
      <c r="T136" s="37"/>
      <c r="X136" s="232" t="str">
        <f t="shared" si="9"/>
        <v/>
      </c>
      <c r="Y136" s="42" t="str">
        <f t="shared" si="10"/>
        <v/>
      </c>
    </row>
    <row r="137" spans="1:25">
      <c r="A137" s="247"/>
      <c r="B137" s="248"/>
      <c r="C137" s="249"/>
      <c r="D137" s="250"/>
      <c r="E137" s="249"/>
      <c r="F137" s="250"/>
      <c r="G137" s="251"/>
      <c r="H137" s="251"/>
      <c r="I137" s="252"/>
      <c r="J137" s="253"/>
      <c r="K137" s="254"/>
      <c r="L137" s="255" t="str">
        <f t="shared" si="11"/>
        <v/>
      </c>
      <c r="M137" s="78"/>
      <c r="N137" s="68"/>
      <c r="O137" s="78"/>
      <c r="P137" s="78"/>
      <c r="Q137" s="78"/>
      <c r="R137" s="36">
        <f t="shared" si="8"/>
        <v>28348.636155563392</v>
      </c>
      <c r="S137" s="37" t="str">
        <f t="shared" si="7"/>
        <v/>
      </c>
      <c r="T137" s="37"/>
      <c r="X137" s="39" t="str">
        <f t="shared" si="9"/>
        <v/>
      </c>
      <c r="Y137" s="42" t="str">
        <f t="shared" si="10"/>
        <v/>
      </c>
    </row>
    <row r="138" spans="1:25">
      <c r="A138" s="247"/>
      <c r="B138" s="248"/>
      <c r="C138" s="249"/>
      <c r="D138" s="250"/>
      <c r="E138" s="249"/>
      <c r="F138" s="250"/>
      <c r="G138" s="251"/>
      <c r="H138" s="251"/>
      <c r="I138" s="252"/>
      <c r="J138" s="253"/>
      <c r="K138" s="254"/>
      <c r="L138" s="255" t="str">
        <f t="shared" si="11"/>
        <v/>
      </c>
      <c r="M138" s="78"/>
      <c r="N138" s="68"/>
      <c r="O138" s="78"/>
      <c r="P138" s="78"/>
      <c r="Q138" s="78"/>
      <c r="R138" s="36">
        <f t="shared" si="8"/>
        <v>28348.636155563392</v>
      </c>
      <c r="S138" s="37" t="str">
        <f t="shared" si="7"/>
        <v/>
      </c>
      <c r="T138" s="37"/>
      <c r="X138" s="232" t="str">
        <f t="shared" si="9"/>
        <v/>
      </c>
      <c r="Y138" s="42" t="str">
        <f t="shared" si="10"/>
        <v/>
      </c>
    </row>
    <row r="139" spans="1:25">
      <c r="A139" s="256"/>
      <c r="B139" s="257"/>
      <c r="C139" s="258"/>
      <c r="D139" s="259"/>
      <c r="E139" s="258"/>
      <c r="F139" s="259"/>
      <c r="G139" s="260"/>
      <c r="H139" s="260"/>
      <c r="I139" s="261"/>
      <c r="J139" s="262"/>
      <c r="K139" s="263"/>
      <c r="L139" s="264" t="str">
        <f t="shared" si="11"/>
        <v/>
      </c>
      <c r="M139" s="383"/>
      <c r="N139" s="68"/>
      <c r="O139" s="78"/>
      <c r="P139" s="78"/>
      <c r="Q139" s="78"/>
      <c r="R139" s="36">
        <f t="shared" si="8"/>
        <v>28348.636155563392</v>
      </c>
      <c r="S139" s="37" t="str">
        <f t="shared" si="7"/>
        <v/>
      </c>
      <c r="T139" s="37"/>
      <c r="X139" s="39" t="str">
        <f t="shared" si="9"/>
        <v/>
      </c>
      <c r="Y139" s="42" t="str">
        <f t="shared" si="10"/>
        <v/>
      </c>
    </row>
    <row r="140" spans="1:25">
      <c r="A140" s="265"/>
      <c r="B140" s="266"/>
      <c r="C140" s="267"/>
      <c r="D140" s="268"/>
      <c r="E140" s="267"/>
      <c r="F140" s="268"/>
      <c r="G140" s="269"/>
      <c r="H140" s="269"/>
      <c r="I140" s="270"/>
      <c r="J140" s="271"/>
      <c r="K140" s="272"/>
      <c r="L140" s="385" t="str">
        <f t="shared" si="11"/>
        <v/>
      </c>
      <c r="M140" s="33" t="s">
        <v>39</v>
      </c>
      <c r="N140" s="34"/>
      <c r="O140" s="78"/>
      <c r="P140" s="78"/>
      <c r="Q140" s="78"/>
      <c r="R140" s="36">
        <f t="shared" si="8"/>
        <v>28348.636155563392</v>
      </c>
      <c r="S140" s="37" t="str">
        <f t="shared" si="7"/>
        <v/>
      </c>
      <c r="T140" s="37"/>
      <c r="X140" s="232" t="str">
        <f t="shared" si="9"/>
        <v/>
      </c>
      <c r="Y140" s="42" t="str">
        <f t="shared" si="10"/>
        <v/>
      </c>
    </row>
    <row r="141" spans="1:25">
      <c r="A141" s="127"/>
      <c r="B141" s="128"/>
      <c r="C141" s="129"/>
      <c r="D141" s="130"/>
      <c r="E141" s="129"/>
      <c r="F141" s="130"/>
      <c r="G141" s="131"/>
      <c r="H141" s="131"/>
      <c r="I141" s="132"/>
      <c r="J141" s="133"/>
      <c r="K141" s="134"/>
      <c r="L141" s="135" t="str">
        <f t="shared" si="11"/>
        <v/>
      </c>
      <c r="M141" s="45" t="s">
        <v>21</v>
      </c>
      <c r="N141" s="34"/>
      <c r="O141" s="68"/>
      <c r="P141" s="68"/>
      <c r="Q141" s="68"/>
      <c r="R141" s="36">
        <f t="shared" si="8"/>
        <v>28348.636155563392</v>
      </c>
      <c r="S141" s="37" t="str">
        <f t="shared" si="7"/>
        <v/>
      </c>
      <c r="T141" s="37"/>
      <c r="U141" s="136"/>
      <c r="V141" s="136"/>
      <c r="W141" s="136"/>
      <c r="X141" s="39" t="str">
        <f t="shared" si="9"/>
        <v/>
      </c>
      <c r="Y141" s="42" t="str">
        <f t="shared" si="10"/>
        <v/>
      </c>
    </row>
    <row r="142" spans="1:25">
      <c r="A142" s="127"/>
      <c r="B142" s="128"/>
      <c r="C142" s="129"/>
      <c r="D142" s="134"/>
      <c r="E142" s="129"/>
      <c r="F142" s="130"/>
      <c r="G142" s="131"/>
      <c r="H142" s="131"/>
      <c r="I142" s="132"/>
      <c r="J142" s="133"/>
      <c r="K142" s="134"/>
      <c r="L142" s="135" t="str">
        <f t="shared" si="11"/>
        <v/>
      </c>
      <c r="M142" s="56">
        <f>IFERROR(AVERAGE(L140:L183),0)</f>
        <v>0</v>
      </c>
      <c r="N142" s="34"/>
      <c r="O142" s="78"/>
      <c r="P142" s="78"/>
      <c r="Q142" s="78"/>
      <c r="R142" s="36">
        <f t="shared" si="8"/>
        <v>28348.636155563392</v>
      </c>
      <c r="S142" s="37" t="str">
        <f t="shared" si="7"/>
        <v/>
      </c>
      <c r="T142" s="37"/>
      <c r="X142" s="232" t="str">
        <f t="shared" si="9"/>
        <v/>
      </c>
      <c r="Y142" s="42" t="str">
        <f t="shared" si="10"/>
        <v/>
      </c>
    </row>
    <row r="143" spans="1:25">
      <c r="A143" s="165"/>
      <c r="B143" s="246"/>
      <c r="C143" s="167"/>
      <c r="D143" s="169"/>
      <c r="E143" s="167"/>
      <c r="F143" s="169"/>
      <c r="G143" s="170"/>
      <c r="H143" s="170"/>
      <c r="I143" s="171"/>
      <c r="J143" s="172"/>
      <c r="K143" s="168"/>
      <c r="L143" s="273" t="str">
        <f t="shared" si="11"/>
        <v/>
      </c>
      <c r="M143" s="45" t="s">
        <v>24</v>
      </c>
      <c r="N143" s="34"/>
      <c r="O143" s="78"/>
      <c r="P143" s="78"/>
      <c r="Q143" s="78"/>
      <c r="R143" s="36">
        <f t="shared" si="8"/>
        <v>28348.636155563392</v>
      </c>
      <c r="S143" s="37" t="str">
        <f t="shared" si="7"/>
        <v/>
      </c>
      <c r="T143" s="37"/>
      <c r="X143" s="39" t="str">
        <f t="shared" si="9"/>
        <v/>
      </c>
      <c r="Y143" s="42" t="str">
        <f t="shared" si="10"/>
        <v/>
      </c>
    </row>
    <row r="144" spans="1:25">
      <c r="A144" s="165"/>
      <c r="B144" s="246"/>
      <c r="C144" s="167"/>
      <c r="D144" s="169"/>
      <c r="E144" s="167"/>
      <c r="F144" s="169"/>
      <c r="G144" s="170"/>
      <c r="H144" s="170"/>
      <c r="I144" s="171"/>
      <c r="J144" s="172"/>
      <c r="K144" s="168"/>
      <c r="L144" s="273" t="str">
        <f t="shared" si="11"/>
        <v/>
      </c>
      <c r="M144" s="56">
        <f>SUM(I140:I183)</f>
        <v>0</v>
      </c>
      <c r="N144" s="34"/>
      <c r="O144" s="78"/>
      <c r="P144" s="78"/>
      <c r="Q144" s="78"/>
      <c r="R144" s="36">
        <f t="shared" si="8"/>
        <v>28348.636155563392</v>
      </c>
      <c r="S144" s="37" t="str">
        <f t="shared" si="7"/>
        <v/>
      </c>
      <c r="T144" s="37"/>
      <c r="X144" s="232" t="str">
        <f t="shared" si="9"/>
        <v/>
      </c>
      <c r="Y144" s="42" t="str">
        <f t="shared" si="10"/>
        <v/>
      </c>
    </row>
    <row r="145" spans="1:25">
      <c r="A145" s="69"/>
      <c r="B145" s="274"/>
      <c r="C145" s="71"/>
      <c r="D145" s="72"/>
      <c r="E145" s="71"/>
      <c r="F145" s="72"/>
      <c r="G145" s="73"/>
      <c r="H145" s="73"/>
      <c r="I145" s="74"/>
      <c r="J145" s="75"/>
      <c r="K145" s="76"/>
      <c r="L145" s="209" t="str">
        <f t="shared" si="11"/>
        <v/>
      </c>
      <c r="M145" s="45" t="s">
        <v>27</v>
      </c>
      <c r="N145" s="34"/>
      <c r="O145" s="78"/>
      <c r="P145" s="78"/>
      <c r="Q145" s="78"/>
      <c r="R145" s="36">
        <f t="shared" si="8"/>
        <v>28348.636155563392</v>
      </c>
      <c r="S145" s="37" t="str">
        <f t="shared" si="7"/>
        <v/>
      </c>
      <c r="T145" s="37"/>
      <c r="X145" s="39" t="str">
        <f t="shared" si="9"/>
        <v/>
      </c>
      <c r="Y145" s="42" t="str">
        <f t="shared" si="10"/>
        <v/>
      </c>
    </row>
    <row r="146" spans="1:25">
      <c r="A146" s="69"/>
      <c r="B146" s="274"/>
      <c r="C146" s="71"/>
      <c r="D146" s="72"/>
      <c r="E146" s="71"/>
      <c r="F146" s="72"/>
      <c r="G146" s="73"/>
      <c r="H146" s="73"/>
      <c r="I146" s="74"/>
      <c r="J146" s="75"/>
      <c r="K146" s="76"/>
      <c r="L146" s="209" t="str">
        <f t="shared" si="11"/>
        <v/>
      </c>
      <c r="M146" s="66">
        <f>SUM(J140:J183)/100</f>
        <v>0</v>
      </c>
      <c r="N146" s="34"/>
      <c r="O146" s="78"/>
      <c r="P146" s="78"/>
      <c r="Q146" s="78"/>
      <c r="R146" s="36">
        <f t="shared" si="8"/>
        <v>28348.636155563392</v>
      </c>
      <c r="S146" s="37" t="str">
        <f t="shared" si="7"/>
        <v/>
      </c>
      <c r="T146" s="37"/>
      <c r="X146" s="232" t="str">
        <f t="shared" si="9"/>
        <v/>
      </c>
      <c r="Y146" s="42" t="str">
        <f t="shared" si="10"/>
        <v/>
      </c>
    </row>
    <row r="147" spans="1:25">
      <c r="A147" s="233"/>
      <c r="B147" s="234"/>
      <c r="C147" s="235"/>
      <c r="D147" s="236"/>
      <c r="E147" s="235"/>
      <c r="F147" s="236"/>
      <c r="G147" s="237"/>
      <c r="H147" s="237"/>
      <c r="I147" s="238"/>
      <c r="J147" s="239"/>
      <c r="K147" s="240"/>
      <c r="L147" s="243" t="str">
        <f t="shared" si="11"/>
        <v/>
      </c>
      <c r="M147" s="388"/>
      <c r="N147" s="68"/>
      <c r="O147" s="78"/>
      <c r="P147" s="78"/>
      <c r="Q147" s="78"/>
      <c r="R147" s="36">
        <f t="shared" si="8"/>
        <v>28348.636155563392</v>
      </c>
      <c r="S147" s="37" t="str">
        <f t="shared" si="7"/>
        <v/>
      </c>
      <c r="T147" s="37"/>
      <c r="X147" s="39" t="str">
        <f t="shared" si="9"/>
        <v/>
      </c>
      <c r="Y147" s="42" t="str">
        <f t="shared" si="10"/>
        <v/>
      </c>
    </row>
    <row r="148" spans="1:25">
      <c r="A148" s="233"/>
      <c r="B148" s="234"/>
      <c r="C148" s="235"/>
      <c r="D148" s="236"/>
      <c r="E148" s="235"/>
      <c r="F148" s="236"/>
      <c r="G148" s="237"/>
      <c r="H148" s="237"/>
      <c r="I148" s="238"/>
      <c r="J148" s="239"/>
      <c r="K148" s="240"/>
      <c r="L148" s="243" t="str">
        <f t="shared" si="11"/>
        <v/>
      </c>
      <c r="M148" s="78"/>
      <c r="N148" s="68"/>
      <c r="O148" s="78"/>
      <c r="P148" s="78"/>
      <c r="Q148" s="78"/>
      <c r="R148" s="36">
        <f t="shared" si="8"/>
        <v>28348.636155563392</v>
      </c>
      <c r="S148" s="37" t="str">
        <f t="shared" si="7"/>
        <v/>
      </c>
      <c r="T148" s="37"/>
      <c r="X148" s="232" t="str">
        <f t="shared" si="9"/>
        <v/>
      </c>
      <c r="Y148" s="42" t="str">
        <f t="shared" si="10"/>
        <v/>
      </c>
    </row>
    <row r="149" spans="1:25">
      <c r="A149" s="211"/>
      <c r="B149" s="212"/>
      <c r="C149" s="213"/>
      <c r="D149" s="214"/>
      <c r="E149" s="213"/>
      <c r="F149" s="215"/>
      <c r="G149" s="216"/>
      <c r="H149" s="216"/>
      <c r="I149" s="217"/>
      <c r="J149" s="218"/>
      <c r="K149" s="214"/>
      <c r="L149" s="219" t="str">
        <f t="shared" si="11"/>
        <v/>
      </c>
      <c r="M149" s="78"/>
      <c r="N149" s="68"/>
      <c r="O149" s="78"/>
      <c r="P149" s="78"/>
      <c r="Q149" s="78"/>
      <c r="R149" s="36">
        <f t="shared" si="8"/>
        <v>28348.636155563392</v>
      </c>
      <c r="S149" s="37" t="str">
        <f t="shared" si="7"/>
        <v/>
      </c>
      <c r="T149" s="37"/>
      <c r="X149" s="39" t="str">
        <f t="shared" si="9"/>
        <v/>
      </c>
      <c r="Y149" s="42" t="str">
        <f t="shared" si="10"/>
        <v/>
      </c>
    </row>
    <row r="150" spans="1:25">
      <c r="A150" s="211"/>
      <c r="B150" s="212"/>
      <c r="C150" s="213"/>
      <c r="D150" s="214"/>
      <c r="E150" s="213"/>
      <c r="F150" s="215"/>
      <c r="G150" s="216"/>
      <c r="H150" s="216"/>
      <c r="I150" s="217"/>
      <c r="J150" s="218"/>
      <c r="K150" s="214"/>
      <c r="L150" s="219" t="str">
        <f t="shared" si="11"/>
        <v/>
      </c>
      <c r="M150" s="78"/>
      <c r="N150" s="68"/>
      <c r="O150" s="78"/>
      <c r="P150" s="78"/>
      <c r="Q150" s="78"/>
      <c r="R150" s="36">
        <f t="shared" si="8"/>
        <v>28348.636155563392</v>
      </c>
      <c r="S150" s="37" t="str">
        <f t="shared" si="7"/>
        <v/>
      </c>
      <c r="T150" s="37"/>
      <c r="X150" s="232" t="str">
        <f t="shared" si="9"/>
        <v/>
      </c>
      <c r="Y150" s="42" t="str">
        <f t="shared" si="10"/>
        <v/>
      </c>
    </row>
    <row r="151" spans="1:25">
      <c r="A151" s="69"/>
      <c r="B151" s="274"/>
      <c r="C151" s="71"/>
      <c r="D151" s="72"/>
      <c r="E151" s="71"/>
      <c r="F151" s="72"/>
      <c r="G151" s="73"/>
      <c r="H151" s="73"/>
      <c r="I151" s="74"/>
      <c r="J151" s="75"/>
      <c r="K151" s="76"/>
      <c r="L151" s="210" t="str">
        <f t="shared" si="11"/>
        <v/>
      </c>
      <c r="M151" s="78"/>
      <c r="N151" s="68"/>
      <c r="O151" s="78"/>
      <c r="P151" s="78"/>
      <c r="Q151" s="78"/>
      <c r="R151" s="36">
        <f t="shared" si="8"/>
        <v>28348.636155563392</v>
      </c>
      <c r="S151" s="37" t="str">
        <f t="shared" si="7"/>
        <v/>
      </c>
      <c r="T151" s="37"/>
      <c r="X151" s="39" t="str">
        <f t="shared" si="9"/>
        <v/>
      </c>
      <c r="Y151" s="42" t="str">
        <f t="shared" si="10"/>
        <v/>
      </c>
    </row>
    <row r="152" spans="1:25">
      <c r="A152" s="69"/>
      <c r="B152" s="274"/>
      <c r="C152" s="71"/>
      <c r="D152" s="72"/>
      <c r="E152" s="71"/>
      <c r="F152" s="72"/>
      <c r="G152" s="73"/>
      <c r="H152" s="73"/>
      <c r="I152" s="74"/>
      <c r="J152" s="75"/>
      <c r="K152" s="76"/>
      <c r="L152" s="210" t="str">
        <f t="shared" si="11"/>
        <v/>
      </c>
      <c r="M152" s="78"/>
      <c r="N152" s="68"/>
      <c r="O152" s="78"/>
      <c r="P152" s="78"/>
      <c r="Q152" s="78"/>
      <c r="R152" s="36">
        <f t="shared" si="8"/>
        <v>28348.636155563392</v>
      </c>
      <c r="S152" s="37" t="str">
        <f t="shared" si="7"/>
        <v/>
      </c>
      <c r="T152" s="37"/>
      <c r="X152" s="232" t="str">
        <f t="shared" si="9"/>
        <v/>
      </c>
      <c r="Y152" s="42" t="str">
        <f t="shared" si="10"/>
        <v/>
      </c>
    </row>
    <row r="153" spans="1:25">
      <c r="A153" s="275"/>
      <c r="B153" s="276"/>
      <c r="C153" s="277"/>
      <c r="D153" s="278"/>
      <c r="E153" s="277"/>
      <c r="F153" s="278"/>
      <c r="G153" s="279"/>
      <c r="H153" s="279"/>
      <c r="I153" s="245"/>
      <c r="J153" s="280"/>
      <c r="K153" s="281"/>
      <c r="L153" s="282" t="str">
        <f t="shared" si="11"/>
        <v/>
      </c>
      <c r="M153" s="78"/>
      <c r="N153" s="68"/>
      <c r="O153" s="78"/>
      <c r="P153" s="78"/>
      <c r="Q153" s="78"/>
      <c r="R153" s="36">
        <f t="shared" si="8"/>
        <v>28348.636155563392</v>
      </c>
      <c r="S153" s="37" t="str">
        <f t="shared" si="7"/>
        <v/>
      </c>
      <c r="T153" s="37"/>
      <c r="X153" s="39" t="str">
        <f t="shared" si="9"/>
        <v/>
      </c>
      <c r="Y153" s="42" t="str">
        <f t="shared" si="10"/>
        <v/>
      </c>
    </row>
    <row r="154" spans="1:25">
      <c r="A154" s="275"/>
      <c r="B154" s="276"/>
      <c r="C154" s="277"/>
      <c r="D154" s="278"/>
      <c r="E154" s="277"/>
      <c r="F154" s="278"/>
      <c r="G154" s="279"/>
      <c r="H154" s="279"/>
      <c r="I154" s="245"/>
      <c r="J154" s="280"/>
      <c r="K154" s="281"/>
      <c r="L154" s="282" t="str">
        <f t="shared" si="11"/>
        <v/>
      </c>
      <c r="M154" s="78"/>
      <c r="N154" s="68"/>
      <c r="O154" s="78"/>
      <c r="P154" s="78"/>
      <c r="Q154" s="78"/>
      <c r="R154" s="36">
        <f t="shared" si="8"/>
        <v>28348.636155563392</v>
      </c>
      <c r="S154" s="37" t="str">
        <f t="shared" si="7"/>
        <v/>
      </c>
      <c r="T154" s="37"/>
      <c r="X154" s="232" t="str">
        <f t="shared" si="9"/>
        <v/>
      </c>
      <c r="Y154" s="42" t="str">
        <f t="shared" si="10"/>
        <v/>
      </c>
    </row>
    <row r="155" spans="1:25">
      <c r="A155" s="165"/>
      <c r="B155" s="246"/>
      <c r="C155" s="167"/>
      <c r="D155" s="169"/>
      <c r="E155" s="167"/>
      <c r="F155" s="169"/>
      <c r="G155" s="170"/>
      <c r="H155" s="170"/>
      <c r="I155" s="171"/>
      <c r="J155" s="172"/>
      <c r="K155" s="168"/>
      <c r="L155" s="173" t="str">
        <f t="shared" si="11"/>
        <v/>
      </c>
      <c r="M155" s="78"/>
      <c r="N155" s="68"/>
      <c r="O155" s="78"/>
      <c r="P155" s="78"/>
      <c r="Q155" s="78"/>
      <c r="R155" s="36">
        <f t="shared" si="8"/>
        <v>28348.636155563392</v>
      </c>
      <c r="S155" s="37" t="str">
        <f t="shared" si="7"/>
        <v/>
      </c>
      <c r="T155" s="37"/>
      <c r="X155" s="39" t="str">
        <f t="shared" si="9"/>
        <v/>
      </c>
      <c r="Y155" s="42" t="str">
        <f t="shared" si="10"/>
        <v/>
      </c>
    </row>
    <row r="156" spans="1:25">
      <c r="A156" s="165"/>
      <c r="B156" s="246"/>
      <c r="C156" s="167"/>
      <c r="D156" s="169"/>
      <c r="E156" s="167"/>
      <c r="F156" s="169"/>
      <c r="G156" s="170"/>
      <c r="H156" s="170"/>
      <c r="I156" s="171"/>
      <c r="J156" s="172"/>
      <c r="K156" s="168"/>
      <c r="L156" s="173" t="str">
        <f t="shared" si="11"/>
        <v/>
      </c>
      <c r="M156" s="78"/>
      <c r="N156" s="68"/>
      <c r="O156" s="78"/>
      <c r="P156" s="78"/>
      <c r="Q156" s="78"/>
      <c r="R156" s="36">
        <f t="shared" si="8"/>
        <v>28348.636155563392</v>
      </c>
      <c r="S156" s="37" t="str">
        <f t="shared" si="7"/>
        <v/>
      </c>
      <c r="T156" s="37"/>
      <c r="X156" s="232" t="str">
        <f t="shared" si="9"/>
        <v/>
      </c>
      <c r="Y156" s="42" t="str">
        <f t="shared" si="10"/>
        <v/>
      </c>
    </row>
    <row r="157" spans="1:25">
      <c r="A157" s="201"/>
      <c r="B157" s="283"/>
      <c r="C157" s="203"/>
      <c r="D157" s="205"/>
      <c r="E157" s="203"/>
      <c r="F157" s="205"/>
      <c r="G157" s="206"/>
      <c r="H157" s="206"/>
      <c r="I157" s="207"/>
      <c r="J157" s="208"/>
      <c r="K157" s="204"/>
      <c r="L157" s="210" t="str">
        <f t="shared" si="11"/>
        <v/>
      </c>
      <c r="M157" s="78"/>
      <c r="N157" s="68"/>
      <c r="O157" s="78"/>
      <c r="P157" s="78"/>
      <c r="Q157" s="78"/>
      <c r="R157" s="36">
        <f t="shared" si="8"/>
        <v>28348.636155563392</v>
      </c>
      <c r="S157" s="37" t="str">
        <f t="shared" si="7"/>
        <v/>
      </c>
      <c r="T157" s="37"/>
      <c r="X157" s="39" t="str">
        <f t="shared" si="9"/>
        <v/>
      </c>
      <c r="Y157" s="42" t="str">
        <f t="shared" si="10"/>
        <v/>
      </c>
    </row>
    <row r="158" spans="1:25">
      <c r="A158" s="201"/>
      <c r="B158" s="283"/>
      <c r="C158" s="203"/>
      <c r="D158" s="205"/>
      <c r="E158" s="203"/>
      <c r="F158" s="205"/>
      <c r="G158" s="206"/>
      <c r="H158" s="206"/>
      <c r="I158" s="207"/>
      <c r="J158" s="208"/>
      <c r="K158" s="204"/>
      <c r="L158" s="210" t="str">
        <f t="shared" si="11"/>
        <v/>
      </c>
      <c r="M158" s="78"/>
      <c r="N158" s="68"/>
      <c r="O158" s="78"/>
      <c r="P158" s="78"/>
      <c r="Q158" s="78"/>
      <c r="R158" s="36">
        <f t="shared" si="8"/>
        <v>28348.636155563392</v>
      </c>
      <c r="S158" s="37" t="str">
        <f t="shared" si="7"/>
        <v/>
      </c>
      <c r="T158" s="37"/>
      <c r="X158" s="232" t="str">
        <f t="shared" si="9"/>
        <v/>
      </c>
      <c r="Y158" s="42" t="str">
        <f t="shared" si="10"/>
        <v/>
      </c>
    </row>
    <row r="159" spans="1:25">
      <c r="A159" s="118"/>
      <c r="B159" s="119"/>
      <c r="C159" s="120"/>
      <c r="D159" s="125"/>
      <c r="E159" s="120"/>
      <c r="F159" s="121"/>
      <c r="G159" s="122"/>
      <c r="H159" s="122"/>
      <c r="I159" s="142"/>
      <c r="J159" s="124"/>
      <c r="K159" s="125"/>
      <c r="L159" s="574" t="str">
        <f t="shared" si="11"/>
        <v/>
      </c>
      <c r="M159" s="78"/>
      <c r="N159" s="68"/>
      <c r="O159" s="78"/>
      <c r="P159" s="78"/>
      <c r="Q159" s="78"/>
      <c r="R159" s="36">
        <f t="shared" si="8"/>
        <v>28348.636155563392</v>
      </c>
      <c r="S159" s="37" t="str">
        <f t="shared" si="7"/>
        <v/>
      </c>
      <c r="T159" s="37"/>
      <c r="X159" s="39" t="str">
        <f t="shared" si="9"/>
        <v/>
      </c>
      <c r="Y159" s="42" t="str">
        <f t="shared" si="10"/>
        <v/>
      </c>
    </row>
    <row r="160" spans="1:25">
      <c r="A160" s="118"/>
      <c r="B160" s="137"/>
      <c r="C160" s="138"/>
      <c r="D160" s="139"/>
      <c r="E160" s="138"/>
      <c r="F160" s="140"/>
      <c r="G160" s="141"/>
      <c r="H160" s="141"/>
      <c r="I160" s="142"/>
      <c r="J160" s="143"/>
      <c r="K160" s="139"/>
      <c r="L160" s="144" t="str">
        <f t="shared" si="11"/>
        <v/>
      </c>
      <c r="M160" s="78"/>
      <c r="N160" s="68"/>
      <c r="O160" s="78"/>
      <c r="P160" s="78"/>
      <c r="Q160" s="78"/>
      <c r="R160" s="36">
        <f t="shared" si="8"/>
        <v>28348.636155563392</v>
      </c>
      <c r="S160" s="37" t="str">
        <f t="shared" si="7"/>
        <v/>
      </c>
      <c r="T160" s="37"/>
      <c r="X160" s="232" t="str">
        <f t="shared" si="9"/>
        <v/>
      </c>
      <c r="Y160" s="42" t="str">
        <f t="shared" si="10"/>
        <v/>
      </c>
    </row>
    <row r="161" spans="1:25">
      <c r="A161" s="22"/>
      <c r="B161" s="23"/>
      <c r="C161" s="24"/>
      <c r="D161" s="25"/>
      <c r="E161" s="24"/>
      <c r="F161" s="26"/>
      <c r="G161" s="27"/>
      <c r="H161" s="28"/>
      <c r="I161" s="29"/>
      <c r="J161" s="30"/>
      <c r="K161" s="31"/>
      <c r="L161" s="242" t="str">
        <f t="shared" si="11"/>
        <v/>
      </c>
      <c r="M161" s="78"/>
      <c r="N161" s="68"/>
      <c r="O161" s="78"/>
      <c r="P161" s="78"/>
      <c r="Q161" s="78"/>
      <c r="R161" s="36">
        <f t="shared" si="8"/>
        <v>28348.636155563392</v>
      </c>
      <c r="S161" s="37" t="str">
        <f t="shared" si="7"/>
        <v/>
      </c>
      <c r="T161" s="37"/>
      <c r="X161" s="39" t="str">
        <f t="shared" si="9"/>
        <v/>
      </c>
      <c r="Y161" s="42" t="str">
        <f t="shared" si="10"/>
        <v/>
      </c>
    </row>
    <row r="162" spans="1:25">
      <c r="A162" s="22"/>
      <c r="B162" s="23"/>
      <c r="C162" s="24"/>
      <c r="D162" s="25"/>
      <c r="E162" s="24"/>
      <c r="F162" s="26"/>
      <c r="G162" s="27"/>
      <c r="H162" s="27"/>
      <c r="I162" s="43"/>
      <c r="J162" s="44"/>
      <c r="K162" s="25"/>
      <c r="L162" s="242" t="str">
        <f t="shared" si="11"/>
        <v/>
      </c>
      <c r="M162" s="78"/>
      <c r="N162" s="68"/>
      <c r="O162" s="78"/>
      <c r="P162" s="78"/>
      <c r="Q162" s="78"/>
      <c r="R162" s="36">
        <f t="shared" si="8"/>
        <v>28348.636155563392</v>
      </c>
      <c r="S162" s="37" t="str">
        <f t="shared" si="7"/>
        <v/>
      </c>
      <c r="T162" s="37"/>
      <c r="X162" s="232" t="str">
        <f t="shared" si="9"/>
        <v/>
      </c>
      <c r="Y162" s="42" t="str">
        <f t="shared" si="10"/>
        <v/>
      </c>
    </row>
    <row r="163" spans="1:25">
      <c r="A163" s="47"/>
      <c r="B163" s="48"/>
      <c r="C163" s="49"/>
      <c r="D163" s="54"/>
      <c r="E163" s="49"/>
      <c r="F163" s="50"/>
      <c r="G163" s="51"/>
      <c r="H163" s="51"/>
      <c r="I163" s="52"/>
      <c r="J163" s="53"/>
      <c r="K163" s="54"/>
      <c r="L163" s="174" t="str">
        <f t="shared" si="11"/>
        <v/>
      </c>
      <c r="M163" s="78"/>
      <c r="N163" s="68"/>
      <c r="O163" s="78"/>
      <c r="P163" s="78"/>
      <c r="Q163" s="78"/>
      <c r="R163" s="36">
        <f t="shared" si="8"/>
        <v>28348.636155563392</v>
      </c>
      <c r="S163" s="37" t="str">
        <f t="shared" si="7"/>
        <v/>
      </c>
      <c r="T163" s="37"/>
      <c r="X163" s="39" t="str">
        <f t="shared" si="9"/>
        <v/>
      </c>
      <c r="Y163" s="42" t="str">
        <f t="shared" si="10"/>
        <v/>
      </c>
    </row>
    <row r="164" spans="1:25" ht="15" customHeight="1">
      <c r="A164" s="47"/>
      <c r="B164" s="48"/>
      <c r="C164" s="49"/>
      <c r="D164" s="54"/>
      <c r="E164" s="49"/>
      <c r="F164" s="50"/>
      <c r="G164" s="51"/>
      <c r="H164" s="51"/>
      <c r="I164" s="52"/>
      <c r="J164" s="53"/>
      <c r="K164" s="54"/>
      <c r="L164" s="174" t="str">
        <f t="shared" si="11"/>
        <v/>
      </c>
      <c r="M164" s="78"/>
      <c r="N164" s="68"/>
      <c r="O164" s="78"/>
      <c r="P164" s="78"/>
      <c r="Q164" s="78"/>
      <c r="R164" s="36">
        <f t="shared" si="8"/>
        <v>28348.636155563392</v>
      </c>
      <c r="S164" s="37" t="str">
        <f t="shared" si="7"/>
        <v/>
      </c>
      <c r="T164" s="37"/>
      <c r="X164" s="232" t="str">
        <f t="shared" si="9"/>
        <v/>
      </c>
      <c r="Y164" s="42" t="str">
        <f t="shared" si="10"/>
        <v/>
      </c>
    </row>
    <row r="165" spans="1:25" ht="15" customHeight="1">
      <c r="A165" s="22"/>
      <c r="B165" s="23"/>
      <c r="C165" s="24"/>
      <c r="D165" s="25"/>
      <c r="E165" s="24"/>
      <c r="F165" s="26"/>
      <c r="G165" s="27"/>
      <c r="H165" s="28"/>
      <c r="I165" s="29"/>
      <c r="J165" s="30"/>
      <c r="K165" s="31"/>
      <c r="L165" s="242" t="str">
        <f t="shared" si="11"/>
        <v/>
      </c>
      <c r="M165" s="78"/>
      <c r="N165" s="68"/>
      <c r="O165" s="78"/>
      <c r="P165" s="78"/>
      <c r="Q165" s="78"/>
      <c r="R165" s="36">
        <f t="shared" si="8"/>
        <v>28348.636155563392</v>
      </c>
      <c r="S165" s="37" t="str">
        <f t="shared" si="7"/>
        <v/>
      </c>
      <c r="T165" s="37"/>
      <c r="X165" s="39" t="str">
        <f t="shared" si="9"/>
        <v/>
      </c>
      <c r="Y165" s="42" t="str">
        <f t="shared" si="10"/>
        <v/>
      </c>
    </row>
    <row r="166" spans="1:25" ht="15" customHeight="1">
      <c r="A166" s="22"/>
      <c r="B166" s="23"/>
      <c r="C166" s="24"/>
      <c r="D166" s="25"/>
      <c r="E166" s="24"/>
      <c r="F166" s="26"/>
      <c r="G166" s="27"/>
      <c r="H166" s="27"/>
      <c r="I166" s="43"/>
      <c r="J166" s="44"/>
      <c r="K166" s="25"/>
      <c r="L166" s="242" t="str">
        <f t="shared" si="11"/>
        <v/>
      </c>
      <c r="M166" s="78"/>
      <c r="N166" s="68"/>
      <c r="O166" s="78"/>
      <c r="P166" s="78"/>
      <c r="Q166" s="78"/>
      <c r="R166" s="36">
        <f t="shared" si="8"/>
        <v>28348.636155563392</v>
      </c>
      <c r="S166" s="37" t="str">
        <f t="shared" si="7"/>
        <v/>
      </c>
      <c r="T166" s="37"/>
      <c r="X166" s="232" t="str">
        <f t="shared" si="9"/>
        <v/>
      </c>
      <c r="Y166" s="42" t="str">
        <f t="shared" si="10"/>
        <v/>
      </c>
    </row>
    <row r="167" spans="1:25">
      <c r="A167" s="47"/>
      <c r="B167" s="48"/>
      <c r="C167" s="49"/>
      <c r="D167" s="54"/>
      <c r="E167" s="49"/>
      <c r="F167" s="50"/>
      <c r="G167" s="51"/>
      <c r="H167" s="51"/>
      <c r="I167" s="52"/>
      <c r="J167" s="53"/>
      <c r="K167" s="54"/>
      <c r="L167" s="174" t="str">
        <f t="shared" si="11"/>
        <v/>
      </c>
      <c r="M167" s="78"/>
      <c r="N167" s="68"/>
      <c r="O167" s="78"/>
      <c r="P167" s="78"/>
      <c r="Q167" s="78"/>
      <c r="R167" s="36">
        <f t="shared" si="8"/>
        <v>28348.636155563392</v>
      </c>
      <c r="S167" s="37" t="str">
        <f t="shared" si="7"/>
        <v/>
      </c>
      <c r="T167" s="37"/>
      <c r="X167" s="39" t="str">
        <f t="shared" si="9"/>
        <v/>
      </c>
      <c r="Y167" s="42" t="str">
        <f t="shared" si="10"/>
        <v/>
      </c>
    </row>
    <row r="168" spans="1:25">
      <c r="A168" s="47"/>
      <c r="B168" s="48"/>
      <c r="C168" s="49"/>
      <c r="D168" s="54"/>
      <c r="E168" s="49"/>
      <c r="F168" s="50"/>
      <c r="G168" s="51"/>
      <c r="H168" s="51"/>
      <c r="I168" s="52"/>
      <c r="J168" s="53"/>
      <c r="K168" s="54"/>
      <c r="L168" s="174" t="str">
        <f t="shared" si="11"/>
        <v/>
      </c>
      <c r="M168" s="78"/>
      <c r="N168" s="68"/>
      <c r="O168" s="78"/>
      <c r="P168" s="78"/>
      <c r="Q168" s="78"/>
      <c r="R168" s="36">
        <f t="shared" si="8"/>
        <v>28348.636155563392</v>
      </c>
      <c r="S168" s="37" t="str">
        <f t="shared" si="7"/>
        <v/>
      </c>
      <c r="T168" s="37"/>
      <c r="X168" s="232" t="str">
        <f t="shared" si="9"/>
        <v/>
      </c>
      <c r="Y168" s="42" t="str">
        <f t="shared" si="10"/>
        <v/>
      </c>
    </row>
    <row r="169" spans="1:25">
      <c r="A169" s="22"/>
      <c r="B169" s="23"/>
      <c r="C169" s="24"/>
      <c r="D169" s="25"/>
      <c r="E169" s="24"/>
      <c r="F169" s="26"/>
      <c r="G169" s="27"/>
      <c r="H169" s="28"/>
      <c r="I169" s="29"/>
      <c r="J169" s="30"/>
      <c r="K169" s="31"/>
      <c r="L169" s="242" t="str">
        <f t="shared" si="11"/>
        <v/>
      </c>
      <c r="M169" s="78"/>
      <c r="N169" s="68"/>
      <c r="O169" s="78"/>
      <c r="P169" s="78"/>
      <c r="Q169" s="78"/>
      <c r="R169" s="36">
        <f t="shared" si="8"/>
        <v>28348.636155563392</v>
      </c>
      <c r="S169" s="37" t="str">
        <f t="shared" si="7"/>
        <v/>
      </c>
      <c r="T169" s="37"/>
      <c r="X169" s="39" t="str">
        <f t="shared" si="9"/>
        <v/>
      </c>
      <c r="Y169" s="42" t="str">
        <f t="shared" si="10"/>
        <v/>
      </c>
    </row>
    <row r="170" spans="1:25">
      <c r="A170" s="22"/>
      <c r="B170" s="23"/>
      <c r="C170" s="24"/>
      <c r="D170" s="25"/>
      <c r="E170" s="24"/>
      <c r="F170" s="26"/>
      <c r="G170" s="27"/>
      <c r="H170" s="27"/>
      <c r="I170" s="43"/>
      <c r="J170" s="44"/>
      <c r="K170" s="25"/>
      <c r="L170" s="242" t="str">
        <f t="shared" si="11"/>
        <v/>
      </c>
      <c r="M170" s="78"/>
      <c r="N170" s="68"/>
      <c r="O170" s="78"/>
      <c r="P170" s="78"/>
      <c r="Q170" s="78"/>
      <c r="R170" s="36">
        <f t="shared" si="8"/>
        <v>28348.636155563392</v>
      </c>
      <c r="S170" s="37" t="str">
        <f t="shared" si="7"/>
        <v/>
      </c>
      <c r="T170" s="37"/>
      <c r="X170" s="232" t="str">
        <f t="shared" si="9"/>
        <v/>
      </c>
      <c r="Y170" s="42" t="str">
        <f t="shared" si="10"/>
        <v/>
      </c>
    </row>
    <row r="171" spans="1:25">
      <c r="A171" s="47"/>
      <c r="B171" s="48"/>
      <c r="C171" s="49"/>
      <c r="D171" s="54"/>
      <c r="E171" s="49"/>
      <c r="F171" s="50"/>
      <c r="G171" s="51"/>
      <c r="H171" s="51"/>
      <c r="I171" s="52"/>
      <c r="J171" s="53"/>
      <c r="K171" s="54"/>
      <c r="L171" s="174" t="str">
        <f t="shared" si="11"/>
        <v/>
      </c>
      <c r="M171" s="78"/>
      <c r="N171" s="68"/>
      <c r="O171" s="78"/>
      <c r="P171" s="78"/>
      <c r="Q171" s="78"/>
      <c r="R171" s="36">
        <f t="shared" si="8"/>
        <v>28348.636155563392</v>
      </c>
      <c r="S171" s="37" t="str">
        <f t="shared" si="7"/>
        <v/>
      </c>
      <c r="T171" s="37"/>
      <c r="X171" s="39" t="str">
        <f t="shared" si="9"/>
        <v/>
      </c>
      <c r="Y171" s="42" t="str">
        <f t="shared" si="10"/>
        <v/>
      </c>
    </row>
    <row r="172" spans="1:25">
      <c r="A172" s="47"/>
      <c r="B172" s="48"/>
      <c r="C172" s="49"/>
      <c r="D172" s="54"/>
      <c r="E172" s="49"/>
      <c r="F172" s="50"/>
      <c r="G172" s="51"/>
      <c r="H172" s="51"/>
      <c r="I172" s="52"/>
      <c r="J172" s="53"/>
      <c r="K172" s="54"/>
      <c r="L172" s="174" t="str">
        <f t="shared" si="11"/>
        <v/>
      </c>
      <c r="M172" s="78"/>
      <c r="N172" s="68"/>
      <c r="O172" s="78"/>
      <c r="P172" s="78"/>
      <c r="Q172" s="78"/>
      <c r="R172" s="36">
        <f t="shared" si="8"/>
        <v>28348.636155563392</v>
      </c>
      <c r="S172" s="37" t="str">
        <f t="shared" si="7"/>
        <v/>
      </c>
      <c r="T172" s="37"/>
      <c r="X172" s="232" t="str">
        <f t="shared" si="9"/>
        <v/>
      </c>
      <c r="Y172" s="42" t="str">
        <f t="shared" si="10"/>
        <v/>
      </c>
    </row>
    <row r="173" spans="1:25">
      <c r="A173" s="22"/>
      <c r="B173" s="23"/>
      <c r="C173" s="24"/>
      <c r="D173" s="25"/>
      <c r="E173" s="24"/>
      <c r="F173" s="26"/>
      <c r="G173" s="27"/>
      <c r="H173" s="28"/>
      <c r="I173" s="29"/>
      <c r="J173" s="30"/>
      <c r="K173" s="31"/>
      <c r="L173" s="242" t="str">
        <f t="shared" si="11"/>
        <v/>
      </c>
      <c r="M173" s="78"/>
      <c r="N173" s="68"/>
      <c r="O173" s="78"/>
      <c r="P173" s="78"/>
      <c r="Q173" s="78"/>
      <c r="R173" s="36">
        <f t="shared" si="8"/>
        <v>28348.636155563392</v>
      </c>
      <c r="S173" s="37" t="str">
        <f t="shared" si="7"/>
        <v/>
      </c>
      <c r="T173" s="37"/>
      <c r="X173" s="39" t="str">
        <f t="shared" si="9"/>
        <v/>
      </c>
      <c r="Y173" s="42" t="str">
        <f t="shared" si="10"/>
        <v/>
      </c>
    </row>
    <row r="174" spans="1:25">
      <c r="A174" s="22"/>
      <c r="B174" s="23"/>
      <c r="C174" s="24"/>
      <c r="D174" s="25"/>
      <c r="E174" s="24"/>
      <c r="F174" s="26"/>
      <c r="G174" s="27"/>
      <c r="H174" s="27"/>
      <c r="I174" s="43"/>
      <c r="J174" s="44"/>
      <c r="K174" s="25"/>
      <c r="L174" s="242" t="str">
        <f t="shared" si="11"/>
        <v/>
      </c>
      <c r="M174" s="78"/>
      <c r="N174" s="68"/>
      <c r="O174" s="78"/>
      <c r="P174" s="78"/>
      <c r="Q174" s="78"/>
      <c r="R174" s="36">
        <f t="shared" si="8"/>
        <v>28348.636155563392</v>
      </c>
      <c r="S174" s="37" t="str">
        <f t="shared" si="7"/>
        <v/>
      </c>
      <c r="T174" s="37"/>
      <c r="X174" s="232" t="str">
        <f t="shared" si="9"/>
        <v/>
      </c>
      <c r="Y174" s="42" t="str">
        <f t="shared" si="10"/>
        <v/>
      </c>
    </row>
    <row r="175" spans="1:25">
      <c r="A175" s="47"/>
      <c r="B175" s="48"/>
      <c r="C175" s="49"/>
      <c r="D175" s="54"/>
      <c r="E175" s="49"/>
      <c r="F175" s="50"/>
      <c r="G175" s="51"/>
      <c r="H175" s="51"/>
      <c r="I175" s="52"/>
      <c r="J175" s="53"/>
      <c r="K175" s="54"/>
      <c r="L175" s="174" t="str">
        <f t="shared" si="11"/>
        <v/>
      </c>
      <c r="M175" s="78"/>
      <c r="N175" s="68"/>
      <c r="O175" s="78"/>
      <c r="P175" s="78"/>
      <c r="Q175" s="78"/>
      <c r="R175" s="36">
        <f t="shared" si="8"/>
        <v>28348.636155563392</v>
      </c>
      <c r="S175" s="37" t="str">
        <f t="shared" si="7"/>
        <v/>
      </c>
      <c r="T175" s="37"/>
      <c r="X175" s="232" t="str">
        <f t="shared" si="9"/>
        <v/>
      </c>
      <c r="Y175" s="42" t="str">
        <f t="shared" si="10"/>
        <v/>
      </c>
    </row>
    <row r="176" spans="1:25">
      <c r="A176" s="47"/>
      <c r="B176" s="48"/>
      <c r="C176" s="49"/>
      <c r="D176" s="54"/>
      <c r="E176" s="49"/>
      <c r="F176" s="50"/>
      <c r="G176" s="51"/>
      <c r="H176" s="51"/>
      <c r="I176" s="52"/>
      <c r="J176" s="53"/>
      <c r="K176" s="54"/>
      <c r="L176" s="174" t="str">
        <f t="shared" si="11"/>
        <v/>
      </c>
      <c r="M176" s="78"/>
      <c r="N176" s="68"/>
      <c r="O176" s="78"/>
      <c r="P176" s="78"/>
      <c r="Q176" s="78"/>
      <c r="R176" s="36">
        <f t="shared" si="8"/>
        <v>28348.636155563392</v>
      </c>
      <c r="S176" s="37" t="str">
        <f t="shared" si="7"/>
        <v/>
      </c>
      <c r="T176" s="37"/>
      <c r="X176" s="39" t="str">
        <f t="shared" si="9"/>
        <v/>
      </c>
      <c r="Y176" s="42" t="str">
        <f t="shared" si="10"/>
        <v/>
      </c>
    </row>
    <row r="177" spans="1:25">
      <c r="A177" s="22"/>
      <c r="B177" s="23"/>
      <c r="C177" s="24"/>
      <c r="D177" s="25"/>
      <c r="E177" s="24"/>
      <c r="F177" s="26"/>
      <c r="G177" s="27"/>
      <c r="H177" s="28"/>
      <c r="I177" s="29"/>
      <c r="J177" s="30"/>
      <c r="K177" s="31"/>
      <c r="L177" s="242" t="str">
        <f t="shared" si="11"/>
        <v/>
      </c>
      <c r="M177" s="78"/>
      <c r="N177" s="68"/>
      <c r="O177" s="78"/>
      <c r="P177" s="78"/>
      <c r="Q177" s="78"/>
      <c r="R177" s="36">
        <f t="shared" si="8"/>
        <v>28348.636155563392</v>
      </c>
      <c r="S177" s="37" t="str">
        <f t="shared" si="7"/>
        <v/>
      </c>
      <c r="T177" s="37"/>
      <c r="X177" s="232" t="str">
        <f t="shared" si="9"/>
        <v/>
      </c>
      <c r="Y177" s="42" t="str">
        <f t="shared" si="10"/>
        <v/>
      </c>
    </row>
    <row r="178" spans="1:25">
      <c r="A178" s="22"/>
      <c r="B178" s="23"/>
      <c r="C178" s="24"/>
      <c r="D178" s="25"/>
      <c r="E178" s="24"/>
      <c r="F178" s="26"/>
      <c r="G178" s="27"/>
      <c r="H178" s="27"/>
      <c r="I178" s="43"/>
      <c r="J178" s="44"/>
      <c r="K178" s="25"/>
      <c r="L178" s="242" t="str">
        <f t="shared" si="11"/>
        <v/>
      </c>
      <c r="M178" s="78"/>
      <c r="N178" s="68"/>
      <c r="O178" s="78"/>
      <c r="P178" s="78"/>
      <c r="Q178" s="78"/>
      <c r="R178" s="36">
        <f t="shared" si="8"/>
        <v>28348.636155563392</v>
      </c>
      <c r="S178" s="37" t="str">
        <f t="shared" si="7"/>
        <v/>
      </c>
      <c r="T178" s="37"/>
      <c r="X178" s="39" t="str">
        <f t="shared" si="9"/>
        <v/>
      </c>
      <c r="Y178" s="42" t="str">
        <f t="shared" si="10"/>
        <v/>
      </c>
    </row>
    <row r="179" spans="1:25">
      <c r="A179" s="118"/>
      <c r="B179" s="119"/>
      <c r="C179" s="120"/>
      <c r="D179" s="125"/>
      <c r="E179" s="120"/>
      <c r="F179" s="121"/>
      <c r="G179" s="122"/>
      <c r="H179" s="122"/>
      <c r="I179" s="142"/>
      <c r="J179" s="124"/>
      <c r="K179" s="125"/>
      <c r="L179" s="574" t="str">
        <f t="shared" si="11"/>
        <v/>
      </c>
      <c r="M179" s="78"/>
      <c r="N179" s="68"/>
      <c r="O179" s="78"/>
      <c r="P179" s="78"/>
      <c r="Q179" s="78"/>
      <c r="R179" s="36">
        <f t="shared" si="8"/>
        <v>28348.636155563392</v>
      </c>
      <c r="S179" s="37" t="str">
        <f t="shared" si="7"/>
        <v/>
      </c>
      <c r="T179" s="37"/>
      <c r="X179" s="232" t="str">
        <f t="shared" si="9"/>
        <v/>
      </c>
      <c r="Y179" s="42" t="str">
        <f t="shared" si="10"/>
        <v/>
      </c>
    </row>
    <row r="180" spans="1:25">
      <c r="A180" s="118"/>
      <c r="B180" s="137"/>
      <c r="C180" s="138"/>
      <c r="D180" s="139"/>
      <c r="E180" s="138"/>
      <c r="F180" s="140"/>
      <c r="G180" s="141"/>
      <c r="H180" s="141"/>
      <c r="I180" s="142"/>
      <c r="J180" s="143"/>
      <c r="K180" s="139"/>
      <c r="L180" s="144" t="str">
        <f t="shared" si="11"/>
        <v/>
      </c>
      <c r="M180" s="78"/>
      <c r="N180" s="68"/>
      <c r="O180" s="78"/>
      <c r="P180" s="78"/>
      <c r="Q180" s="78"/>
      <c r="R180" s="36">
        <f t="shared" si="8"/>
        <v>28348.636155563392</v>
      </c>
      <c r="S180" s="37" t="str">
        <f t="shared" si="7"/>
        <v/>
      </c>
      <c r="T180" s="37"/>
      <c r="X180" s="39" t="str">
        <f t="shared" si="9"/>
        <v/>
      </c>
      <c r="Y180" s="42" t="str">
        <f t="shared" si="10"/>
        <v/>
      </c>
    </row>
    <row r="181" spans="1:25">
      <c r="A181" s="118"/>
      <c r="B181" s="119"/>
      <c r="C181" s="120"/>
      <c r="D181" s="125"/>
      <c r="E181" s="120"/>
      <c r="F181" s="121"/>
      <c r="G181" s="122"/>
      <c r="H181" s="122"/>
      <c r="I181" s="142"/>
      <c r="J181" s="124"/>
      <c r="K181" s="125"/>
      <c r="L181" s="574" t="str">
        <f t="shared" si="11"/>
        <v/>
      </c>
      <c r="M181" s="78"/>
      <c r="N181" s="68"/>
      <c r="O181" s="78"/>
      <c r="P181" s="78"/>
      <c r="Q181" s="78"/>
      <c r="R181" s="36">
        <f t="shared" si="8"/>
        <v>28348.636155563392</v>
      </c>
      <c r="S181" s="37" t="str">
        <f t="shared" si="7"/>
        <v/>
      </c>
      <c r="T181" s="37"/>
      <c r="X181" s="232" t="str">
        <f t="shared" si="9"/>
        <v/>
      </c>
      <c r="Y181" s="42" t="str">
        <f t="shared" si="10"/>
        <v/>
      </c>
    </row>
    <row r="182" spans="1:25">
      <c r="A182" s="118"/>
      <c r="B182" s="137"/>
      <c r="C182" s="138"/>
      <c r="D182" s="139"/>
      <c r="E182" s="138"/>
      <c r="F182" s="140"/>
      <c r="G182" s="141"/>
      <c r="H182" s="141"/>
      <c r="I182" s="142"/>
      <c r="J182" s="143"/>
      <c r="K182" s="139"/>
      <c r="L182" s="144" t="str">
        <f t="shared" si="11"/>
        <v/>
      </c>
      <c r="M182" s="78"/>
      <c r="N182" s="68"/>
      <c r="O182" s="78"/>
      <c r="P182" s="78"/>
      <c r="Q182" s="78"/>
      <c r="R182" s="36">
        <f t="shared" si="8"/>
        <v>28348.636155563392</v>
      </c>
      <c r="S182" s="37" t="str">
        <f t="shared" si="7"/>
        <v/>
      </c>
      <c r="T182" s="37"/>
      <c r="X182" s="39" t="str">
        <f t="shared" ref="X182:X245" si="12">IF(I297&lt;&gt;0,I297,"")</f>
        <v/>
      </c>
      <c r="Y182" s="42" t="str">
        <f t="shared" ref="Y182:Y245" si="13">IF(I297&lt;&gt;0,A297,"")</f>
        <v/>
      </c>
    </row>
    <row r="183" spans="1:25">
      <c r="A183" s="284"/>
      <c r="B183" s="285"/>
      <c r="C183" s="286"/>
      <c r="D183" s="287"/>
      <c r="E183" s="286"/>
      <c r="F183" s="288"/>
      <c r="G183" s="289"/>
      <c r="H183" s="289"/>
      <c r="I183" s="290"/>
      <c r="J183" s="291"/>
      <c r="K183" s="287"/>
      <c r="L183" s="292" t="str">
        <f t="shared" si="11"/>
        <v/>
      </c>
      <c r="M183" s="383"/>
      <c r="N183" s="68"/>
      <c r="O183" s="78"/>
      <c r="P183" s="78"/>
      <c r="Q183" s="78"/>
      <c r="R183" s="36">
        <f t="shared" si="8"/>
        <v>28348.636155563392</v>
      </c>
      <c r="S183" s="37" t="str">
        <f t="shared" si="7"/>
        <v/>
      </c>
      <c r="T183" s="37">
        <f>SUM(S140:S183)</f>
        <v>0</v>
      </c>
      <c r="X183" s="232" t="str">
        <f t="shared" si="12"/>
        <v/>
      </c>
      <c r="Y183" s="42" t="str">
        <f t="shared" si="13"/>
        <v/>
      </c>
    </row>
    <row r="184" spans="1:25">
      <c r="A184" s="293"/>
      <c r="B184" s="294"/>
      <c r="C184" s="295"/>
      <c r="D184" s="296"/>
      <c r="E184" s="295"/>
      <c r="F184" s="297"/>
      <c r="G184" s="298"/>
      <c r="H184" s="298"/>
      <c r="I184" s="299"/>
      <c r="J184" s="300"/>
      <c r="K184" s="296"/>
      <c r="L184" s="576" t="str">
        <f t="shared" si="11"/>
        <v/>
      </c>
      <c r="M184" s="33" t="s">
        <v>40</v>
      </c>
      <c r="N184" s="34"/>
      <c r="O184" s="78"/>
      <c r="P184" s="78"/>
      <c r="Q184" s="78"/>
      <c r="R184" s="36">
        <f t="shared" si="8"/>
        <v>28348.636155563392</v>
      </c>
      <c r="S184" s="37" t="str">
        <f t="shared" si="7"/>
        <v/>
      </c>
      <c r="T184" s="37"/>
      <c r="X184" s="39" t="str">
        <f t="shared" si="12"/>
        <v/>
      </c>
      <c r="Y184" s="42" t="str">
        <f t="shared" si="13"/>
        <v/>
      </c>
    </row>
    <row r="185" spans="1:25">
      <c r="A185" s="22"/>
      <c r="B185" s="23"/>
      <c r="C185" s="24"/>
      <c r="D185" s="25"/>
      <c r="E185" s="24"/>
      <c r="F185" s="26"/>
      <c r="G185" s="27"/>
      <c r="H185" s="28"/>
      <c r="I185" s="29"/>
      <c r="J185" s="30"/>
      <c r="K185" s="31"/>
      <c r="L185" s="32" t="str">
        <f t="shared" si="11"/>
        <v/>
      </c>
      <c r="M185" s="45" t="s">
        <v>21</v>
      </c>
      <c r="N185" s="34"/>
      <c r="O185" s="78"/>
      <c r="P185" s="78"/>
      <c r="Q185" s="78"/>
      <c r="R185" s="36">
        <f t="shared" si="8"/>
        <v>28348.636155563392</v>
      </c>
      <c r="S185" s="37" t="str">
        <f t="shared" si="7"/>
        <v/>
      </c>
      <c r="T185" s="37"/>
      <c r="X185" s="232" t="str">
        <f t="shared" si="12"/>
        <v/>
      </c>
      <c r="Y185" s="42" t="str">
        <f t="shared" si="13"/>
        <v/>
      </c>
    </row>
    <row r="186" spans="1:25">
      <c r="A186" s="22"/>
      <c r="B186" s="23"/>
      <c r="C186" s="24"/>
      <c r="D186" s="25"/>
      <c r="E186" s="24"/>
      <c r="F186" s="26"/>
      <c r="G186" s="27"/>
      <c r="H186" s="27"/>
      <c r="I186" s="43"/>
      <c r="J186" s="44"/>
      <c r="K186" s="25"/>
      <c r="L186" s="32" t="str">
        <f t="shared" si="11"/>
        <v/>
      </c>
      <c r="M186" s="56">
        <f>IFERROR(AVERAGE(L184:L228),0)</f>
        <v>0</v>
      </c>
      <c r="N186" s="34"/>
      <c r="O186" s="78"/>
      <c r="P186" s="78"/>
      <c r="Q186" s="78"/>
      <c r="R186" s="36">
        <f t="shared" si="8"/>
        <v>28348.636155563392</v>
      </c>
      <c r="S186" s="37" t="str">
        <f t="shared" si="7"/>
        <v/>
      </c>
      <c r="T186" s="37"/>
      <c r="X186" s="39" t="str">
        <f t="shared" si="12"/>
        <v/>
      </c>
      <c r="Y186" s="42" t="str">
        <f t="shared" si="13"/>
        <v/>
      </c>
    </row>
    <row r="187" spans="1:25">
      <c r="A187" s="47"/>
      <c r="B187" s="48"/>
      <c r="C187" s="49"/>
      <c r="D187" s="54"/>
      <c r="E187" s="49"/>
      <c r="F187" s="50"/>
      <c r="G187" s="51"/>
      <c r="H187" s="51"/>
      <c r="I187" s="52"/>
      <c r="J187" s="53"/>
      <c r="K187" s="54"/>
      <c r="L187" s="55" t="str">
        <f t="shared" si="11"/>
        <v/>
      </c>
      <c r="M187" s="45" t="s">
        <v>24</v>
      </c>
      <c r="N187" s="34"/>
      <c r="O187" s="78"/>
      <c r="P187" s="78"/>
      <c r="Q187" s="78"/>
      <c r="R187" s="36">
        <f t="shared" si="8"/>
        <v>28348.636155563392</v>
      </c>
      <c r="S187" s="37" t="str">
        <f t="shared" si="7"/>
        <v/>
      </c>
      <c r="T187" s="37"/>
      <c r="X187" s="232" t="str">
        <f t="shared" si="12"/>
        <v/>
      </c>
      <c r="Y187" s="42" t="str">
        <f t="shared" si="13"/>
        <v/>
      </c>
    </row>
    <row r="188" spans="1:25">
      <c r="A188" s="47"/>
      <c r="B188" s="48"/>
      <c r="C188" s="49"/>
      <c r="D188" s="54"/>
      <c r="E188" s="49"/>
      <c r="F188" s="50"/>
      <c r="G188" s="51"/>
      <c r="H188" s="51"/>
      <c r="I188" s="52"/>
      <c r="J188" s="53"/>
      <c r="K188" s="54"/>
      <c r="L188" s="55" t="str">
        <f t="shared" si="11"/>
        <v/>
      </c>
      <c r="M188" s="56">
        <f>SUM(I184:I228)</f>
        <v>0</v>
      </c>
      <c r="N188" s="34"/>
      <c r="O188" s="78"/>
      <c r="P188" s="78"/>
      <c r="Q188" s="78"/>
      <c r="R188" s="36">
        <f t="shared" si="8"/>
        <v>28348.636155563392</v>
      </c>
      <c r="S188" s="37" t="str">
        <f t="shared" si="7"/>
        <v/>
      </c>
      <c r="T188" s="37"/>
      <c r="X188" s="232" t="str">
        <f t="shared" si="12"/>
        <v/>
      </c>
      <c r="Y188" s="42" t="str">
        <f t="shared" si="13"/>
        <v/>
      </c>
    </row>
    <row r="189" spans="1:25">
      <c r="A189" s="22"/>
      <c r="B189" s="23"/>
      <c r="C189" s="24"/>
      <c r="D189" s="25"/>
      <c r="E189" s="24"/>
      <c r="F189" s="26"/>
      <c r="G189" s="27"/>
      <c r="H189" s="28"/>
      <c r="I189" s="29"/>
      <c r="J189" s="30"/>
      <c r="K189" s="31"/>
      <c r="L189" s="32" t="str">
        <f t="shared" si="11"/>
        <v/>
      </c>
      <c r="M189" s="45" t="s">
        <v>27</v>
      </c>
      <c r="N189" s="34"/>
      <c r="O189" s="78"/>
      <c r="P189" s="78"/>
      <c r="Q189" s="78"/>
      <c r="R189" s="36">
        <f t="shared" si="8"/>
        <v>28348.636155563392</v>
      </c>
      <c r="S189" s="37" t="str">
        <f t="shared" si="7"/>
        <v/>
      </c>
      <c r="T189" s="37"/>
      <c r="X189" s="39" t="str">
        <f t="shared" si="12"/>
        <v/>
      </c>
      <c r="Y189" s="42" t="str">
        <f t="shared" si="13"/>
        <v/>
      </c>
    </row>
    <row r="190" spans="1:25">
      <c r="A190" s="22"/>
      <c r="B190" s="23"/>
      <c r="C190" s="24"/>
      <c r="D190" s="25"/>
      <c r="E190" s="24"/>
      <c r="F190" s="26"/>
      <c r="G190" s="27"/>
      <c r="H190" s="27"/>
      <c r="I190" s="43"/>
      <c r="J190" s="44"/>
      <c r="K190" s="25"/>
      <c r="L190" s="32" t="str">
        <f t="shared" si="11"/>
        <v/>
      </c>
      <c r="M190" s="66">
        <f>(SUM(J184:J228)/100)-(J219/100)</f>
        <v>0</v>
      </c>
      <c r="N190" s="34"/>
      <c r="O190" s="78"/>
      <c r="P190" s="78"/>
      <c r="Q190" s="78"/>
      <c r="R190" s="36">
        <f t="shared" si="8"/>
        <v>28348.636155563392</v>
      </c>
      <c r="S190" s="37" t="str">
        <f t="shared" si="7"/>
        <v/>
      </c>
      <c r="T190" s="37"/>
      <c r="X190" s="232" t="str">
        <f t="shared" si="12"/>
        <v/>
      </c>
      <c r="Y190" s="42" t="str">
        <f t="shared" si="13"/>
        <v/>
      </c>
    </row>
    <row r="191" spans="1:25">
      <c r="A191" s="47"/>
      <c r="B191" s="48"/>
      <c r="C191" s="49"/>
      <c r="D191" s="54"/>
      <c r="E191" s="49"/>
      <c r="F191" s="50"/>
      <c r="G191" s="51"/>
      <c r="H191" s="51"/>
      <c r="I191" s="52"/>
      <c r="J191" s="53"/>
      <c r="K191" s="54"/>
      <c r="L191" s="174" t="str">
        <f t="shared" si="11"/>
        <v/>
      </c>
      <c r="M191" s="388"/>
      <c r="N191" s="68"/>
      <c r="O191" s="78"/>
      <c r="P191" s="78"/>
      <c r="Q191" s="78"/>
      <c r="R191" s="36">
        <f t="shared" si="8"/>
        <v>28348.636155563392</v>
      </c>
      <c r="S191" s="37" t="str">
        <f t="shared" si="7"/>
        <v/>
      </c>
      <c r="T191" s="37"/>
      <c r="X191" s="39" t="str">
        <f t="shared" si="12"/>
        <v/>
      </c>
      <c r="Y191" s="42" t="str">
        <f t="shared" si="13"/>
        <v/>
      </c>
    </row>
    <row r="192" spans="1:25">
      <c r="A192" s="47"/>
      <c r="B192" s="48"/>
      <c r="C192" s="49"/>
      <c r="D192" s="54"/>
      <c r="E192" s="49"/>
      <c r="F192" s="50"/>
      <c r="G192" s="51"/>
      <c r="H192" s="51"/>
      <c r="I192" s="52"/>
      <c r="J192" s="53"/>
      <c r="K192" s="54"/>
      <c r="L192" s="174" t="str">
        <f t="shared" si="11"/>
        <v/>
      </c>
      <c r="M192" s="78"/>
      <c r="N192" s="68"/>
      <c r="O192" s="78"/>
      <c r="P192" s="78"/>
      <c r="Q192" s="78"/>
      <c r="R192" s="36">
        <f t="shared" si="8"/>
        <v>28348.636155563392</v>
      </c>
      <c r="S192" s="37" t="str">
        <f t="shared" si="7"/>
        <v/>
      </c>
      <c r="T192" s="37"/>
      <c r="X192" s="232" t="str">
        <f t="shared" si="12"/>
        <v/>
      </c>
      <c r="Y192" s="42" t="str">
        <f t="shared" si="13"/>
        <v/>
      </c>
    </row>
    <row r="193" spans="1:25">
      <c r="A193" s="22"/>
      <c r="B193" s="23"/>
      <c r="C193" s="24"/>
      <c r="D193" s="25"/>
      <c r="E193" s="24"/>
      <c r="F193" s="26"/>
      <c r="G193" s="27"/>
      <c r="H193" s="28"/>
      <c r="I193" s="29"/>
      <c r="J193" s="30"/>
      <c r="K193" s="31"/>
      <c r="L193" s="32" t="str">
        <f t="shared" si="11"/>
        <v/>
      </c>
      <c r="M193" s="78"/>
      <c r="N193" s="68"/>
      <c r="O193" s="78"/>
      <c r="P193" s="78"/>
      <c r="Q193" s="78"/>
      <c r="R193" s="36">
        <f t="shared" si="8"/>
        <v>28348.636155563392</v>
      </c>
      <c r="S193" s="37" t="str">
        <f t="shared" si="7"/>
        <v/>
      </c>
      <c r="T193" s="37"/>
      <c r="X193" s="39" t="str">
        <f t="shared" si="12"/>
        <v/>
      </c>
      <c r="Y193" s="42" t="str">
        <f t="shared" si="13"/>
        <v/>
      </c>
    </row>
    <row r="194" spans="1:25">
      <c r="A194" s="22"/>
      <c r="B194" s="23"/>
      <c r="C194" s="24"/>
      <c r="D194" s="25"/>
      <c r="E194" s="24"/>
      <c r="F194" s="26"/>
      <c r="G194" s="27"/>
      <c r="H194" s="27"/>
      <c r="I194" s="43"/>
      <c r="J194" s="44"/>
      <c r="K194" s="25"/>
      <c r="L194" s="32" t="str">
        <f t="shared" si="11"/>
        <v/>
      </c>
      <c r="M194" s="78"/>
      <c r="N194" s="68"/>
      <c r="O194" s="78"/>
      <c r="P194" s="78"/>
      <c r="Q194" s="78"/>
      <c r="R194" s="36">
        <f t="shared" si="8"/>
        <v>28348.636155563392</v>
      </c>
      <c r="S194" s="37" t="str">
        <f t="shared" si="7"/>
        <v/>
      </c>
      <c r="T194" s="37"/>
      <c r="X194" s="232" t="str">
        <f t="shared" si="12"/>
        <v/>
      </c>
      <c r="Y194" s="42" t="str">
        <f t="shared" si="13"/>
        <v/>
      </c>
    </row>
    <row r="195" spans="1:25">
      <c r="A195" s="79"/>
      <c r="B195" s="80"/>
      <c r="C195" s="81"/>
      <c r="D195" s="82"/>
      <c r="E195" s="81"/>
      <c r="F195" s="83"/>
      <c r="G195" s="84"/>
      <c r="H195" s="84"/>
      <c r="I195" s="85"/>
      <c r="J195" s="86"/>
      <c r="K195" s="82"/>
      <c r="L195" s="87" t="str">
        <f t="shared" ref="L195:L258" si="14">IF(B195="Compra",(F195*G195)+10+(F195*G195*0.000325),"")</f>
        <v/>
      </c>
      <c r="M195" s="78"/>
      <c r="N195" s="68"/>
      <c r="O195" s="78"/>
      <c r="P195" s="78"/>
      <c r="Q195" s="78"/>
      <c r="R195" s="36">
        <f t="shared" si="8"/>
        <v>28348.636155563392</v>
      </c>
      <c r="S195" s="37" t="str">
        <f t="shared" si="7"/>
        <v/>
      </c>
      <c r="T195" s="37"/>
      <c r="X195" s="39" t="str">
        <f t="shared" si="12"/>
        <v/>
      </c>
      <c r="Y195" s="42" t="str">
        <f t="shared" si="13"/>
        <v/>
      </c>
    </row>
    <row r="196" spans="1:25">
      <c r="A196" s="79"/>
      <c r="B196" s="80"/>
      <c r="C196" s="81"/>
      <c r="D196" s="82"/>
      <c r="E196" s="81"/>
      <c r="F196" s="83"/>
      <c r="G196" s="84"/>
      <c r="H196" s="84"/>
      <c r="I196" s="85"/>
      <c r="J196" s="86"/>
      <c r="K196" s="82"/>
      <c r="L196" s="87" t="str">
        <f t="shared" si="14"/>
        <v/>
      </c>
      <c r="M196" s="78"/>
      <c r="N196" s="68"/>
      <c r="O196" s="78"/>
      <c r="P196" s="78"/>
      <c r="Q196" s="78"/>
      <c r="R196" s="36">
        <f t="shared" si="8"/>
        <v>28348.636155563392</v>
      </c>
      <c r="S196" s="37" t="str">
        <f t="shared" si="7"/>
        <v/>
      </c>
      <c r="T196" s="37"/>
      <c r="X196" s="232" t="str">
        <f t="shared" si="12"/>
        <v/>
      </c>
      <c r="Y196" s="42" t="str">
        <f t="shared" si="13"/>
        <v/>
      </c>
    </row>
    <row r="197" spans="1:25">
      <c r="A197" s="22"/>
      <c r="B197" s="23"/>
      <c r="C197" s="24"/>
      <c r="D197" s="25"/>
      <c r="E197" s="24"/>
      <c r="F197" s="26"/>
      <c r="G197" s="27"/>
      <c r="H197" s="28"/>
      <c r="I197" s="29"/>
      <c r="J197" s="30"/>
      <c r="K197" s="31"/>
      <c r="L197" s="32" t="str">
        <f t="shared" si="14"/>
        <v/>
      </c>
      <c r="M197" s="78"/>
      <c r="N197" s="68"/>
      <c r="O197" s="78"/>
      <c r="P197" s="78"/>
      <c r="Q197" s="78"/>
      <c r="R197" s="36">
        <f t="shared" si="8"/>
        <v>28348.636155563392</v>
      </c>
      <c r="S197" s="37" t="str">
        <f t="shared" si="7"/>
        <v/>
      </c>
      <c r="T197" s="37"/>
      <c r="X197" s="39" t="str">
        <f t="shared" si="12"/>
        <v/>
      </c>
      <c r="Y197" s="42" t="str">
        <f t="shared" si="13"/>
        <v/>
      </c>
    </row>
    <row r="198" spans="1:25">
      <c r="A198" s="22"/>
      <c r="B198" s="23"/>
      <c r="C198" s="24"/>
      <c r="D198" s="25"/>
      <c r="E198" s="24"/>
      <c r="F198" s="26"/>
      <c r="G198" s="27"/>
      <c r="H198" s="27"/>
      <c r="I198" s="43"/>
      <c r="J198" s="44"/>
      <c r="K198" s="25"/>
      <c r="L198" s="32" t="str">
        <f t="shared" si="14"/>
        <v/>
      </c>
      <c r="M198" s="383"/>
      <c r="N198" s="68"/>
      <c r="O198" s="78"/>
      <c r="P198" s="78"/>
      <c r="Q198" s="78"/>
      <c r="R198" s="36">
        <f t="shared" si="8"/>
        <v>28348.636155563392</v>
      </c>
      <c r="S198" s="37" t="str">
        <f t="shared" si="7"/>
        <v/>
      </c>
      <c r="T198" s="37"/>
      <c r="X198" s="232" t="str">
        <f t="shared" si="12"/>
        <v/>
      </c>
      <c r="Y198" s="42" t="str">
        <f t="shared" si="13"/>
        <v/>
      </c>
    </row>
    <row r="199" spans="1:25">
      <c r="A199" s="79"/>
      <c r="B199" s="80"/>
      <c r="C199" s="81"/>
      <c r="D199" s="82"/>
      <c r="E199" s="81"/>
      <c r="F199" s="83"/>
      <c r="G199" s="84"/>
      <c r="H199" s="84"/>
      <c r="I199" s="85"/>
      <c r="J199" s="86"/>
      <c r="K199" s="82"/>
      <c r="L199" s="87" t="str">
        <f t="shared" si="14"/>
        <v/>
      </c>
      <c r="M199" s="78"/>
      <c r="N199" s="34"/>
      <c r="O199" s="78"/>
      <c r="P199" s="78"/>
      <c r="Q199" s="78"/>
      <c r="R199" s="36">
        <f t="shared" si="8"/>
        <v>28348.636155563392</v>
      </c>
      <c r="S199" s="37" t="str">
        <f t="shared" si="7"/>
        <v/>
      </c>
      <c r="T199" s="37"/>
      <c r="X199" s="39" t="str">
        <f t="shared" si="12"/>
        <v/>
      </c>
      <c r="Y199" s="42" t="str">
        <f t="shared" si="13"/>
        <v/>
      </c>
    </row>
    <row r="200" spans="1:25">
      <c r="A200" s="79"/>
      <c r="B200" s="80"/>
      <c r="C200" s="81"/>
      <c r="D200" s="82"/>
      <c r="E200" s="81"/>
      <c r="F200" s="83"/>
      <c r="G200" s="84"/>
      <c r="H200" s="84"/>
      <c r="I200" s="85"/>
      <c r="J200" s="86"/>
      <c r="K200" s="82"/>
      <c r="L200" s="87" t="str">
        <f t="shared" si="14"/>
        <v/>
      </c>
      <c r="M200" s="78"/>
      <c r="N200" s="34"/>
      <c r="O200" s="78"/>
      <c r="P200" s="78"/>
      <c r="Q200" s="78"/>
      <c r="R200" s="36">
        <f t="shared" si="8"/>
        <v>28348.636155563392</v>
      </c>
      <c r="S200" s="37" t="str">
        <f t="shared" si="7"/>
        <v/>
      </c>
      <c r="T200" s="37"/>
      <c r="X200" s="232" t="str">
        <f t="shared" si="12"/>
        <v/>
      </c>
      <c r="Y200" s="42" t="str">
        <f t="shared" si="13"/>
        <v/>
      </c>
    </row>
    <row r="201" spans="1:25">
      <c r="A201" s="22"/>
      <c r="B201" s="23"/>
      <c r="C201" s="24"/>
      <c r="D201" s="25"/>
      <c r="E201" s="24"/>
      <c r="F201" s="26"/>
      <c r="G201" s="27"/>
      <c r="H201" s="28"/>
      <c r="I201" s="29"/>
      <c r="J201" s="30"/>
      <c r="K201" s="31"/>
      <c r="L201" s="32" t="str">
        <f t="shared" si="14"/>
        <v/>
      </c>
      <c r="M201" s="78"/>
      <c r="N201" s="34"/>
      <c r="O201" s="78"/>
      <c r="P201" s="78"/>
      <c r="Q201" s="78"/>
      <c r="R201" s="36">
        <f t="shared" si="8"/>
        <v>28348.636155563392</v>
      </c>
      <c r="S201" s="37" t="str">
        <f t="shared" si="7"/>
        <v/>
      </c>
      <c r="T201" s="37"/>
      <c r="X201" s="39" t="str">
        <f t="shared" si="12"/>
        <v/>
      </c>
      <c r="Y201" s="42" t="str">
        <f t="shared" si="13"/>
        <v/>
      </c>
    </row>
    <row r="202" spans="1:25">
      <c r="A202" s="22"/>
      <c r="B202" s="23"/>
      <c r="C202" s="24"/>
      <c r="D202" s="25"/>
      <c r="E202" s="24"/>
      <c r="F202" s="26"/>
      <c r="G202" s="27"/>
      <c r="H202" s="27"/>
      <c r="I202" s="43"/>
      <c r="J202" s="44"/>
      <c r="K202" s="25"/>
      <c r="L202" s="32" t="str">
        <f t="shared" si="14"/>
        <v/>
      </c>
      <c r="M202" s="78"/>
      <c r="N202" s="34"/>
      <c r="O202" s="78"/>
      <c r="P202" s="78"/>
      <c r="Q202" s="78"/>
      <c r="R202" s="36">
        <f t="shared" si="8"/>
        <v>28348.636155563392</v>
      </c>
      <c r="S202" s="37" t="str">
        <f t="shared" si="7"/>
        <v/>
      </c>
      <c r="T202" s="37"/>
      <c r="X202" s="232" t="str">
        <f t="shared" si="12"/>
        <v/>
      </c>
      <c r="Y202" s="42" t="str">
        <f t="shared" si="13"/>
        <v/>
      </c>
    </row>
    <row r="203" spans="1:25">
      <c r="A203" s="201"/>
      <c r="B203" s="283"/>
      <c r="C203" s="203"/>
      <c r="D203" s="205"/>
      <c r="E203" s="203"/>
      <c r="F203" s="205"/>
      <c r="G203" s="206"/>
      <c r="H203" s="206"/>
      <c r="I203" s="207"/>
      <c r="J203" s="208"/>
      <c r="K203" s="204"/>
      <c r="L203" s="210" t="str">
        <f t="shared" si="14"/>
        <v/>
      </c>
      <c r="M203" s="78"/>
      <c r="N203" s="34"/>
      <c r="O203" s="78"/>
      <c r="P203" s="78"/>
      <c r="Q203" s="78"/>
      <c r="R203" s="36">
        <f t="shared" si="8"/>
        <v>28348.636155563392</v>
      </c>
      <c r="S203" s="37" t="str">
        <f t="shared" si="7"/>
        <v/>
      </c>
      <c r="T203" s="37"/>
      <c r="X203" s="39" t="str">
        <f t="shared" si="12"/>
        <v/>
      </c>
      <c r="Y203" s="42" t="str">
        <f t="shared" si="13"/>
        <v/>
      </c>
    </row>
    <row r="204" spans="1:25">
      <c r="A204" s="201"/>
      <c r="B204" s="283"/>
      <c r="C204" s="203"/>
      <c r="D204" s="205"/>
      <c r="E204" s="203"/>
      <c r="F204" s="205"/>
      <c r="G204" s="206"/>
      <c r="H204" s="206"/>
      <c r="I204" s="207"/>
      <c r="J204" s="208"/>
      <c r="K204" s="204"/>
      <c r="L204" s="210" t="str">
        <f t="shared" si="14"/>
        <v/>
      </c>
      <c r="M204" s="78"/>
      <c r="N204" s="34"/>
      <c r="O204" s="78"/>
      <c r="P204" s="78"/>
      <c r="Q204" s="78"/>
      <c r="R204" s="36">
        <f t="shared" si="8"/>
        <v>28348.636155563392</v>
      </c>
      <c r="S204" s="37" t="str">
        <f t="shared" si="7"/>
        <v/>
      </c>
      <c r="T204" s="37"/>
      <c r="X204" s="232" t="str">
        <f t="shared" si="12"/>
        <v/>
      </c>
      <c r="Y204" s="42" t="str">
        <f t="shared" si="13"/>
        <v/>
      </c>
    </row>
    <row r="205" spans="1:25">
      <c r="A205" s="22"/>
      <c r="B205" s="23"/>
      <c r="C205" s="24"/>
      <c r="D205" s="25"/>
      <c r="E205" s="24"/>
      <c r="F205" s="26"/>
      <c r="G205" s="27"/>
      <c r="H205" s="28"/>
      <c r="I205" s="29"/>
      <c r="J205" s="30"/>
      <c r="K205" s="31"/>
      <c r="L205" s="32" t="str">
        <f t="shared" si="14"/>
        <v/>
      </c>
      <c r="M205" s="78"/>
      <c r="N205" s="34"/>
      <c r="O205" s="78"/>
      <c r="P205" s="78"/>
      <c r="Q205" s="78"/>
      <c r="R205" s="36">
        <f t="shared" si="8"/>
        <v>28348.636155563392</v>
      </c>
      <c r="S205" s="37" t="str">
        <f t="shared" si="7"/>
        <v/>
      </c>
      <c r="T205" s="37"/>
      <c r="X205" s="39" t="str">
        <f t="shared" si="12"/>
        <v/>
      </c>
      <c r="Y205" s="42" t="str">
        <f t="shared" si="13"/>
        <v/>
      </c>
    </row>
    <row r="206" spans="1:25">
      <c r="A206" s="22"/>
      <c r="B206" s="23"/>
      <c r="C206" s="24"/>
      <c r="D206" s="25"/>
      <c r="E206" s="24"/>
      <c r="F206" s="26"/>
      <c r="G206" s="27"/>
      <c r="H206" s="27"/>
      <c r="I206" s="43"/>
      <c r="J206" s="44"/>
      <c r="K206" s="25"/>
      <c r="L206" s="32" t="str">
        <f t="shared" si="14"/>
        <v/>
      </c>
      <c r="M206" s="78"/>
      <c r="N206" s="68"/>
      <c r="O206" s="78"/>
      <c r="P206" s="78"/>
      <c r="Q206" s="78"/>
      <c r="R206" s="36">
        <f t="shared" si="8"/>
        <v>28348.636155563392</v>
      </c>
      <c r="S206" s="37" t="str">
        <f t="shared" si="7"/>
        <v/>
      </c>
      <c r="T206" s="37"/>
      <c r="X206" s="232" t="str">
        <f t="shared" si="12"/>
        <v/>
      </c>
      <c r="Y206" s="42" t="str">
        <f t="shared" si="13"/>
        <v/>
      </c>
    </row>
    <row r="207" spans="1:25">
      <c r="A207" s="201"/>
      <c r="B207" s="283"/>
      <c r="C207" s="203"/>
      <c r="D207" s="205"/>
      <c r="E207" s="203"/>
      <c r="F207" s="205"/>
      <c r="G207" s="206"/>
      <c r="H207" s="206"/>
      <c r="I207" s="207"/>
      <c r="J207" s="208"/>
      <c r="K207" s="204"/>
      <c r="L207" s="210" t="str">
        <f t="shared" si="14"/>
        <v/>
      </c>
      <c r="M207" s="78"/>
      <c r="N207" s="34"/>
      <c r="O207" s="78"/>
      <c r="P207" s="78"/>
      <c r="Q207" s="78"/>
      <c r="R207" s="36">
        <f t="shared" si="8"/>
        <v>28348.636155563392</v>
      </c>
      <c r="S207" s="37" t="str">
        <f t="shared" si="7"/>
        <v/>
      </c>
      <c r="T207" s="37"/>
      <c r="X207" s="39" t="str">
        <f t="shared" si="12"/>
        <v/>
      </c>
      <c r="Y207" s="42" t="str">
        <f t="shared" si="13"/>
        <v/>
      </c>
    </row>
    <row r="208" spans="1:25">
      <c r="A208" s="201"/>
      <c r="B208" s="283"/>
      <c r="C208" s="203"/>
      <c r="D208" s="205"/>
      <c r="E208" s="203"/>
      <c r="F208" s="205"/>
      <c r="G208" s="206"/>
      <c r="H208" s="206"/>
      <c r="I208" s="207"/>
      <c r="J208" s="208"/>
      <c r="K208" s="204"/>
      <c r="L208" s="210" t="str">
        <f t="shared" si="14"/>
        <v/>
      </c>
      <c r="M208" s="78"/>
      <c r="N208" s="34"/>
      <c r="O208" s="78"/>
      <c r="P208" s="78"/>
      <c r="Q208" s="78"/>
      <c r="R208" s="36">
        <f t="shared" si="8"/>
        <v>28348.636155563392</v>
      </c>
      <c r="S208" s="37" t="str">
        <f t="shared" si="7"/>
        <v/>
      </c>
      <c r="T208" s="37"/>
      <c r="X208" s="232" t="str">
        <f t="shared" si="12"/>
        <v/>
      </c>
      <c r="Y208" s="42" t="str">
        <f t="shared" si="13"/>
        <v/>
      </c>
    </row>
    <row r="209" spans="1:25">
      <c r="A209" s="211"/>
      <c r="B209" s="212"/>
      <c r="C209" s="213"/>
      <c r="D209" s="214"/>
      <c r="E209" s="213"/>
      <c r="F209" s="215"/>
      <c r="G209" s="216"/>
      <c r="H209" s="216"/>
      <c r="I209" s="217"/>
      <c r="J209" s="218"/>
      <c r="K209" s="214"/>
      <c r="L209" s="219" t="str">
        <f t="shared" si="14"/>
        <v/>
      </c>
      <c r="M209" s="78"/>
      <c r="N209" s="34"/>
      <c r="O209" s="78"/>
      <c r="P209" s="78"/>
      <c r="Q209" s="78"/>
      <c r="R209" s="36">
        <f t="shared" si="8"/>
        <v>28348.636155563392</v>
      </c>
      <c r="S209" s="37" t="str">
        <f t="shared" si="7"/>
        <v/>
      </c>
      <c r="T209" s="37"/>
      <c r="X209" s="39" t="str">
        <f t="shared" si="12"/>
        <v/>
      </c>
      <c r="Y209" s="42" t="str">
        <f t="shared" si="13"/>
        <v/>
      </c>
    </row>
    <row r="210" spans="1:25">
      <c r="A210" s="211"/>
      <c r="B210" s="212"/>
      <c r="C210" s="213"/>
      <c r="D210" s="214"/>
      <c r="E210" s="213"/>
      <c r="F210" s="215"/>
      <c r="G210" s="216"/>
      <c r="H210" s="216"/>
      <c r="I210" s="217"/>
      <c r="J210" s="218"/>
      <c r="K210" s="214"/>
      <c r="L210" s="219" t="str">
        <f t="shared" si="14"/>
        <v/>
      </c>
      <c r="M210" s="78"/>
      <c r="N210" s="34"/>
      <c r="O210" s="78"/>
      <c r="P210" s="78"/>
      <c r="Q210" s="78"/>
      <c r="R210" s="36">
        <f t="shared" si="8"/>
        <v>28348.636155563392</v>
      </c>
      <c r="S210" s="37" t="str">
        <f t="shared" si="7"/>
        <v/>
      </c>
      <c r="T210" s="37"/>
      <c r="X210" s="232" t="str">
        <f t="shared" si="12"/>
        <v/>
      </c>
      <c r="Y210" s="42" t="str">
        <f t="shared" si="13"/>
        <v/>
      </c>
    </row>
    <row r="211" spans="1:25">
      <c r="A211" s="201"/>
      <c r="B211" s="283"/>
      <c r="C211" s="203"/>
      <c r="D211" s="205"/>
      <c r="E211" s="203"/>
      <c r="F211" s="205"/>
      <c r="G211" s="206"/>
      <c r="H211" s="206"/>
      <c r="I211" s="207"/>
      <c r="J211" s="208"/>
      <c r="K211" s="204"/>
      <c r="L211" s="210" t="str">
        <f t="shared" si="14"/>
        <v/>
      </c>
      <c r="M211" s="78"/>
      <c r="N211" s="34"/>
      <c r="O211" s="78"/>
      <c r="P211" s="78"/>
      <c r="Q211" s="78"/>
      <c r="R211" s="36">
        <f t="shared" si="8"/>
        <v>28348.636155563392</v>
      </c>
      <c r="S211" s="37" t="str">
        <f t="shared" si="7"/>
        <v/>
      </c>
      <c r="T211" s="37"/>
      <c r="X211" s="39" t="str">
        <f t="shared" si="12"/>
        <v/>
      </c>
      <c r="Y211" s="42" t="str">
        <f t="shared" si="13"/>
        <v/>
      </c>
    </row>
    <row r="212" spans="1:25">
      <c r="A212" s="201"/>
      <c r="B212" s="283"/>
      <c r="C212" s="203"/>
      <c r="D212" s="205"/>
      <c r="E212" s="203"/>
      <c r="F212" s="205"/>
      <c r="G212" s="206"/>
      <c r="H212" s="206"/>
      <c r="I212" s="207"/>
      <c r="J212" s="208"/>
      <c r="K212" s="204"/>
      <c r="L212" s="210" t="str">
        <f t="shared" si="14"/>
        <v/>
      </c>
      <c r="M212" s="78"/>
      <c r="N212" s="34"/>
      <c r="O212" s="78"/>
      <c r="P212" s="78"/>
      <c r="Q212" s="78"/>
      <c r="R212" s="36">
        <f t="shared" si="8"/>
        <v>28348.636155563392</v>
      </c>
      <c r="S212" s="37" t="str">
        <f t="shared" si="7"/>
        <v/>
      </c>
      <c r="T212" s="37"/>
      <c r="X212" s="232" t="str">
        <f t="shared" si="12"/>
        <v/>
      </c>
      <c r="Y212" s="42" t="str">
        <f t="shared" si="13"/>
        <v/>
      </c>
    </row>
    <row r="213" spans="1:25">
      <c r="A213" s="127"/>
      <c r="B213" s="128"/>
      <c r="C213" s="129"/>
      <c r="D213" s="130"/>
      <c r="E213" s="129"/>
      <c r="F213" s="130"/>
      <c r="G213" s="131"/>
      <c r="H213" s="131"/>
      <c r="I213" s="132"/>
      <c r="J213" s="133"/>
      <c r="K213" s="134"/>
      <c r="L213" s="135" t="str">
        <f t="shared" si="14"/>
        <v/>
      </c>
      <c r="M213" s="78"/>
      <c r="N213" s="34"/>
      <c r="O213" s="78"/>
      <c r="P213" s="78"/>
      <c r="Q213" s="78"/>
      <c r="R213" s="36">
        <f t="shared" si="8"/>
        <v>28348.636155563392</v>
      </c>
      <c r="S213" s="37" t="str">
        <f t="shared" si="7"/>
        <v/>
      </c>
      <c r="T213" s="37"/>
      <c r="X213" s="39" t="str">
        <f t="shared" si="12"/>
        <v/>
      </c>
      <c r="Y213" s="42" t="str">
        <f t="shared" si="13"/>
        <v/>
      </c>
    </row>
    <row r="214" spans="1:25">
      <c r="A214" s="127"/>
      <c r="B214" s="128"/>
      <c r="C214" s="129"/>
      <c r="D214" s="134"/>
      <c r="E214" s="129"/>
      <c r="F214" s="130"/>
      <c r="G214" s="131"/>
      <c r="H214" s="131"/>
      <c r="I214" s="132"/>
      <c r="J214" s="133"/>
      <c r="K214" s="134"/>
      <c r="L214" s="135" t="str">
        <f t="shared" si="14"/>
        <v/>
      </c>
      <c r="M214" s="78"/>
      <c r="N214" s="68"/>
      <c r="O214" s="78"/>
      <c r="P214" s="78"/>
      <c r="Q214" s="78"/>
      <c r="R214" s="36">
        <f t="shared" si="8"/>
        <v>28348.636155563392</v>
      </c>
      <c r="S214" s="37" t="str">
        <f t="shared" si="7"/>
        <v/>
      </c>
      <c r="T214" s="37"/>
      <c r="X214" s="232" t="str">
        <f t="shared" si="12"/>
        <v/>
      </c>
      <c r="Y214" s="42" t="str">
        <f t="shared" si="13"/>
        <v/>
      </c>
    </row>
    <row r="215" spans="1:25">
      <c r="A215" s="201"/>
      <c r="B215" s="283"/>
      <c r="C215" s="203"/>
      <c r="D215" s="205"/>
      <c r="E215" s="203"/>
      <c r="F215" s="205"/>
      <c r="G215" s="206"/>
      <c r="H215" s="206"/>
      <c r="I215" s="207"/>
      <c r="J215" s="208"/>
      <c r="K215" s="204"/>
      <c r="L215" s="210" t="str">
        <f t="shared" si="14"/>
        <v/>
      </c>
      <c r="M215" s="78"/>
      <c r="N215" s="34"/>
      <c r="O215" s="78"/>
      <c r="P215" s="78"/>
      <c r="Q215" s="78"/>
      <c r="R215" s="36">
        <f t="shared" si="8"/>
        <v>28348.636155563392</v>
      </c>
      <c r="S215" s="37" t="str">
        <f t="shared" si="7"/>
        <v/>
      </c>
      <c r="T215" s="37"/>
      <c r="X215" s="39" t="str">
        <f t="shared" si="12"/>
        <v/>
      </c>
      <c r="Y215" s="42" t="str">
        <f t="shared" si="13"/>
        <v/>
      </c>
    </row>
    <row r="216" spans="1:25">
      <c r="A216" s="201"/>
      <c r="B216" s="283"/>
      <c r="C216" s="203"/>
      <c r="D216" s="205"/>
      <c r="E216" s="203"/>
      <c r="F216" s="205"/>
      <c r="G216" s="206"/>
      <c r="H216" s="206"/>
      <c r="I216" s="207"/>
      <c r="J216" s="208"/>
      <c r="K216" s="204"/>
      <c r="L216" s="210" t="str">
        <f t="shared" si="14"/>
        <v/>
      </c>
      <c r="M216" s="78"/>
      <c r="N216" s="34"/>
      <c r="O216" s="78"/>
      <c r="P216" s="78"/>
      <c r="Q216" s="78"/>
      <c r="R216" s="36">
        <f t="shared" si="8"/>
        <v>28348.636155563392</v>
      </c>
      <c r="S216" s="37" t="str">
        <f t="shared" si="7"/>
        <v/>
      </c>
      <c r="T216" s="37"/>
      <c r="X216" s="232" t="str">
        <f t="shared" si="12"/>
        <v/>
      </c>
      <c r="Y216" s="42" t="str">
        <f t="shared" si="13"/>
        <v/>
      </c>
    </row>
    <row r="217" spans="1:25">
      <c r="A217" s="47"/>
      <c r="B217" s="301"/>
      <c r="C217" s="49"/>
      <c r="D217" s="50"/>
      <c r="E217" s="49"/>
      <c r="F217" s="50"/>
      <c r="G217" s="51"/>
      <c r="H217" s="51"/>
      <c r="I217" s="52"/>
      <c r="J217" s="53"/>
      <c r="K217" s="54"/>
      <c r="L217" s="174" t="str">
        <f t="shared" si="14"/>
        <v/>
      </c>
      <c r="M217" s="78"/>
      <c r="N217" s="34"/>
      <c r="O217" s="78"/>
      <c r="P217" s="78"/>
      <c r="Q217" s="78"/>
      <c r="R217" s="36">
        <f t="shared" si="8"/>
        <v>28348.636155563392</v>
      </c>
      <c r="S217" s="37" t="str">
        <f t="shared" si="7"/>
        <v/>
      </c>
      <c r="T217" s="37"/>
      <c r="X217" s="39" t="str">
        <f t="shared" si="12"/>
        <v/>
      </c>
      <c r="Y217" s="42" t="str">
        <f t="shared" si="13"/>
        <v/>
      </c>
    </row>
    <row r="218" spans="1:25">
      <c r="A218" s="47"/>
      <c r="B218" s="301"/>
      <c r="C218" s="49"/>
      <c r="D218" s="50"/>
      <c r="E218" s="49"/>
      <c r="F218" s="50"/>
      <c r="G218" s="51"/>
      <c r="H218" s="51"/>
      <c r="I218" s="52"/>
      <c r="J218" s="53"/>
      <c r="K218" s="54"/>
      <c r="L218" s="174" t="str">
        <f t="shared" si="14"/>
        <v/>
      </c>
      <c r="M218" s="78"/>
      <c r="N218" s="34"/>
      <c r="O218" s="78"/>
      <c r="P218" s="78"/>
      <c r="Q218" s="78"/>
      <c r="R218" s="36">
        <f t="shared" si="8"/>
        <v>28348.636155563392</v>
      </c>
      <c r="S218" s="37"/>
      <c r="T218" s="37"/>
      <c r="X218" s="232" t="str">
        <f t="shared" si="12"/>
        <v/>
      </c>
      <c r="Y218" s="42" t="str">
        <f t="shared" si="13"/>
        <v/>
      </c>
    </row>
    <row r="219" spans="1:25">
      <c r="A219" s="165"/>
      <c r="B219" s="166"/>
      <c r="C219" s="167"/>
      <c r="D219" s="168"/>
      <c r="E219" s="167"/>
      <c r="F219" s="169"/>
      <c r="G219" s="170"/>
      <c r="H219" s="170"/>
      <c r="I219" s="171"/>
      <c r="J219" s="172"/>
      <c r="K219" s="168"/>
      <c r="L219" s="173" t="str">
        <f t="shared" si="14"/>
        <v/>
      </c>
      <c r="M219" s="78"/>
      <c r="N219" s="34"/>
      <c r="O219" s="78"/>
      <c r="P219" s="78"/>
      <c r="Q219" s="78"/>
      <c r="R219" s="36">
        <f>R218</f>
        <v>28348.636155563392</v>
      </c>
      <c r="S219" s="37"/>
      <c r="T219" s="37"/>
      <c r="X219" s="39" t="str">
        <f t="shared" si="12"/>
        <v/>
      </c>
      <c r="Y219" s="42" t="str">
        <f t="shared" si="13"/>
        <v/>
      </c>
    </row>
    <row r="220" spans="1:25">
      <c r="A220" s="201"/>
      <c r="B220" s="283"/>
      <c r="C220" s="203"/>
      <c r="D220" s="205"/>
      <c r="E220" s="203"/>
      <c r="F220" s="205"/>
      <c r="G220" s="206"/>
      <c r="H220" s="206"/>
      <c r="I220" s="207"/>
      <c r="J220" s="208"/>
      <c r="K220" s="204"/>
      <c r="L220" s="210" t="str">
        <f t="shared" si="14"/>
        <v/>
      </c>
      <c r="M220" s="78"/>
      <c r="N220" s="34"/>
      <c r="O220" s="78"/>
      <c r="P220" s="78"/>
      <c r="Q220" s="78"/>
      <c r="R220" s="36">
        <f t="shared" ref="R220:R288" si="15">R219*((J220/100)+1)</f>
        <v>28348.636155563392</v>
      </c>
      <c r="S220" s="37"/>
      <c r="T220" s="37"/>
      <c r="X220" s="232" t="str">
        <f t="shared" si="12"/>
        <v/>
      </c>
      <c r="Y220" s="42" t="str">
        <f t="shared" si="13"/>
        <v/>
      </c>
    </row>
    <row r="221" spans="1:25">
      <c r="A221" s="201"/>
      <c r="B221" s="283"/>
      <c r="C221" s="203"/>
      <c r="D221" s="205"/>
      <c r="E221" s="203"/>
      <c r="F221" s="205"/>
      <c r="G221" s="206"/>
      <c r="H221" s="206"/>
      <c r="I221" s="207"/>
      <c r="J221" s="208"/>
      <c r="K221" s="204"/>
      <c r="L221" s="210" t="str">
        <f t="shared" si="14"/>
        <v/>
      </c>
      <c r="M221" s="78"/>
      <c r="N221" s="34"/>
      <c r="O221" s="78"/>
      <c r="P221" s="78"/>
      <c r="Q221" s="78"/>
      <c r="R221" s="36">
        <f t="shared" si="15"/>
        <v>28348.636155563392</v>
      </c>
      <c r="S221" s="37"/>
      <c r="T221" s="37"/>
      <c r="X221" s="39" t="str">
        <f t="shared" si="12"/>
        <v/>
      </c>
      <c r="Y221" s="42" t="str">
        <f t="shared" si="13"/>
        <v/>
      </c>
    </row>
    <row r="222" spans="1:25">
      <c r="A222" s="47"/>
      <c r="B222" s="301"/>
      <c r="C222" s="49"/>
      <c r="D222" s="50"/>
      <c r="E222" s="49"/>
      <c r="F222" s="50"/>
      <c r="G222" s="51"/>
      <c r="H222" s="51"/>
      <c r="I222" s="52"/>
      <c r="J222" s="53"/>
      <c r="K222" s="54"/>
      <c r="L222" s="174" t="str">
        <f t="shared" si="14"/>
        <v/>
      </c>
      <c r="M222" s="78"/>
      <c r="N222" s="68"/>
      <c r="O222" s="78"/>
      <c r="P222" s="78"/>
      <c r="Q222" s="78"/>
      <c r="R222" s="36">
        <f t="shared" si="15"/>
        <v>28348.636155563392</v>
      </c>
      <c r="S222" s="37"/>
      <c r="T222" s="37"/>
      <c r="X222" s="232" t="str">
        <f t="shared" si="12"/>
        <v/>
      </c>
      <c r="Y222" s="42" t="str">
        <f t="shared" si="13"/>
        <v/>
      </c>
    </row>
    <row r="223" spans="1:25">
      <c r="A223" s="47"/>
      <c r="B223" s="301"/>
      <c r="C223" s="49"/>
      <c r="D223" s="50"/>
      <c r="E223" s="49"/>
      <c r="F223" s="50"/>
      <c r="G223" s="51"/>
      <c r="H223" s="51"/>
      <c r="I223" s="52"/>
      <c r="J223" s="53"/>
      <c r="K223" s="54"/>
      <c r="L223" s="174" t="str">
        <f t="shared" si="14"/>
        <v/>
      </c>
      <c r="M223" s="78"/>
      <c r="N223" s="34"/>
      <c r="O223" s="78"/>
      <c r="P223" s="78"/>
      <c r="Q223" s="78"/>
      <c r="R223" s="36">
        <f t="shared" si="15"/>
        <v>28348.636155563392</v>
      </c>
      <c r="S223" s="37"/>
      <c r="T223" s="37"/>
      <c r="X223" s="39" t="str">
        <f t="shared" si="12"/>
        <v/>
      </c>
      <c r="Y223" s="42" t="str">
        <f t="shared" si="13"/>
        <v/>
      </c>
    </row>
    <row r="224" spans="1:25">
      <c r="A224" s="201"/>
      <c r="B224" s="283"/>
      <c r="C224" s="203"/>
      <c r="D224" s="205"/>
      <c r="E224" s="203"/>
      <c r="F224" s="205"/>
      <c r="G224" s="206"/>
      <c r="H224" s="206"/>
      <c r="I224" s="207"/>
      <c r="J224" s="208"/>
      <c r="K224" s="204"/>
      <c r="L224" s="210" t="str">
        <f t="shared" si="14"/>
        <v/>
      </c>
      <c r="M224" s="78"/>
      <c r="N224" s="34"/>
      <c r="O224" s="78"/>
      <c r="P224" s="78"/>
      <c r="Q224" s="78"/>
      <c r="R224" s="36">
        <f t="shared" si="15"/>
        <v>28348.636155563392</v>
      </c>
      <c r="S224" s="37"/>
      <c r="T224" s="37"/>
      <c r="X224" s="232" t="str">
        <f t="shared" si="12"/>
        <v/>
      </c>
      <c r="Y224" s="42" t="str">
        <f t="shared" si="13"/>
        <v/>
      </c>
    </row>
    <row r="225" spans="1:25">
      <c r="A225" s="201"/>
      <c r="B225" s="283"/>
      <c r="C225" s="203"/>
      <c r="D225" s="205"/>
      <c r="E225" s="203"/>
      <c r="F225" s="205"/>
      <c r="G225" s="206"/>
      <c r="H225" s="206"/>
      <c r="I225" s="207"/>
      <c r="J225" s="208"/>
      <c r="K225" s="204"/>
      <c r="L225" s="210" t="str">
        <f t="shared" si="14"/>
        <v/>
      </c>
      <c r="M225" s="78"/>
      <c r="N225" s="34"/>
      <c r="O225" s="78"/>
      <c r="P225" s="78"/>
      <c r="Q225" s="78"/>
      <c r="R225" s="36">
        <f t="shared" si="15"/>
        <v>28348.636155563392</v>
      </c>
      <c r="S225" s="37"/>
      <c r="T225" s="37"/>
      <c r="X225" s="39" t="str">
        <f t="shared" si="12"/>
        <v/>
      </c>
      <c r="Y225" s="42" t="str">
        <f t="shared" si="13"/>
        <v/>
      </c>
    </row>
    <row r="226" spans="1:25">
      <c r="A226" s="47"/>
      <c r="B226" s="301"/>
      <c r="C226" s="49"/>
      <c r="D226" s="50"/>
      <c r="E226" s="49"/>
      <c r="F226" s="50"/>
      <c r="G226" s="51"/>
      <c r="H226" s="51"/>
      <c r="I226" s="52"/>
      <c r="J226" s="53"/>
      <c r="K226" s="54"/>
      <c r="L226" s="174" t="str">
        <f t="shared" si="14"/>
        <v/>
      </c>
      <c r="M226" s="78"/>
      <c r="N226" s="34"/>
      <c r="O226" s="78"/>
      <c r="P226" s="78"/>
      <c r="Q226" s="78"/>
      <c r="R226" s="36">
        <f t="shared" si="15"/>
        <v>28348.636155563392</v>
      </c>
      <c r="S226" s="37"/>
      <c r="T226" s="37"/>
      <c r="X226" s="232" t="str">
        <f t="shared" si="12"/>
        <v/>
      </c>
      <c r="Y226" s="42" t="str">
        <f t="shared" si="13"/>
        <v/>
      </c>
    </row>
    <row r="227" spans="1:25">
      <c r="A227" s="47"/>
      <c r="B227" s="301"/>
      <c r="C227" s="49"/>
      <c r="D227" s="50"/>
      <c r="E227" s="49"/>
      <c r="F227" s="50"/>
      <c r="G227" s="51"/>
      <c r="H227" s="51"/>
      <c r="I227" s="52"/>
      <c r="J227" s="53"/>
      <c r="K227" s="54"/>
      <c r="L227" s="174" t="str">
        <f t="shared" si="14"/>
        <v/>
      </c>
      <c r="M227" s="78"/>
      <c r="N227" s="34"/>
      <c r="O227" s="78"/>
      <c r="P227" s="78"/>
      <c r="Q227" s="78"/>
      <c r="R227" s="36">
        <f t="shared" si="15"/>
        <v>28348.636155563392</v>
      </c>
      <c r="S227" s="37"/>
      <c r="T227" s="37"/>
      <c r="X227" s="39" t="str">
        <f t="shared" si="12"/>
        <v/>
      </c>
      <c r="Y227" s="42" t="str">
        <f t="shared" si="13"/>
        <v/>
      </c>
    </row>
    <row r="228" spans="1:25">
      <c r="A228" s="302"/>
      <c r="B228" s="303"/>
      <c r="C228" s="304"/>
      <c r="D228" s="305"/>
      <c r="E228" s="304"/>
      <c r="F228" s="306"/>
      <c r="G228" s="307"/>
      <c r="H228" s="307"/>
      <c r="I228" s="308"/>
      <c r="J228" s="309"/>
      <c r="K228" s="305"/>
      <c r="L228" s="310" t="str">
        <f t="shared" si="14"/>
        <v/>
      </c>
      <c r="M228" s="383"/>
      <c r="N228" s="34"/>
      <c r="O228" s="78"/>
      <c r="P228" s="78"/>
      <c r="Q228" s="78"/>
      <c r="R228" s="36">
        <f t="shared" si="15"/>
        <v>28348.636155563392</v>
      </c>
      <c r="S228" s="37"/>
      <c r="T228" s="37"/>
      <c r="X228" s="232" t="str">
        <f t="shared" si="12"/>
        <v/>
      </c>
      <c r="Y228" s="42" t="str">
        <f t="shared" si="13"/>
        <v/>
      </c>
    </row>
    <row r="229" spans="1:25">
      <c r="A229" s="311"/>
      <c r="B229" s="312"/>
      <c r="C229" s="313"/>
      <c r="D229" s="314"/>
      <c r="E229" s="313"/>
      <c r="F229" s="315"/>
      <c r="G229" s="316"/>
      <c r="H229" s="316"/>
      <c r="I229" s="317"/>
      <c r="J229" s="318"/>
      <c r="K229" s="314"/>
      <c r="L229" s="577" t="str">
        <f t="shared" si="14"/>
        <v/>
      </c>
      <c r="M229" s="33" t="s">
        <v>41</v>
      </c>
      <c r="N229" s="34"/>
      <c r="O229" s="78"/>
      <c r="P229" s="78"/>
      <c r="Q229" s="78"/>
      <c r="R229" s="36">
        <f t="shared" si="15"/>
        <v>28348.636155563392</v>
      </c>
      <c r="S229" s="37" t="str">
        <f t="shared" ref="S229:S381" si="16">IF(R229&lt;&gt;R228,R229-R228,"")</f>
        <v/>
      </c>
      <c r="T229" s="37"/>
      <c r="X229" s="39" t="str">
        <f t="shared" si="12"/>
        <v/>
      </c>
      <c r="Y229" s="42" t="str">
        <f t="shared" si="13"/>
        <v/>
      </c>
    </row>
    <row r="230" spans="1:25">
      <c r="A230" s="47"/>
      <c r="B230" s="301"/>
      <c r="C230" s="49"/>
      <c r="D230" s="50"/>
      <c r="E230" s="49"/>
      <c r="F230" s="50"/>
      <c r="G230" s="51"/>
      <c r="H230" s="51"/>
      <c r="I230" s="52"/>
      <c r="J230" s="53"/>
      <c r="K230" s="54"/>
      <c r="L230" s="55" t="str">
        <f t="shared" si="14"/>
        <v/>
      </c>
      <c r="M230" s="45" t="s">
        <v>21</v>
      </c>
      <c r="N230" s="34"/>
      <c r="O230" s="78"/>
      <c r="P230" s="78"/>
      <c r="Q230" s="78"/>
      <c r="R230" s="36">
        <f t="shared" si="15"/>
        <v>28348.636155563392</v>
      </c>
      <c r="S230" s="37" t="str">
        <f t="shared" si="16"/>
        <v/>
      </c>
      <c r="T230" s="37"/>
      <c r="X230" s="232" t="str">
        <f t="shared" si="12"/>
        <v/>
      </c>
      <c r="Y230" s="42" t="str">
        <f t="shared" si="13"/>
        <v/>
      </c>
    </row>
    <row r="231" spans="1:25">
      <c r="A231" s="47"/>
      <c r="B231" s="301"/>
      <c r="C231" s="49"/>
      <c r="D231" s="50"/>
      <c r="E231" s="49"/>
      <c r="F231" s="50"/>
      <c r="G231" s="51"/>
      <c r="H231" s="51"/>
      <c r="I231" s="52"/>
      <c r="J231" s="53"/>
      <c r="K231" s="54"/>
      <c r="L231" s="55" t="str">
        <f t="shared" si="14"/>
        <v/>
      </c>
      <c r="M231" s="56">
        <f>IFERROR(AVERAGE(L229:L270),0)</f>
        <v>0</v>
      </c>
      <c r="N231" s="34"/>
      <c r="O231" s="78"/>
      <c r="P231" s="78"/>
      <c r="Q231" s="78"/>
      <c r="R231" s="36">
        <f t="shared" si="15"/>
        <v>28348.636155563392</v>
      </c>
      <c r="S231" s="37" t="str">
        <f t="shared" si="16"/>
        <v/>
      </c>
      <c r="T231" s="37"/>
      <c r="X231" s="39" t="str">
        <f t="shared" si="12"/>
        <v/>
      </c>
      <c r="Y231" s="42" t="str">
        <f t="shared" si="13"/>
        <v/>
      </c>
    </row>
    <row r="232" spans="1:25">
      <c r="A232" s="201"/>
      <c r="B232" s="283"/>
      <c r="C232" s="203"/>
      <c r="D232" s="205"/>
      <c r="E232" s="203"/>
      <c r="F232" s="205"/>
      <c r="G232" s="206"/>
      <c r="H232" s="206"/>
      <c r="I232" s="207"/>
      <c r="J232" s="208"/>
      <c r="K232" s="204"/>
      <c r="L232" s="209" t="str">
        <f t="shared" si="14"/>
        <v/>
      </c>
      <c r="M232" s="45" t="s">
        <v>24</v>
      </c>
      <c r="N232" s="34"/>
      <c r="O232" s="78"/>
      <c r="P232" s="78"/>
      <c r="Q232" s="78"/>
      <c r="R232" s="36">
        <f t="shared" si="15"/>
        <v>28348.636155563392</v>
      </c>
      <c r="S232" s="37" t="str">
        <f t="shared" si="16"/>
        <v/>
      </c>
      <c r="T232" s="37"/>
      <c r="X232" s="232" t="str">
        <f t="shared" si="12"/>
        <v/>
      </c>
      <c r="Y232" s="42" t="str">
        <f t="shared" si="13"/>
        <v/>
      </c>
    </row>
    <row r="233" spans="1:25">
      <c r="A233" s="201"/>
      <c r="B233" s="283"/>
      <c r="C233" s="203"/>
      <c r="D233" s="205"/>
      <c r="E233" s="203"/>
      <c r="F233" s="205"/>
      <c r="G233" s="206"/>
      <c r="H233" s="206"/>
      <c r="I233" s="207"/>
      <c r="J233" s="208"/>
      <c r="K233" s="204"/>
      <c r="L233" s="209" t="str">
        <f t="shared" si="14"/>
        <v/>
      </c>
      <c r="M233" s="56">
        <f>SUM(I229:I270)</f>
        <v>0</v>
      </c>
      <c r="N233" s="34"/>
      <c r="O233" s="78"/>
      <c r="P233" s="78"/>
      <c r="Q233" s="78"/>
      <c r="R233" s="36">
        <f t="shared" si="15"/>
        <v>28348.636155563392</v>
      </c>
      <c r="S233" s="37" t="str">
        <f t="shared" si="16"/>
        <v/>
      </c>
      <c r="T233" s="37"/>
      <c r="X233" s="39" t="str">
        <f t="shared" si="12"/>
        <v/>
      </c>
      <c r="Y233" s="42" t="str">
        <f t="shared" si="13"/>
        <v/>
      </c>
    </row>
    <row r="234" spans="1:25">
      <c r="A234" s="47"/>
      <c r="B234" s="48"/>
      <c r="C234" s="49"/>
      <c r="D234" s="54"/>
      <c r="E234" s="49"/>
      <c r="F234" s="50"/>
      <c r="G234" s="51"/>
      <c r="H234" s="51"/>
      <c r="I234" s="52"/>
      <c r="J234" s="53"/>
      <c r="K234" s="54"/>
      <c r="L234" s="55" t="str">
        <f t="shared" si="14"/>
        <v/>
      </c>
      <c r="M234" s="45" t="s">
        <v>27</v>
      </c>
      <c r="N234" s="34"/>
      <c r="O234" s="78"/>
      <c r="P234" s="78"/>
      <c r="Q234" s="78"/>
      <c r="R234" s="36">
        <f t="shared" si="15"/>
        <v>28348.636155563392</v>
      </c>
      <c r="S234" s="37" t="str">
        <f t="shared" si="16"/>
        <v/>
      </c>
      <c r="T234" s="37"/>
      <c r="X234" s="232" t="str">
        <f t="shared" si="12"/>
        <v/>
      </c>
      <c r="Y234" s="42" t="str">
        <f t="shared" si="13"/>
        <v/>
      </c>
    </row>
    <row r="235" spans="1:25">
      <c r="A235" s="47"/>
      <c r="B235" s="48"/>
      <c r="C235" s="49"/>
      <c r="D235" s="54"/>
      <c r="E235" s="49"/>
      <c r="F235" s="50"/>
      <c r="G235" s="51"/>
      <c r="H235" s="51"/>
      <c r="I235" s="52"/>
      <c r="J235" s="53"/>
      <c r="K235" s="54"/>
      <c r="L235" s="55" t="str">
        <f t="shared" si="14"/>
        <v/>
      </c>
      <c r="M235" s="66">
        <f>SUM(J229:J270)/100</f>
        <v>0</v>
      </c>
      <c r="N235" s="34"/>
      <c r="O235" s="78"/>
      <c r="P235" s="78"/>
      <c r="Q235" s="78"/>
      <c r="R235" s="36">
        <f t="shared" si="15"/>
        <v>28348.636155563392</v>
      </c>
      <c r="S235" s="37" t="str">
        <f t="shared" si="16"/>
        <v/>
      </c>
      <c r="T235" s="37"/>
      <c r="X235" s="39" t="str">
        <f t="shared" si="12"/>
        <v/>
      </c>
      <c r="Y235" s="42" t="str">
        <f t="shared" si="13"/>
        <v/>
      </c>
    </row>
    <row r="236" spans="1:25">
      <c r="A236" s="201"/>
      <c r="B236" s="283"/>
      <c r="C236" s="203"/>
      <c r="D236" s="205"/>
      <c r="E236" s="203"/>
      <c r="F236" s="205"/>
      <c r="G236" s="206"/>
      <c r="H236" s="206"/>
      <c r="I236" s="207"/>
      <c r="J236" s="208"/>
      <c r="K236" s="204"/>
      <c r="L236" s="209" t="str">
        <f t="shared" si="14"/>
        <v/>
      </c>
      <c r="M236" s="319"/>
      <c r="N236" s="34"/>
      <c r="O236" s="78"/>
      <c r="P236" s="78"/>
      <c r="Q236" s="78"/>
      <c r="R236" s="36">
        <f t="shared" si="15"/>
        <v>28348.636155563392</v>
      </c>
      <c r="S236" s="37" t="str">
        <f t="shared" si="16"/>
        <v/>
      </c>
      <c r="T236" s="37"/>
      <c r="X236" s="320" t="str">
        <f t="shared" si="12"/>
        <v/>
      </c>
      <c r="Y236" s="42" t="str">
        <f t="shared" si="13"/>
        <v/>
      </c>
    </row>
    <row r="237" spans="1:25">
      <c r="A237" s="201"/>
      <c r="B237" s="283"/>
      <c r="C237" s="203"/>
      <c r="D237" s="205"/>
      <c r="E237" s="203"/>
      <c r="F237" s="205"/>
      <c r="G237" s="206"/>
      <c r="H237" s="206"/>
      <c r="I237" s="207"/>
      <c r="J237" s="208"/>
      <c r="K237" s="204"/>
      <c r="L237" s="210" t="str">
        <f t="shared" si="14"/>
        <v/>
      </c>
      <c r="M237" s="78"/>
      <c r="N237" s="34"/>
      <c r="O237" s="78"/>
      <c r="P237" s="78"/>
      <c r="Q237" s="78"/>
      <c r="R237" s="36">
        <f t="shared" si="15"/>
        <v>28348.636155563392</v>
      </c>
      <c r="S237" s="37" t="str">
        <f t="shared" si="16"/>
        <v/>
      </c>
      <c r="T237" s="37"/>
      <c r="X237" s="39" t="str">
        <f t="shared" si="12"/>
        <v/>
      </c>
      <c r="Y237" s="42" t="str">
        <f t="shared" si="13"/>
        <v/>
      </c>
    </row>
    <row r="238" spans="1:25">
      <c r="A238" s="47"/>
      <c r="B238" s="48"/>
      <c r="C238" s="49"/>
      <c r="D238" s="54"/>
      <c r="E238" s="49"/>
      <c r="F238" s="50"/>
      <c r="G238" s="51"/>
      <c r="H238" s="51"/>
      <c r="I238" s="52"/>
      <c r="J238" s="53"/>
      <c r="K238" s="54"/>
      <c r="L238" s="55" t="str">
        <f t="shared" si="14"/>
        <v/>
      </c>
      <c r="M238" s="78"/>
      <c r="N238" s="34"/>
      <c r="O238" s="78"/>
      <c r="P238" s="78"/>
      <c r="Q238" s="78"/>
      <c r="R238" s="36">
        <f t="shared" si="15"/>
        <v>28348.636155563392</v>
      </c>
      <c r="S238" s="37" t="str">
        <f t="shared" si="16"/>
        <v/>
      </c>
      <c r="T238" s="37"/>
      <c r="X238" s="232" t="str">
        <f t="shared" si="12"/>
        <v/>
      </c>
      <c r="Y238" s="42" t="str">
        <f t="shared" si="13"/>
        <v/>
      </c>
    </row>
    <row r="239" spans="1:25">
      <c r="A239" s="47"/>
      <c r="B239" s="48"/>
      <c r="C239" s="49"/>
      <c r="D239" s="54"/>
      <c r="E239" s="49"/>
      <c r="F239" s="50"/>
      <c r="G239" s="51"/>
      <c r="H239" s="51"/>
      <c r="I239" s="52"/>
      <c r="J239" s="53"/>
      <c r="K239" s="54"/>
      <c r="L239" s="55" t="str">
        <f t="shared" si="14"/>
        <v/>
      </c>
      <c r="M239" s="78"/>
      <c r="N239" s="34"/>
      <c r="O239" s="78"/>
      <c r="P239" s="78"/>
      <c r="Q239" s="78"/>
      <c r="R239" s="36">
        <f t="shared" si="15"/>
        <v>28348.636155563392</v>
      </c>
      <c r="S239" s="37" t="str">
        <f t="shared" si="16"/>
        <v/>
      </c>
      <c r="T239" s="37"/>
      <c r="X239" s="39" t="str">
        <f t="shared" si="12"/>
        <v/>
      </c>
      <c r="Y239" s="42" t="str">
        <f t="shared" si="13"/>
        <v/>
      </c>
    </row>
    <row r="240" spans="1:25">
      <c r="A240" s="127"/>
      <c r="B240" s="128"/>
      <c r="C240" s="129"/>
      <c r="D240" s="130"/>
      <c r="E240" s="129"/>
      <c r="F240" s="130"/>
      <c r="G240" s="131"/>
      <c r="H240" s="131"/>
      <c r="I240" s="132"/>
      <c r="J240" s="133"/>
      <c r="K240" s="134"/>
      <c r="L240" s="135" t="str">
        <f t="shared" si="14"/>
        <v/>
      </c>
      <c r="M240" s="78"/>
      <c r="N240" s="34"/>
      <c r="O240" s="78"/>
      <c r="P240" s="78"/>
      <c r="Q240" s="78"/>
      <c r="R240" s="36">
        <f t="shared" si="15"/>
        <v>28348.636155563392</v>
      </c>
      <c r="S240" s="37" t="str">
        <f t="shared" si="16"/>
        <v/>
      </c>
      <c r="T240" s="37"/>
      <c r="X240" s="39" t="str">
        <f t="shared" si="12"/>
        <v/>
      </c>
      <c r="Y240" s="42" t="str">
        <f t="shared" si="13"/>
        <v/>
      </c>
    </row>
    <row r="241" spans="1:25">
      <c r="A241" s="127"/>
      <c r="B241" s="128"/>
      <c r="C241" s="129"/>
      <c r="D241" s="134"/>
      <c r="E241" s="129"/>
      <c r="F241" s="130"/>
      <c r="G241" s="131"/>
      <c r="H241" s="131"/>
      <c r="I241" s="132"/>
      <c r="J241" s="133"/>
      <c r="K241" s="134"/>
      <c r="L241" s="135" t="str">
        <f t="shared" si="14"/>
        <v/>
      </c>
      <c r="M241" s="78"/>
      <c r="N241" s="34"/>
      <c r="O241" s="78"/>
      <c r="P241" s="78"/>
      <c r="Q241" s="78"/>
      <c r="R241" s="36">
        <f t="shared" si="15"/>
        <v>28348.636155563392</v>
      </c>
      <c r="S241" s="37" t="str">
        <f t="shared" si="16"/>
        <v/>
      </c>
      <c r="T241" s="37"/>
      <c r="X241" s="39" t="str">
        <f t="shared" si="12"/>
        <v/>
      </c>
      <c r="Y241" s="42" t="str">
        <f t="shared" si="13"/>
        <v/>
      </c>
    </row>
    <row r="242" spans="1:25">
      <c r="A242" s="47"/>
      <c r="B242" s="48"/>
      <c r="C242" s="49"/>
      <c r="D242" s="54"/>
      <c r="E242" s="49"/>
      <c r="F242" s="50"/>
      <c r="G242" s="51"/>
      <c r="H242" s="51"/>
      <c r="I242" s="52"/>
      <c r="J242" s="53"/>
      <c r="K242" s="54"/>
      <c r="L242" s="55" t="str">
        <f t="shared" si="14"/>
        <v/>
      </c>
      <c r="M242" s="78"/>
      <c r="N242" s="34"/>
      <c r="O242" s="78"/>
      <c r="P242" s="78"/>
      <c r="Q242" s="78"/>
      <c r="R242" s="36">
        <f t="shared" si="15"/>
        <v>28348.636155563392</v>
      </c>
      <c r="S242" s="37" t="str">
        <f t="shared" si="16"/>
        <v/>
      </c>
      <c r="T242" s="37"/>
      <c r="X242" s="39" t="str">
        <f t="shared" si="12"/>
        <v/>
      </c>
      <c r="Y242" s="42" t="str">
        <f t="shared" si="13"/>
        <v/>
      </c>
    </row>
    <row r="243" spans="1:25">
      <c r="A243" s="47"/>
      <c r="B243" s="48"/>
      <c r="C243" s="49"/>
      <c r="D243" s="54"/>
      <c r="E243" s="49"/>
      <c r="F243" s="50"/>
      <c r="G243" s="51"/>
      <c r="H243" s="51"/>
      <c r="I243" s="52"/>
      <c r="J243" s="53"/>
      <c r="K243" s="54"/>
      <c r="L243" s="55" t="str">
        <f t="shared" si="14"/>
        <v/>
      </c>
      <c r="M243" s="78"/>
      <c r="N243" s="34"/>
      <c r="O243" s="78"/>
      <c r="P243" s="78"/>
      <c r="Q243" s="78"/>
      <c r="R243" s="36">
        <f t="shared" si="15"/>
        <v>28348.636155563392</v>
      </c>
      <c r="S243" s="37" t="str">
        <f t="shared" si="16"/>
        <v/>
      </c>
      <c r="T243" s="37"/>
      <c r="X243" s="39" t="str">
        <f t="shared" si="12"/>
        <v/>
      </c>
      <c r="Y243" s="42" t="str">
        <f t="shared" si="13"/>
        <v/>
      </c>
    </row>
    <row r="244" spans="1:25">
      <c r="A244" s="201"/>
      <c r="B244" s="283"/>
      <c r="C244" s="203"/>
      <c r="D244" s="205"/>
      <c r="E244" s="203"/>
      <c r="F244" s="205"/>
      <c r="G244" s="206"/>
      <c r="H244" s="206"/>
      <c r="I244" s="207"/>
      <c r="J244" s="208"/>
      <c r="K244" s="204"/>
      <c r="L244" s="209" t="str">
        <f t="shared" si="14"/>
        <v/>
      </c>
      <c r="M244" s="78"/>
      <c r="N244" s="34"/>
      <c r="O244" s="78"/>
      <c r="P244" s="78"/>
      <c r="Q244" s="78"/>
      <c r="R244" s="36">
        <f t="shared" si="15"/>
        <v>28348.636155563392</v>
      </c>
      <c r="S244" s="37" t="str">
        <f t="shared" si="16"/>
        <v/>
      </c>
      <c r="T244" s="37"/>
      <c r="X244" s="39" t="str">
        <f t="shared" si="12"/>
        <v/>
      </c>
      <c r="Y244" s="42" t="str">
        <f t="shared" si="13"/>
        <v/>
      </c>
    </row>
    <row r="245" spans="1:25">
      <c r="A245" s="201"/>
      <c r="B245" s="283"/>
      <c r="C245" s="203"/>
      <c r="D245" s="205"/>
      <c r="E245" s="203"/>
      <c r="F245" s="205"/>
      <c r="G245" s="206"/>
      <c r="H245" s="206"/>
      <c r="I245" s="207"/>
      <c r="J245" s="208"/>
      <c r="K245" s="204"/>
      <c r="L245" s="210" t="str">
        <f t="shared" si="14"/>
        <v/>
      </c>
      <c r="M245" s="78"/>
      <c r="N245" s="34"/>
      <c r="O245" s="78"/>
      <c r="P245" s="78"/>
      <c r="Q245" s="78"/>
      <c r="R245" s="36">
        <f t="shared" si="15"/>
        <v>28348.636155563392</v>
      </c>
      <c r="S245" s="37" t="str">
        <f t="shared" si="16"/>
        <v/>
      </c>
      <c r="T245" s="37"/>
      <c r="X245" s="39" t="str">
        <f t="shared" si="12"/>
        <v/>
      </c>
      <c r="Y245" s="42" t="str">
        <f t="shared" si="13"/>
        <v/>
      </c>
    </row>
    <row r="246" spans="1:25">
      <c r="A246" s="47"/>
      <c r="B246" s="48"/>
      <c r="C246" s="49"/>
      <c r="D246" s="54"/>
      <c r="E246" s="49"/>
      <c r="F246" s="50"/>
      <c r="G246" s="51"/>
      <c r="H246" s="51"/>
      <c r="I246" s="52"/>
      <c r="J246" s="53"/>
      <c r="K246" s="54"/>
      <c r="L246" s="55" t="str">
        <f t="shared" si="14"/>
        <v/>
      </c>
      <c r="M246" s="78"/>
      <c r="N246" s="34"/>
      <c r="O246" s="78"/>
      <c r="P246" s="78"/>
      <c r="Q246" s="78"/>
      <c r="R246" s="36">
        <f t="shared" si="15"/>
        <v>28348.636155563392</v>
      </c>
      <c r="S246" s="37" t="str">
        <f t="shared" si="16"/>
        <v/>
      </c>
      <c r="T246" s="37"/>
      <c r="X246" s="39" t="str">
        <f t="shared" ref="X246:X309" si="17">IF(I361&lt;&gt;0,I361,"")</f>
        <v/>
      </c>
      <c r="Y246" s="42" t="str">
        <f t="shared" ref="Y246:Y309" si="18">IF(I361&lt;&gt;0,A361,"")</f>
        <v/>
      </c>
    </row>
    <row r="247" spans="1:25">
      <c r="A247" s="47"/>
      <c r="B247" s="48"/>
      <c r="C247" s="49"/>
      <c r="D247" s="54"/>
      <c r="E247" s="49"/>
      <c r="F247" s="50"/>
      <c r="G247" s="51"/>
      <c r="H247" s="51"/>
      <c r="I247" s="52"/>
      <c r="J247" s="53"/>
      <c r="K247" s="54"/>
      <c r="L247" s="55" t="str">
        <f t="shared" si="14"/>
        <v/>
      </c>
      <c r="M247" s="78"/>
      <c r="N247" s="34"/>
      <c r="O247" s="78"/>
      <c r="P247" s="78"/>
      <c r="Q247" s="78"/>
      <c r="R247" s="36">
        <f t="shared" si="15"/>
        <v>28348.636155563392</v>
      </c>
      <c r="S247" s="37" t="str">
        <f t="shared" si="16"/>
        <v/>
      </c>
      <c r="T247" s="37"/>
      <c r="X247" s="39" t="str">
        <f t="shared" si="17"/>
        <v/>
      </c>
      <c r="Y247" s="42" t="str">
        <f t="shared" si="18"/>
        <v/>
      </c>
    </row>
    <row r="248" spans="1:25">
      <c r="A248" s="118"/>
      <c r="B248" s="119"/>
      <c r="C248" s="120"/>
      <c r="D248" s="125"/>
      <c r="E248" s="120"/>
      <c r="F248" s="121"/>
      <c r="G248" s="122"/>
      <c r="H248" s="122"/>
      <c r="I248" s="142"/>
      <c r="J248" s="124"/>
      <c r="K248" s="125"/>
      <c r="L248" s="574" t="str">
        <f t="shared" si="14"/>
        <v/>
      </c>
      <c r="M248" s="78"/>
      <c r="N248" s="34"/>
      <c r="O248" s="78"/>
      <c r="P248" s="78"/>
      <c r="Q248" s="78"/>
      <c r="R248" s="36">
        <f t="shared" si="15"/>
        <v>28348.636155563392</v>
      </c>
      <c r="S248" s="37" t="str">
        <f t="shared" si="16"/>
        <v/>
      </c>
      <c r="T248" s="37"/>
      <c r="X248" s="39" t="str">
        <f t="shared" si="17"/>
        <v/>
      </c>
      <c r="Y248" s="42" t="str">
        <f t="shared" si="18"/>
        <v/>
      </c>
    </row>
    <row r="249" spans="1:25">
      <c r="A249" s="118"/>
      <c r="B249" s="137"/>
      <c r="C249" s="138"/>
      <c r="D249" s="139"/>
      <c r="E249" s="138"/>
      <c r="F249" s="140"/>
      <c r="G249" s="141"/>
      <c r="H249" s="141"/>
      <c r="I249" s="142"/>
      <c r="J249" s="143"/>
      <c r="K249" s="139"/>
      <c r="L249" s="144" t="str">
        <f t="shared" si="14"/>
        <v/>
      </c>
      <c r="M249" s="78"/>
      <c r="N249" s="34"/>
      <c r="O249" s="78"/>
      <c r="P249" s="78"/>
      <c r="Q249" s="78"/>
      <c r="R249" s="36">
        <f t="shared" si="15"/>
        <v>28348.636155563392</v>
      </c>
      <c r="S249" s="37" t="str">
        <f t="shared" si="16"/>
        <v/>
      </c>
      <c r="T249" s="37"/>
      <c r="X249" s="39" t="str">
        <f t="shared" si="17"/>
        <v/>
      </c>
      <c r="Y249" s="42" t="str">
        <f t="shared" si="18"/>
        <v/>
      </c>
    </row>
    <row r="250" spans="1:25">
      <c r="A250" s="47"/>
      <c r="B250" s="48"/>
      <c r="C250" s="49"/>
      <c r="D250" s="54"/>
      <c r="E250" s="49"/>
      <c r="F250" s="50"/>
      <c r="G250" s="51"/>
      <c r="H250" s="51"/>
      <c r="I250" s="52"/>
      <c r="J250" s="53"/>
      <c r="K250" s="54"/>
      <c r="L250" s="55" t="str">
        <f t="shared" si="14"/>
        <v/>
      </c>
      <c r="M250" s="78"/>
      <c r="N250" s="34"/>
      <c r="O250" s="78"/>
      <c r="P250" s="78"/>
      <c r="Q250" s="78"/>
      <c r="R250" s="36">
        <f t="shared" si="15"/>
        <v>28348.636155563392</v>
      </c>
      <c r="S250" s="37" t="str">
        <f t="shared" si="16"/>
        <v/>
      </c>
      <c r="T250" s="37"/>
      <c r="X250" s="39" t="str">
        <f t="shared" si="17"/>
        <v/>
      </c>
      <c r="Y250" s="42" t="str">
        <f t="shared" si="18"/>
        <v/>
      </c>
    </row>
    <row r="251" spans="1:25">
      <c r="A251" s="47"/>
      <c r="B251" s="48"/>
      <c r="C251" s="49"/>
      <c r="D251" s="54"/>
      <c r="E251" s="49"/>
      <c r="F251" s="50"/>
      <c r="G251" s="51"/>
      <c r="H251" s="51"/>
      <c r="I251" s="52"/>
      <c r="J251" s="53"/>
      <c r="K251" s="54"/>
      <c r="L251" s="55" t="str">
        <f t="shared" si="14"/>
        <v/>
      </c>
      <c r="M251" s="78"/>
      <c r="N251" s="34"/>
      <c r="O251" s="78"/>
      <c r="P251" s="78"/>
      <c r="Q251" s="78"/>
      <c r="R251" s="36">
        <f t="shared" si="15"/>
        <v>28348.636155563392</v>
      </c>
      <c r="S251" s="37" t="str">
        <f t="shared" si="16"/>
        <v/>
      </c>
      <c r="T251" s="37"/>
      <c r="X251" s="39" t="str">
        <f t="shared" si="17"/>
        <v/>
      </c>
      <c r="Y251" s="42" t="str">
        <f t="shared" si="18"/>
        <v/>
      </c>
    </row>
    <row r="252" spans="1:25">
      <c r="A252" s="201"/>
      <c r="B252" s="283"/>
      <c r="C252" s="203"/>
      <c r="D252" s="205"/>
      <c r="E252" s="203"/>
      <c r="F252" s="205"/>
      <c r="G252" s="206"/>
      <c r="H252" s="206"/>
      <c r="I252" s="207"/>
      <c r="J252" s="208"/>
      <c r="K252" s="204"/>
      <c r="L252" s="209" t="str">
        <f t="shared" si="14"/>
        <v/>
      </c>
      <c r="M252" s="78"/>
      <c r="N252" s="34"/>
      <c r="O252" s="78"/>
      <c r="P252" s="78"/>
      <c r="Q252" s="78"/>
      <c r="R252" s="36">
        <f t="shared" si="15"/>
        <v>28348.636155563392</v>
      </c>
      <c r="S252" s="37" t="str">
        <f t="shared" si="16"/>
        <v/>
      </c>
      <c r="T252" s="37"/>
      <c r="X252" s="39" t="str">
        <f t="shared" si="17"/>
        <v/>
      </c>
      <c r="Y252" s="42" t="str">
        <f t="shared" si="18"/>
        <v/>
      </c>
    </row>
    <row r="253" spans="1:25">
      <c r="A253" s="201"/>
      <c r="B253" s="283"/>
      <c r="C253" s="203"/>
      <c r="D253" s="205"/>
      <c r="E253" s="203"/>
      <c r="F253" s="205"/>
      <c r="G253" s="206"/>
      <c r="H253" s="206"/>
      <c r="I253" s="207"/>
      <c r="J253" s="208"/>
      <c r="K253" s="204"/>
      <c r="L253" s="210" t="str">
        <f t="shared" si="14"/>
        <v/>
      </c>
      <c r="M253" s="78"/>
      <c r="N253" s="34"/>
      <c r="O253" s="78"/>
      <c r="P253" s="78"/>
      <c r="Q253" s="78"/>
      <c r="R253" s="36">
        <f t="shared" si="15"/>
        <v>28348.636155563392</v>
      </c>
      <c r="S253" s="37" t="str">
        <f t="shared" si="16"/>
        <v/>
      </c>
      <c r="T253" s="37"/>
      <c r="X253" s="39" t="str">
        <f t="shared" si="17"/>
        <v/>
      </c>
      <c r="Y253" s="42" t="str">
        <f t="shared" si="18"/>
        <v/>
      </c>
    </row>
    <row r="254" spans="1:25">
      <c r="A254" s="47"/>
      <c r="B254" s="48"/>
      <c r="C254" s="49"/>
      <c r="D254" s="54"/>
      <c r="E254" s="49"/>
      <c r="F254" s="50"/>
      <c r="G254" s="51"/>
      <c r="H254" s="51"/>
      <c r="I254" s="52"/>
      <c r="J254" s="53"/>
      <c r="K254" s="54"/>
      <c r="L254" s="55" t="str">
        <f t="shared" si="14"/>
        <v/>
      </c>
      <c r="M254" s="78"/>
      <c r="N254" s="34"/>
      <c r="O254" s="78"/>
      <c r="P254" s="78"/>
      <c r="Q254" s="78"/>
      <c r="R254" s="36">
        <f t="shared" si="15"/>
        <v>28348.636155563392</v>
      </c>
      <c r="S254" s="37" t="str">
        <f t="shared" si="16"/>
        <v/>
      </c>
      <c r="T254" s="37"/>
      <c r="X254" s="39" t="str">
        <f t="shared" si="17"/>
        <v/>
      </c>
      <c r="Y254" s="42" t="str">
        <f t="shared" si="18"/>
        <v/>
      </c>
    </row>
    <row r="255" spans="1:25">
      <c r="A255" s="47"/>
      <c r="B255" s="48"/>
      <c r="C255" s="49"/>
      <c r="D255" s="54"/>
      <c r="E255" s="49"/>
      <c r="F255" s="50"/>
      <c r="G255" s="51"/>
      <c r="H255" s="51"/>
      <c r="I255" s="52"/>
      <c r="J255" s="53"/>
      <c r="K255" s="54"/>
      <c r="L255" s="55" t="str">
        <f t="shared" si="14"/>
        <v/>
      </c>
      <c r="M255" s="78"/>
      <c r="N255" s="34"/>
      <c r="O255" s="78"/>
      <c r="P255" s="78"/>
      <c r="Q255" s="78"/>
      <c r="R255" s="36">
        <f t="shared" si="15"/>
        <v>28348.636155563392</v>
      </c>
      <c r="S255" s="37" t="str">
        <f t="shared" si="16"/>
        <v/>
      </c>
      <c r="T255" s="37"/>
      <c r="X255" s="39" t="str">
        <f t="shared" si="17"/>
        <v/>
      </c>
      <c r="Y255" s="42" t="str">
        <f t="shared" si="18"/>
        <v/>
      </c>
    </row>
    <row r="256" spans="1:25">
      <c r="A256" s="201"/>
      <c r="B256" s="283"/>
      <c r="C256" s="203"/>
      <c r="D256" s="205"/>
      <c r="E256" s="203"/>
      <c r="F256" s="205"/>
      <c r="G256" s="206"/>
      <c r="H256" s="206"/>
      <c r="I256" s="207"/>
      <c r="J256" s="208"/>
      <c r="K256" s="204"/>
      <c r="L256" s="209" t="str">
        <f t="shared" si="14"/>
        <v/>
      </c>
      <c r="M256" s="78"/>
      <c r="N256" s="34"/>
      <c r="O256" s="78"/>
      <c r="P256" s="78"/>
      <c r="Q256" s="78"/>
      <c r="R256" s="36">
        <f t="shared" si="15"/>
        <v>28348.636155563392</v>
      </c>
      <c r="S256" s="37" t="str">
        <f t="shared" si="16"/>
        <v/>
      </c>
      <c r="T256" s="37"/>
      <c r="X256" s="39" t="str">
        <f t="shared" si="17"/>
        <v/>
      </c>
      <c r="Y256" s="42" t="str">
        <f t="shared" si="18"/>
        <v/>
      </c>
    </row>
    <row r="257" spans="1:25">
      <c r="A257" s="201"/>
      <c r="B257" s="283"/>
      <c r="C257" s="203"/>
      <c r="D257" s="205"/>
      <c r="E257" s="203"/>
      <c r="F257" s="205"/>
      <c r="G257" s="206"/>
      <c r="H257" s="206"/>
      <c r="I257" s="207"/>
      <c r="J257" s="208"/>
      <c r="K257" s="204"/>
      <c r="L257" s="209" t="str">
        <f t="shared" si="14"/>
        <v/>
      </c>
      <c r="M257" s="78"/>
      <c r="N257" s="34"/>
      <c r="O257" s="78"/>
      <c r="P257" s="78"/>
      <c r="Q257" s="78"/>
      <c r="R257" s="36">
        <f t="shared" si="15"/>
        <v>28348.636155563392</v>
      </c>
      <c r="S257" s="37" t="str">
        <f t="shared" si="16"/>
        <v/>
      </c>
      <c r="T257" s="37"/>
      <c r="X257" s="39" t="str">
        <f t="shared" si="17"/>
        <v/>
      </c>
      <c r="Y257" s="42" t="str">
        <f t="shared" si="18"/>
        <v/>
      </c>
    </row>
    <row r="258" spans="1:25">
      <c r="A258" s="47"/>
      <c r="B258" s="48"/>
      <c r="C258" s="49"/>
      <c r="D258" s="54"/>
      <c r="E258" s="49"/>
      <c r="F258" s="50"/>
      <c r="G258" s="51"/>
      <c r="H258" s="51"/>
      <c r="I258" s="52"/>
      <c r="J258" s="53"/>
      <c r="K258" s="54"/>
      <c r="L258" s="55" t="str">
        <f t="shared" si="14"/>
        <v/>
      </c>
      <c r="M258" s="78"/>
      <c r="N258" s="34"/>
      <c r="O258" s="78"/>
      <c r="P258" s="78"/>
      <c r="Q258" s="78"/>
      <c r="R258" s="36">
        <f t="shared" si="15"/>
        <v>28348.636155563392</v>
      </c>
      <c r="S258" s="37" t="str">
        <f t="shared" si="16"/>
        <v/>
      </c>
      <c r="T258" s="37"/>
      <c r="X258" s="39" t="str">
        <f t="shared" si="17"/>
        <v/>
      </c>
      <c r="Y258" s="42" t="str">
        <f t="shared" si="18"/>
        <v/>
      </c>
    </row>
    <row r="259" spans="1:25">
      <c r="A259" s="47"/>
      <c r="B259" s="48"/>
      <c r="C259" s="49"/>
      <c r="D259" s="54"/>
      <c r="E259" s="49"/>
      <c r="F259" s="50"/>
      <c r="G259" s="51"/>
      <c r="H259" s="51"/>
      <c r="I259" s="52"/>
      <c r="J259" s="53"/>
      <c r="K259" s="54"/>
      <c r="L259" s="55" t="str">
        <f t="shared" ref="L259:L300" si="19">IF(B259="Compra",(F259*G259)+10+(F259*G259*0.000325),"")</f>
        <v/>
      </c>
      <c r="M259" s="78"/>
      <c r="N259" s="34"/>
      <c r="O259" s="78"/>
      <c r="P259" s="78"/>
      <c r="Q259" s="78"/>
      <c r="R259" s="36">
        <f t="shared" si="15"/>
        <v>28348.636155563392</v>
      </c>
      <c r="S259" s="37" t="str">
        <f t="shared" si="16"/>
        <v/>
      </c>
      <c r="T259" s="37"/>
      <c r="X259" s="39" t="str">
        <f t="shared" si="17"/>
        <v/>
      </c>
      <c r="Y259" s="42" t="str">
        <f t="shared" si="18"/>
        <v/>
      </c>
    </row>
    <row r="260" spans="1:25">
      <c r="A260" s="201"/>
      <c r="B260" s="283"/>
      <c r="C260" s="203"/>
      <c r="D260" s="205"/>
      <c r="E260" s="203"/>
      <c r="F260" s="205"/>
      <c r="G260" s="206"/>
      <c r="H260" s="206"/>
      <c r="I260" s="207"/>
      <c r="J260" s="208"/>
      <c r="K260" s="204"/>
      <c r="L260" s="209" t="str">
        <f t="shared" si="19"/>
        <v/>
      </c>
      <c r="M260" s="78"/>
      <c r="N260" s="34"/>
      <c r="O260" s="78"/>
      <c r="P260" s="78"/>
      <c r="Q260" s="78"/>
      <c r="R260" s="36">
        <f t="shared" si="15"/>
        <v>28348.636155563392</v>
      </c>
      <c r="S260" s="37" t="str">
        <f t="shared" si="16"/>
        <v/>
      </c>
      <c r="T260" s="37"/>
      <c r="X260" s="39" t="str">
        <f t="shared" si="17"/>
        <v/>
      </c>
      <c r="Y260" s="42" t="str">
        <f t="shared" si="18"/>
        <v/>
      </c>
    </row>
    <row r="261" spans="1:25">
      <c r="A261" s="201"/>
      <c r="B261" s="283"/>
      <c r="C261" s="203"/>
      <c r="D261" s="205"/>
      <c r="E261" s="203"/>
      <c r="F261" s="205"/>
      <c r="G261" s="206"/>
      <c r="H261" s="206"/>
      <c r="I261" s="207"/>
      <c r="J261" s="208"/>
      <c r="K261" s="204"/>
      <c r="L261" s="209" t="str">
        <f t="shared" si="19"/>
        <v/>
      </c>
      <c r="M261" s="78"/>
      <c r="N261" s="34"/>
      <c r="O261" s="78"/>
      <c r="P261" s="78"/>
      <c r="Q261" s="78"/>
      <c r="R261" s="36">
        <f t="shared" si="15"/>
        <v>28348.636155563392</v>
      </c>
      <c r="S261" s="37" t="str">
        <f t="shared" si="16"/>
        <v/>
      </c>
      <c r="T261" s="37"/>
      <c r="X261" s="39" t="str">
        <f t="shared" si="17"/>
        <v/>
      </c>
      <c r="Y261" s="42" t="str">
        <f t="shared" si="18"/>
        <v/>
      </c>
    </row>
    <row r="262" spans="1:25">
      <c r="A262" s="47"/>
      <c r="B262" s="48"/>
      <c r="C262" s="49"/>
      <c r="D262" s="54"/>
      <c r="E262" s="49"/>
      <c r="F262" s="50"/>
      <c r="G262" s="51"/>
      <c r="H262" s="51"/>
      <c r="I262" s="52"/>
      <c r="J262" s="53"/>
      <c r="K262" s="54"/>
      <c r="L262" s="55" t="str">
        <f t="shared" si="19"/>
        <v/>
      </c>
      <c r="M262" s="78"/>
      <c r="N262" s="34"/>
      <c r="O262" s="78"/>
      <c r="P262" s="78"/>
      <c r="Q262" s="78"/>
      <c r="R262" s="36">
        <f t="shared" si="15"/>
        <v>28348.636155563392</v>
      </c>
      <c r="S262" s="37" t="str">
        <f t="shared" si="16"/>
        <v/>
      </c>
      <c r="T262" s="37"/>
      <c r="X262" s="39" t="str">
        <f t="shared" si="17"/>
        <v/>
      </c>
      <c r="Y262" s="42" t="str">
        <f t="shared" si="18"/>
        <v/>
      </c>
    </row>
    <row r="263" spans="1:25">
      <c r="A263" s="47"/>
      <c r="B263" s="48"/>
      <c r="C263" s="49"/>
      <c r="D263" s="54"/>
      <c r="E263" s="49"/>
      <c r="F263" s="50"/>
      <c r="G263" s="51"/>
      <c r="H263" s="51"/>
      <c r="I263" s="52"/>
      <c r="J263" s="53"/>
      <c r="K263" s="54"/>
      <c r="L263" s="55" t="str">
        <f t="shared" si="19"/>
        <v/>
      </c>
      <c r="M263" s="78"/>
      <c r="N263" s="34"/>
      <c r="O263" s="78"/>
      <c r="P263" s="78"/>
      <c r="Q263" s="78"/>
      <c r="R263" s="36">
        <f t="shared" si="15"/>
        <v>28348.636155563392</v>
      </c>
      <c r="S263" s="37" t="str">
        <f t="shared" si="16"/>
        <v/>
      </c>
      <c r="T263" s="37"/>
      <c r="X263" s="39" t="str">
        <f t="shared" si="17"/>
        <v/>
      </c>
      <c r="Y263" s="42" t="str">
        <f t="shared" si="18"/>
        <v/>
      </c>
    </row>
    <row r="264" spans="1:25">
      <c r="A264" s="201"/>
      <c r="B264" s="283"/>
      <c r="C264" s="203"/>
      <c r="D264" s="205"/>
      <c r="E264" s="203"/>
      <c r="F264" s="205"/>
      <c r="G264" s="206"/>
      <c r="H264" s="206"/>
      <c r="I264" s="207"/>
      <c r="J264" s="208"/>
      <c r="K264" s="204"/>
      <c r="L264" s="209" t="str">
        <f t="shared" si="19"/>
        <v/>
      </c>
      <c r="M264" s="78"/>
      <c r="N264" s="34"/>
      <c r="O264" s="78"/>
      <c r="P264" s="78"/>
      <c r="Q264" s="78"/>
      <c r="R264" s="36">
        <f t="shared" si="15"/>
        <v>28348.636155563392</v>
      </c>
      <c r="S264" s="37" t="str">
        <f t="shared" si="16"/>
        <v/>
      </c>
      <c r="T264" s="37"/>
      <c r="X264" s="39" t="str">
        <f t="shared" si="17"/>
        <v/>
      </c>
      <c r="Y264" s="42" t="str">
        <f t="shared" si="18"/>
        <v/>
      </c>
    </row>
    <row r="265" spans="1:25">
      <c r="A265" s="201"/>
      <c r="B265" s="283"/>
      <c r="C265" s="203"/>
      <c r="D265" s="205"/>
      <c r="E265" s="203"/>
      <c r="F265" s="205"/>
      <c r="G265" s="206"/>
      <c r="H265" s="206"/>
      <c r="I265" s="207"/>
      <c r="J265" s="208"/>
      <c r="K265" s="204"/>
      <c r="L265" s="209" t="str">
        <f t="shared" si="19"/>
        <v/>
      </c>
      <c r="M265" s="78"/>
      <c r="N265" s="34"/>
      <c r="O265" s="78"/>
      <c r="P265" s="78"/>
      <c r="Q265" s="78"/>
      <c r="R265" s="36">
        <f t="shared" si="15"/>
        <v>28348.636155563392</v>
      </c>
      <c r="S265" s="37" t="str">
        <f t="shared" si="16"/>
        <v/>
      </c>
      <c r="T265" s="37"/>
      <c r="X265" s="39" t="str">
        <f t="shared" si="17"/>
        <v/>
      </c>
      <c r="Y265" s="42" t="str">
        <f t="shared" si="18"/>
        <v/>
      </c>
    </row>
    <row r="266" spans="1:25">
      <c r="A266" s="47"/>
      <c r="B266" s="48"/>
      <c r="C266" s="49"/>
      <c r="D266" s="54"/>
      <c r="E266" s="49"/>
      <c r="F266" s="50"/>
      <c r="G266" s="51"/>
      <c r="H266" s="51"/>
      <c r="I266" s="52"/>
      <c r="J266" s="53"/>
      <c r="K266" s="54"/>
      <c r="L266" s="55" t="str">
        <f t="shared" si="19"/>
        <v/>
      </c>
      <c r="M266" s="78"/>
      <c r="N266" s="34"/>
      <c r="O266" s="78"/>
      <c r="P266" s="78"/>
      <c r="Q266" s="78"/>
      <c r="R266" s="36">
        <f t="shared" si="15"/>
        <v>28348.636155563392</v>
      </c>
      <c r="S266" s="37" t="str">
        <f t="shared" si="16"/>
        <v/>
      </c>
      <c r="T266" s="37"/>
      <c r="X266" s="39" t="str">
        <f t="shared" si="17"/>
        <v/>
      </c>
      <c r="Y266" s="42" t="str">
        <f t="shared" si="18"/>
        <v/>
      </c>
    </row>
    <row r="267" spans="1:25">
      <c r="A267" s="47"/>
      <c r="B267" s="48"/>
      <c r="C267" s="49"/>
      <c r="D267" s="54"/>
      <c r="E267" s="49"/>
      <c r="F267" s="50"/>
      <c r="G267" s="51"/>
      <c r="H267" s="51"/>
      <c r="I267" s="52"/>
      <c r="J267" s="53"/>
      <c r="K267" s="54"/>
      <c r="L267" s="55" t="str">
        <f t="shared" si="19"/>
        <v/>
      </c>
      <c r="M267" s="78"/>
      <c r="N267" s="34"/>
      <c r="O267" s="78"/>
      <c r="P267" s="78"/>
      <c r="Q267" s="78"/>
      <c r="R267" s="36">
        <f t="shared" si="15"/>
        <v>28348.636155563392</v>
      </c>
      <c r="S267" s="37" t="str">
        <f t="shared" si="16"/>
        <v/>
      </c>
      <c r="T267" s="37"/>
      <c r="X267" s="39" t="str">
        <f t="shared" si="17"/>
        <v/>
      </c>
      <c r="Y267" s="42" t="str">
        <f t="shared" si="18"/>
        <v/>
      </c>
    </row>
    <row r="268" spans="1:25">
      <c r="A268" s="201"/>
      <c r="B268" s="283"/>
      <c r="C268" s="203"/>
      <c r="D268" s="205"/>
      <c r="E268" s="203"/>
      <c r="F268" s="205"/>
      <c r="G268" s="206"/>
      <c r="H268" s="206"/>
      <c r="I268" s="207"/>
      <c r="J268" s="208"/>
      <c r="K268" s="204"/>
      <c r="L268" s="209" t="str">
        <f t="shared" si="19"/>
        <v/>
      </c>
      <c r="M268" s="78"/>
      <c r="N268" s="34"/>
      <c r="O268" s="78"/>
      <c r="P268" s="78"/>
      <c r="Q268" s="78"/>
      <c r="R268" s="36">
        <f t="shared" si="15"/>
        <v>28348.636155563392</v>
      </c>
      <c r="S268" s="37" t="str">
        <f t="shared" si="16"/>
        <v/>
      </c>
      <c r="T268" s="37"/>
      <c r="X268" s="39" t="str">
        <f t="shared" si="17"/>
        <v/>
      </c>
      <c r="Y268" s="42" t="str">
        <f t="shared" si="18"/>
        <v/>
      </c>
    </row>
    <row r="269" spans="1:25">
      <c r="A269" s="201"/>
      <c r="B269" s="283"/>
      <c r="C269" s="203"/>
      <c r="D269" s="205"/>
      <c r="E269" s="203"/>
      <c r="F269" s="205"/>
      <c r="G269" s="206"/>
      <c r="H269" s="206"/>
      <c r="I269" s="207"/>
      <c r="J269" s="208"/>
      <c r="K269" s="204"/>
      <c r="L269" s="209" t="str">
        <f t="shared" si="19"/>
        <v/>
      </c>
      <c r="M269" s="78"/>
      <c r="N269" s="34"/>
      <c r="O269" s="78"/>
      <c r="P269" s="78"/>
      <c r="Q269" s="78"/>
      <c r="R269" s="36">
        <f t="shared" si="15"/>
        <v>28348.636155563392</v>
      </c>
      <c r="S269" s="37" t="str">
        <f t="shared" si="16"/>
        <v/>
      </c>
      <c r="T269" s="37"/>
      <c r="X269" s="39" t="str">
        <f t="shared" si="17"/>
        <v/>
      </c>
      <c r="Y269" s="42" t="str">
        <f t="shared" si="18"/>
        <v/>
      </c>
    </row>
    <row r="270" spans="1:25">
      <c r="A270" s="284"/>
      <c r="B270" s="285"/>
      <c r="C270" s="286"/>
      <c r="D270" s="287"/>
      <c r="E270" s="286"/>
      <c r="F270" s="288"/>
      <c r="G270" s="289"/>
      <c r="H270" s="289"/>
      <c r="I270" s="290"/>
      <c r="J270" s="291"/>
      <c r="K270" s="287"/>
      <c r="L270" s="292" t="str">
        <f t="shared" si="19"/>
        <v/>
      </c>
      <c r="M270" s="383"/>
      <c r="N270" s="68"/>
      <c r="O270" s="78"/>
      <c r="P270" s="78"/>
      <c r="Q270" s="78"/>
      <c r="R270" s="36">
        <f t="shared" si="15"/>
        <v>28348.636155563392</v>
      </c>
      <c r="S270" s="37" t="str">
        <f t="shared" si="16"/>
        <v/>
      </c>
      <c r="T270" s="37"/>
      <c r="X270" s="39" t="str">
        <f t="shared" si="17"/>
        <v/>
      </c>
      <c r="Y270" s="42" t="str">
        <f t="shared" si="18"/>
        <v/>
      </c>
    </row>
    <row r="271" spans="1:25">
      <c r="A271" s="293"/>
      <c r="B271" s="294"/>
      <c r="C271" s="295"/>
      <c r="D271" s="296"/>
      <c r="E271" s="295"/>
      <c r="F271" s="297"/>
      <c r="G271" s="298"/>
      <c r="H271" s="298"/>
      <c r="I271" s="299"/>
      <c r="J271" s="300"/>
      <c r="K271" s="296"/>
      <c r="L271" s="576" t="str">
        <f t="shared" si="19"/>
        <v/>
      </c>
      <c r="M271" s="33" t="s">
        <v>42</v>
      </c>
      <c r="N271" s="34"/>
      <c r="O271" s="78"/>
      <c r="P271" s="78"/>
      <c r="Q271" s="78"/>
      <c r="R271" s="36">
        <f t="shared" si="15"/>
        <v>28348.636155563392</v>
      </c>
      <c r="S271" s="37" t="str">
        <f t="shared" si="16"/>
        <v/>
      </c>
      <c r="T271" s="37"/>
      <c r="X271" s="39" t="str">
        <f t="shared" si="17"/>
        <v/>
      </c>
      <c r="Y271" s="42" t="str">
        <f t="shared" si="18"/>
        <v/>
      </c>
    </row>
    <row r="272" spans="1:25">
      <c r="A272" s="211"/>
      <c r="B272" s="321"/>
      <c r="C272" s="213"/>
      <c r="D272" s="215"/>
      <c r="E272" s="213"/>
      <c r="F272" s="215"/>
      <c r="G272" s="216"/>
      <c r="H272" s="216"/>
      <c r="I272" s="217"/>
      <c r="J272" s="218"/>
      <c r="K272" s="214"/>
      <c r="L272" s="322" t="str">
        <f t="shared" si="19"/>
        <v/>
      </c>
      <c r="M272" s="45" t="s">
        <v>21</v>
      </c>
      <c r="N272" s="34"/>
      <c r="O272" s="78"/>
      <c r="P272" s="78"/>
      <c r="Q272" s="78"/>
      <c r="R272" s="36">
        <f t="shared" si="15"/>
        <v>28348.636155563392</v>
      </c>
      <c r="S272" s="37" t="str">
        <f t="shared" si="16"/>
        <v/>
      </c>
      <c r="T272" s="37"/>
      <c r="X272" s="39" t="str">
        <f t="shared" si="17"/>
        <v/>
      </c>
      <c r="Y272" s="42" t="str">
        <f t="shared" si="18"/>
        <v/>
      </c>
    </row>
    <row r="273" spans="1:25">
      <c r="A273" s="211"/>
      <c r="B273" s="321"/>
      <c r="C273" s="213"/>
      <c r="D273" s="215"/>
      <c r="E273" s="213"/>
      <c r="F273" s="215"/>
      <c r="G273" s="216"/>
      <c r="H273" s="216"/>
      <c r="I273" s="217"/>
      <c r="J273" s="218"/>
      <c r="K273" s="214"/>
      <c r="L273" s="322" t="str">
        <f t="shared" si="19"/>
        <v/>
      </c>
      <c r="M273" s="56">
        <f>IFERROR(AVERAGE(L271:L305),0)</f>
        <v>0</v>
      </c>
      <c r="N273" s="34"/>
      <c r="O273" s="78"/>
      <c r="P273" s="78"/>
      <c r="Q273" s="78"/>
      <c r="R273" s="36">
        <f t="shared" si="15"/>
        <v>28348.636155563392</v>
      </c>
      <c r="S273" s="37" t="str">
        <f t="shared" si="16"/>
        <v/>
      </c>
      <c r="T273" s="37"/>
      <c r="X273" s="39" t="str">
        <f t="shared" si="17"/>
        <v/>
      </c>
      <c r="Y273" s="42" t="str">
        <f t="shared" si="18"/>
        <v/>
      </c>
    </row>
    <row r="274" spans="1:25">
      <c r="A274" s="165"/>
      <c r="B274" s="246"/>
      <c r="C274" s="167"/>
      <c r="D274" s="169"/>
      <c r="E274" s="167"/>
      <c r="F274" s="169"/>
      <c r="G274" s="170"/>
      <c r="H274" s="170"/>
      <c r="I274" s="171"/>
      <c r="J274" s="172"/>
      <c r="K274" s="168"/>
      <c r="L274" s="273" t="str">
        <f t="shared" si="19"/>
        <v/>
      </c>
      <c r="M274" s="45" t="s">
        <v>24</v>
      </c>
      <c r="N274" s="34"/>
      <c r="O274" s="78"/>
      <c r="P274" s="78"/>
      <c r="Q274" s="78"/>
      <c r="R274" s="36">
        <f t="shared" si="15"/>
        <v>28348.636155563392</v>
      </c>
      <c r="S274" s="37" t="str">
        <f t="shared" si="16"/>
        <v/>
      </c>
      <c r="T274" s="37"/>
      <c r="X274" s="39" t="str">
        <f t="shared" si="17"/>
        <v/>
      </c>
      <c r="Y274" s="42" t="str">
        <f t="shared" si="18"/>
        <v/>
      </c>
    </row>
    <row r="275" spans="1:25">
      <c r="A275" s="165"/>
      <c r="B275" s="246"/>
      <c r="C275" s="167"/>
      <c r="D275" s="169"/>
      <c r="E275" s="167"/>
      <c r="F275" s="169"/>
      <c r="G275" s="170"/>
      <c r="H275" s="170"/>
      <c r="I275" s="171"/>
      <c r="J275" s="172"/>
      <c r="K275" s="168"/>
      <c r="L275" s="273" t="str">
        <f t="shared" si="19"/>
        <v/>
      </c>
      <c r="M275" s="56">
        <f>SUM(I271:I305)</f>
        <v>0</v>
      </c>
      <c r="N275" s="34"/>
      <c r="O275" s="78"/>
      <c r="P275" s="78"/>
      <c r="Q275" s="78"/>
      <c r="R275" s="36">
        <f t="shared" si="15"/>
        <v>28348.636155563392</v>
      </c>
      <c r="S275" s="37" t="str">
        <f t="shared" si="16"/>
        <v/>
      </c>
      <c r="T275" s="37"/>
      <c r="X275" s="39" t="str">
        <f t="shared" si="17"/>
        <v/>
      </c>
      <c r="Y275" s="42" t="str">
        <f t="shared" si="18"/>
        <v/>
      </c>
    </row>
    <row r="276" spans="1:25">
      <c r="A276" s="211"/>
      <c r="B276" s="321"/>
      <c r="C276" s="213"/>
      <c r="D276" s="215"/>
      <c r="E276" s="213"/>
      <c r="F276" s="215"/>
      <c r="G276" s="216"/>
      <c r="H276" s="216"/>
      <c r="I276" s="217"/>
      <c r="J276" s="218"/>
      <c r="K276" s="214"/>
      <c r="L276" s="322" t="str">
        <f t="shared" si="19"/>
        <v/>
      </c>
      <c r="M276" s="45" t="s">
        <v>27</v>
      </c>
      <c r="N276" s="34"/>
      <c r="O276" s="78"/>
      <c r="P276" s="78"/>
      <c r="Q276" s="78"/>
      <c r="R276" s="36">
        <f t="shared" si="15"/>
        <v>28348.636155563392</v>
      </c>
      <c r="S276" s="37" t="str">
        <f t="shared" si="16"/>
        <v/>
      </c>
      <c r="T276" s="37"/>
      <c r="X276" s="39" t="str">
        <f t="shared" si="17"/>
        <v/>
      </c>
      <c r="Y276" s="42" t="str">
        <f t="shared" si="18"/>
        <v/>
      </c>
    </row>
    <row r="277" spans="1:25">
      <c r="A277" s="211"/>
      <c r="B277" s="321"/>
      <c r="C277" s="213"/>
      <c r="D277" s="215"/>
      <c r="E277" s="213"/>
      <c r="F277" s="215"/>
      <c r="G277" s="216"/>
      <c r="H277" s="216"/>
      <c r="I277" s="217"/>
      <c r="J277" s="218"/>
      <c r="K277" s="214"/>
      <c r="L277" s="322" t="str">
        <f t="shared" si="19"/>
        <v/>
      </c>
      <c r="M277" s="66">
        <f>SUM(J271:J305)/100-(J289/100)</f>
        <v>0</v>
      </c>
      <c r="N277" s="34"/>
      <c r="O277" s="78"/>
      <c r="P277" s="78"/>
      <c r="Q277" s="78"/>
      <c r="R277" s="36">
        <f t="shared" si="15"/>
        <v>28348.636155563392</v>
      </c>
      <c r="S277" s="37" t="str">
        <f t="shared" si="16"/>
        <v/>
      </c>
      <c r="T277" s="37"/>
      <c r="X277" s="39" t="str">
        <f t="shared" si="17"/>
        <v/>
      </c>
      <c r="Y277" s="42" t="str">
        <f t="shared" si="18"/>
        <v/>
      </c>
    </row>
    <row r="278" spans="1:25">
      <c r="A278" s="323"/>
      <c r="B278" s="324"/>
      <c r="C278" s="325"/>
      <c r="D278" s="326"/>
      <c r="E278" s="325"/>
      <c r="F278" s="326"/>
      <c r="G278" s="327"/>
      <c r="H278" s="327"/>
      <c r="I278" s="328"/>
      <c r="J278" s="329"/>
      <c r="K278" s="330"/>
      <c r="L278" s="331" t="str">
        <f t="shared" si="19"/>
        <v/>
      </c>
      <c r="M278" s="319"/>
      <c r="N278" s="68"/>
      <c r="O278" s="78"/>
      <c r="P278" s="78"/>
      <c r="Q278" s="78"/>
      <c r="R278" s="36">
        <f t="shared" si="15"/>
        <v>28348.636155563392</v>
      </c>
      <c r="S278" s="37" t="str">
        <f t="shared" si="16"/>
        <v/>
      </c>
      <c r="T278" s="37"/>
      <c r="X278" s="39" t="str">
        <f t="shared" si="17"/>
        <v/>
      </c>
      <c r="Y278" s="42" t="str">
        <f t="shared" si="18"/>
        <v/>
      </c>
    </row>
    <row r="279" spans="1:25">
      <c r="A279" s="323"/>
      <c r="B279" s="324"/>
      <c r="C279" s="325"/>
      <c r="D279" s="326"/>
      <c r="E279" s="325"/>
      <c r="F279" s="326"/>
      <c r="G279" s="327"/>
      <c r="H279" s="327"/>
      <c r="I279" s="328"/>
      <c r="J279" s="329"/>
      <c r="K279" s="330"/>
      <c r="L279" s="331" t="str">
        <f t="shared" si="19"/>
        <v/>
      </c>
      <c r="M279" s="78"/>
      <c r="N279" s="34"/>
      <c r="O279" s="78"/>
      <c r="P279" s="78"/>
      <c r="Q279" s="78"/>
      <c r="R279" s="36">
        <f t="shared" si="15"/>
        <v>28348.636155563392</v>
      </c>
      <c r="S279" s="37" t="str">
        <f t="shared" si="16"/>
        <v/>
      </c>
      <c r="T279" s="37"/>
      <c r="X279" s="39" t="str">
        <f t="shared" si="17"/>
        <v/>
      </c>
      <c r="Y279" s="42" t="str">
        <f t="shared" si="18"/>
        <v/>
      </c>
    </row>
    <row r="280" spans="1:25">
      <c r="A280" s="107"/>
      <c r="B280" s="108"/>
      <c r="C280" s="109"/>
      <c r="D280" s="110"/>
      <c r="E280" s="109"/>
      <c r="F280" s="111"/>
      <c r="G280" s="112"/>
      <c r="H280" s="112"/>
      <c r="I280" s="113"/>
      <c r="J280" s="114"/>
      <c r="K280" s="110"/>
      <c r="L280" s="115" t="str">
        <f t="shared" si="19"/>
        <v/>
      </c>
      <c r="M280" s="78"/>
      <c r="N280" s="34"/>
      <c r="O280" s="78"/>
      <c r="P280" s="78"/>
      <c r="Q280" s="78"/>
      <c r="R280" s="36">
        <f t="shared" si="15"/>
        <v>28348.636155563392</v>
      </c>
      <c r="S280" s="37" t="str">
        <f t="shared" si="16"/>
        <v/>
      </c>
      <c r="T280" s="37"/>
      <c r="X280" s="39" t="str">
        <f t="shared" si="17"/>
        <v/>
      </c>
      <c r="Y280" s="42" t="str">
        <f t="shared" si="18"/>
        <v/>
      </c>
    </row>
    <row r="281" spans="1:25">
      <c r="A281" s="107"/>
      <c r="B281" s="108"/>
      <c r="C281" s="109"/>
      <c r="D281" s="110"/>
      <c r="E281" s="109"/>
      <c r="F281" s="111"/>
      <c r="G281" s="112"/>
      <c r="H281" s="112"/>
      <c r="I281" s="113"/>
      <c r="J281" s="114"/>
      <c r="K281" s="110"/>
      <c r="L281" s="115" t="str">
        <f t="shared" si="19"/>
        <v/>
      </c>
      <c r="M281" s="78"/>
      <c r="N281" s="34"/>
      <c r="O281" s="78"/>
      <c r="P281" s="78"/>
      <c r="Q281" s="78"/>
      <c r="R281" s="36">
        <f t="shared" si="15"/>
        <v>28348.636155563392</v>
      </c>
      <c r="S281" s="37" t="str">
        <f t="shared" si="16"/>
        <v/>
      </c>
      <c r="T281" s="37"/>
      <c r="X281" s="39" t="str">
        <f t="shared" si="17"/>
        <v/>
      </c>
      <c r="Y281" s="42" t="str">
        <f t="shared" si="18"/>
        <v/>
      </c>
    </row>
    <row r="282" spans="1:25">
      <c r="A282" s="323"/>
      <c r="B282" s="324"/>
      <c r="C282" s="325"/>
      <c r="D282" s="326"/>
      <c r="E282" s="325"/>
      <c r="F282" s="326"/>
      <c r="G282" s="327"/>
      <c r="H282" s="327"/>
      <c r="I282" s="328"/>
      <c r="J282" s="329"/>
      <c r="K282" s="330"/>
      <c r="L282" s="331" t="str">
        <f t="shared" si="19"/>
        <v/>
      </c>
      <c r="M282" s="78"/>
      <c r="N282" s="34"/>
      <c r="O282" s="78"/>
      <c r="P282" s="78"/>
      <c r="Q282" s="78"/>
      <c r="R282" s="36">
        <f t="shared" si="15"/>
        <v>28348.636155563392</v>
      </c>
      <c r="S282" s="37" t="str">
        <f t="shared" si="16"/>
        <v/>
      </c>
      <c r="T282" s="37"/>
      <c r="X282" s="39" t="str">
        <f t="shared" si="17"/>
        <v/>
      </c>
      <c r="Y282" s="42" t="str">
        <f t="shared" si="18"/>
        <v/>
      </c>
    </row>
    <row r="283" spans="1:25">
      <c r="A283" s="323"/>
      <c r="B283" s="324"/>
      <c r="C283" s="325"/>
      <c r="D283" s="326"/>
      <c r="E283" s="325"/>
      <c r="F283" s="326"/>
      <c r="G283" s="327"/>
      <c r="H283" s="327"/>
      <c r="I283" s="328"/>
      <c r="J283" s="329"/>
      <c r="K283" s="330"/>
      <c r="L283" s="331" t="str">
        <f t="shared" si="19"/>
        <v/>
      </c>
      <c r="M283" s="78"/>
      <c r="N283" s="34"/>
      <c r="O283" s="78"/>
      <c r="P283" s="78"/>
      <c r="Q283" s="78"/>
      <c r="R283" s="36">
        <f t="shared" si="15"/>
        <v>28348.636155563392</v>
      </c>
      <c r="S283" s="37" t="str">
        <f t="shared" si="16"/>
        <v/>
      </c>
      <c r="T283" s="37"/>
      <c r="X283" s="39" t="str">
        <f t="shared" si="17"/>
        <v/>
      </c>
      <c r="Y283" s="42" t="str">
        <f t="shared" si="18"/>
        <v/>
      </c>
    </row>
    <row r="284" spans="1:25">
      <c r="A284" s="107"/>
      <c r="B284" s="108"/>
      <c r="C284" s="109"/>
      <c r="D284" s="110"/>
      <c r="E284" s="109"/>
      <c r="F284" s="111"/>
      <c r="G284" s="112"/>
      <c r="H284" s="112"/>
      <c r="I284" s="113"/>
      <c r="J284" s="114"/>
      <c r="K284" s="110"/>
      <c r="L284" s="115" t="str">
        <f t="shared" si="19"/>
        <v/>
      </c>
      <c r="M284" s="78"/>
      <c r="N284" s="34"/>
      <c r="O284" s="78"/>
      <c r="P284" s="78"/>
      <c r="Q284" s="78"/>
      <c r="R284" s="36">
        <f t="shared" si="15"/>
        <v>28348.636155563392</v>
      </c>
      <c r="S284" s="37" t="str">
        <f t="shared" si="16"/>
        <v/>
      </c>
      <c r="T284" s="37"/>
      <c r="X284" s="39" t="str">
        <f t="shared" si="17"/>
        <v/>
      </c>
      <c r="Y284" s="42" t="str">
        <f t="shared" si="18"/>
        <v/>
      </c>
    </row>
    <row r="285" spans="1:25">
      <c r="A285" s="107"/>
      <c r="B285" s="108"/>
      <c r="C285" s="109"/>
      <c r="D285" s="110"/>
      <c r="E285" s="109"/>
      <c r="F285" s="111"/>
      <c r="G285" s="112"/>
      <c r="H285" s="112"/>
      <c r="I285" s="113"/>
      <c r="J285" s="114"/>
      <c r="K285" s="110"/>
      <c r="L285" s="115" t="str">
        <f t="shared" si="19"/>
        <v/>
      </c>
      <c r="M285" s="78"/>
      <c r="N285" s="34"/>
      <c r="O285" s="78"/>
      <c r="P285" s="78"/>
      <c r="Q285" s="78"/>
      <c r="R285" s="36">
        <f t="shared" si="15"/>
        <v>28348.636155563392</v>
      </c>
      <c r="S285" s="37" t="str">
        <f t="shared" si="16"/>
        <v/>
      </c>
      <c r="T285" s="37"/>
      <c r="X285" s="39" t="str">
        <f t="shared" si="17"/>
        <v/>
      </c>
      <c r="Y285" s="42" t="str">
        <f t="shared" si="18"/>
        <v/>
      </c>
    </row>
    <row r="286" spans="1:25">
      <c r="A286" s="323"/>
      <c r="B286" s="324"/>
      <c r="C286" s="325"/>
      <c r="D286" s="326"/>
      <c r="E286" s="325"/>
      <c r="F286" s="326"/>
      <c r="G286" s="327"/>
      <c r="H286" s="327"/>
      <c r="I286" s="328"/>
      <c r="J286" s="329"/>
      <c r="K286" s="330"/>
      <c r="L286" s="331" t="str">
        <f t="shared" si="19"/>
        <v/>
      </c>
      <c r="M286" s="78"/>
      <c r="N286" s="68"/>
      <c r="O286" s="78"/>
      <c r="P286" s="78"/>
      <c r="Q286" s="78"/>
      <c r="R286" s="36">
        <f t="shared" si="15"/>
        <v>28348.636155563392</v>
      </c>
      <c r="S286" s="37" t="str">
        <f t="shared" si="16"/>
        <v/>
      </c>
      <c r="T286" s="37"/>
      <c r="X286" s="39" t="str">
        <f t="shared" si="17"/>
        <v/>
      </c>
      <c r="Y286" s="42" t="str">
        <f t="shared" si="18"/>
        <v/>
      </c>
    </row>
    <row r="287" spans="1:25">
      <c r="A287" s="323"/>
      <c r="B287" s="324"/>
      <c r="C287" s="325"/>
      <c r="D287" s="326"/>
      <c r="E287" s="325"/>
      <c r="F287" s="326"/>
      <c r="G287" s="327"/>
      <c r="H287" s="327"/>
      <c r="I287" s="328"/>
      <c r="J287" s="329"/>
      <c r="K287" s="330"/>
      <c r="L287" s="331" t="str">
        <f t="shared" si="19"/>
        <v/>
      </c>
      <c r="M287" s="78"/>
      <c r="N287" s="34"/>
      <c r="O287" s="78"/>
      <c r="P287" s="78"/>
      <c r="Q287" s="78"/>
      <c r="R287" s="36">
        <f t="shared" si="15"/>
        <v>28348.636155563392</v>
      </c>
      <c r="S287" s="37" t="str">
        <f t="shared" si="16"/>
        <v/>
      </c>
      <c r="T287" s="37"/>
      <c r="X287" s="39" t="str">
        <f t="shared" si="17"/>
        <v/>
      </c>
      <c r="Y287" s="42" t="str">
        <f t="shared" si="18"/>
        <v/>
      </c>
    </row>
    <row r="288" spans="1:25">
      <c r="A288" s="107"/>
      <c r="B288" s="108"/>
      <c r="C288" s="109"/>
      <c r="D288" s="110"/>
      <c r="E288" s="109"/>
      <c r="F288" s="111"/>
      <c r="G288" s="112"/>
      <c r="H288" s="112"/>
      <c r="I288" s="113"/>
      <c r="J288" s="114"/>
      <c r="K288" s="110"/>
      <c r="L288" s="115" t="str">
        <f t="shared" si="19"/>
        <v/>
      </c>
      <c r="M288" s="78"/>
      <c r="N288" s="34"/>
      <c r="O288" s="78"/>
      <c r="P288" s="78"/>
      <c r="Q288" s="78"/>
      <c r="R288" s="36">
        <f t="shared" si="15"/>
        <v>28348.636155563392</v>
      </c>
      <c r="S288" s="37" t="str">
        <f t="shared" si="16"/>
        <v/>
      </c>
      <c r="T288" s="37"/>
      <c r="X288" s="39" t="str">
        <f t="shared" si="17"/>
        <v/>
      </c>
      <c r="Y288" s="42" t="str">
        <f t="shared" si="18"/>
        <v/>
      </c>
    </row>
    <row r="289" spans="1:25">
      <c r="A289" s="107"/>
      <c r="B289" s="108"/>
      <c r="C289" s="109"/>
      <c r="D289" s="110"/>
      <c r="E289" s="109"/>
      <c r="F289" s="111"/>
      <c r="G289" s="112"/>
      <c r="H289" s="112"/>
      <c r="I289" s="113"/>
      <c r="J289" s="114"/>
      <c r="K289" s="110"/>
      <c r="L289" s="115" t="str">
        <f t="shared" si="19"/>
        <v/>
      </c>
      <c r="M289" s="78"/>
      <c r="N289" s="34"/>
      <c r="O289" s="78"/>
      <c r="P289" s="78"/>
      <c r="Q289" s="78"/>
      <c r="R289" s="36">
        <f>R288</f>
        <v>28348.636155563392</v>
      </c>
      <c r="S289" s="37" t="str">
        <f t="shared" si="16"/>
        <v/>
      </c>
      <c r="T289" s="37"/>
      <c r="X289" s="39" t="str">
        <f t="shared" si="17"/>
        <v/>
      </c>
      <c r="Y289" s="42" t="str">
        <f t="shared" si="18"/>
        <v/>
      </c>
    </row>
    <row r="290" spans="1:25">
      <c r="A290" s="107"/>
      <c r="B290" s="108"/>
      <c r="C290" s="109"/>
      <c r="D290" s="110"/>
      <c r="E290" s="109"/>
      <c r="F290" s="111"/>
      <c r="G290" s="112"/>
      <c r="H290" s="112"/>
      <c r="I290" s="113"/>
      <c r="J290" s="114"/>
      <c r="K290" s="110"/>
      <c r="L290" s="115" t="str">
        <f t="shared" si="19"/>
        <v/>
      </c>
      <c r="M290" s="78"/>
      <c r="N290" s="34"/>
      <c r="O290" s="78"/>
      <c r="P290" s="78"/>
      <c r="Q290" s="78"/>
      <c r="R290" s="36">
        <f t="shared" ref="R290:R353" si="20">R289*((J290/100)+1)</f>
        <v>28348.636155563392</v>
      </c>
      <c r="S290" s="37" t="str">
        <f t="shared" si="16"/>
        <v/>
      </c>
      <c r="T290" s="37"/>
      <c r="X290" s="39" t="str">
        <f t="shared" si="17"/>
        <v/>
      </c>
      <c r="Y290" s="42" t="str">
        <f t="shared" si="18"/>
        <v/>
      </c>
    </row>
    <row r="291" spans="1:25">
      <c r="A291" s="211"/>
      <c r="B291" s="321"/>
      <c r="C291" s="213"/>
      <c r="D291" s="215"/>
      <c r="E291" s="213"/>
      <c r="F291" s="215"/>
      <c r="G291" s="216"/>
      <c r="H291" s="216"/>
      <c r="I291" s="217"/>
      <c r="J291" s="218"/>
      <c r="K291" s="214"/>
      <c r="L291" s="322" t="str">
        <f t="shared" si="19"/>
        <v/>
      </c>
      <c r="M291" s="78"/>
      <c r="N291" s="34"/>
      <c r="O291" s="78"/>
      <c r="P291" s="78"/>
      <c r="Q291" s="78"/>
      <c r="R291" s="36">
        <f t="shared" si="20"/>
        <v>28348.636155563392</v>
      </c>
      <c r="S291" s="37" t="str">
        <f t="shared" si="16"/>
        <v/>
      </c>
      <c r="T291" s="37"/>
      <c r="X291" s="39" t="str">
        <f t="shared" si="17"/>
        <v/>
      </c>
      <c r="Y291" s="42" t="str">
        <f t="shared" si="18"/>
        <v/>
      </c>
    </row>
    <row r="292" spans="1:25">
      <c r="A292" s="211"/>
      <c r="B292" s="321"/>
      <c r="C292" s="213"/>
      <c r="D292" s="215"/>
      <c r="E292" s="213"/>
      <c r="F292" s="215"/>
      <c r="G292" s="216"/>
      <c r="H292" s="216"/>
      <c r="I292" s="217"/>
      <c r="J292" s="218"/>
      <c r="K292" s="214"/>
      <c r="L292" s="322" t="str">
        <f t="shared" si="19"/>
        <v/>
      </c>
      <c r="M292" s="78"/>
      <c r="N292" s="34"/>
      <c r="O292" s="78"/>
      <c r="P292" s="78"/>
      <c r="Q292" s="78"/>
      <c r="R292" s="36">
        <f t="shared" si="20"/>
        <v>28348.636155563392</v>
      </c>
      <c r="S292" s="37" t="str">
        <f t="shared" si="16"/>
        <v/>
      </c>
      <c r="T292" s="37"/>
      <c r="X292" s="39" t="str">
        <f t="shared" si="17"/>
        <v/>
      </c>
      <c r="Y292" s="42" t="str">
        <f t="shared" si="18"/>
        <v/>
      </c>
    </row>
    <row r="293" spans="1:25">
      <c r="A293" s="323"/>
      <c r="B293" s="324"/>
      <c r="C293" s="325"/>
      <c r="D293" s="326"/>
      <c r="E293" s="325"/>
      <c r="F293" s="326"/>
      <c r="G293" s="327"/>
      <c r="H293" s="327"/>
      <c r="I293" s="328"/>
      <c r="J293" s="329"/>
      <c r="K293" s="330"/>
      <c r="L293" s="331" t="str">
        <f t="shared" si="19"/>
        <v/>
      </c>
      <c r="M293" s="78"/>
      <c r="N293" s="34"/>
      <c r="O293" s="78"/>
      <c r="P293" s="78"/>
      <c r="Q293" s="78"/>
      <c r="R293" s="36">
        <f t="shared" si="20"/>
        <v>28348.636155563392</v>
      </c>
      <c r="S293" s="37" t="str">
        <f t="shared" si="16"/>
        <v/>
      </c>
      <c r="T293" s="37"/>
      <c r="X293" s="39" t="str">
        <f t="shared" si="17"/>
        <v/>
      </c>
      <c r="Y293" s="42" t="str">
        <f t="shared" si="18"/>
        <v/>
      </c>
    </row>
    <row r="294" spans="1:25">
      <c r="A294" s="323"/>
      <c r="B294" s="324"/>
      <c r="C294" s="325"/>
      <c r="D294" s="326"/>
      <c r="E294" s="325"/>
      <c r="F294" s="326"/>
      <c r="G294" s="327"/>
      <c r="H294" s="327"/>
      <c r="I294" s="328"/>
      <c r="J294" s="329"/>
      <c r="K294" s="330"/>
      <c r="L294" s="331" t="str">
        <f t="shared" si="19"/>
        <v/>
      </c>
      <c r="M294" s="78"/>
      <c r="N294" s="68"/>
      <c r="O294" s="78"/>
      <c r="P294" s="78"/>
      <c r="Q294" s="78"/>
      <c r="R294" s="36">
        <f t="shared" si="20"/>
        <v>28348.636155563392</v>
      </c>
      <c r="S294" s="37" t="str">
        <f t="shared" si="16"/>
        <v/>
      </c>
      <c r="T294" s="37"/>
      <c r="X294" s="39" t="str">
        <f t="shared" si="17"/>
        <v/>
      </c>
      <c r="Y294" s="42" t="str">
        <f t="shared" si="18"/>
        <v/>
      </c>
    </row>
    <row r="295" spans="1:25">
      <c r="A295" s="165"/>
      <c r="B295" s="246"/>
      <c r="C295" s="167"/>
      <c r="D295" s="169"/>
      <c r="E295" s="167"/>
      <c r="F295" s="169"/>
      <c r="G295" s="170"/>
      <c r="H295" s="170"/>
      <c r="I295" s="171"/>
      <c r="J295" s="172"/>
      <c r="K295" s="168"/>
      <c r="L295" s="273" t="str">
        <f t="shared" si="19"/>
        <v/>
      </c>
      <c r="M295" s="78"/>
      <c r="N295" s="34"/>
      <c r="O295" s="78"/>
      <c r="P295" s="78"/>
      <c r="Q295" s="78"/>
      <c r="R295" s="36">
        <f t="shared" si="20"/>
        <v>28348.636155563392</v>
      </c>
      <c r="S295" s="37" t="str">
        <f t="shared" si="16"/>
        <v/>
      </c>
      <c r="T295" s="37"/>
      <c r="X295" s="39" t="str">
        <f t="shared" si="17"/>
        <v/>
      </c>
      <c r="Y295" s="42" t="str">
        <f t="shared" si="18"/>
        <v/>
      </c>
    </row>
    <row r="296" spans="1:25">
      <c r="A296" s="165"/>
      <c r="B296" s="246"/>
      <c r="C296" s="167"/>
      <c r="D296" s="169"/>
      <c r="E296" s="167"/>
      <c r="F296" s="169"/>
      <c r="G296" s="170"/>
      <c r="H296" s="170"/>
      <c r="I296" s="171"/>
      <c r="J296" s="172"/>
      <c r="K296" s="168"/>
      <c r="L296" s="273" t="str">
        <f t="shared" si="19"/>
        <v/>
      </c>
      <c r="M296" s="78"/>
      <c r="N296" s="34"/>
      <c r="O296" s="78"/>
      <c r="P296" s="78"/>
      <c r="Q296" s="78"/>
      <c r="R296" s="36">
        <f t="shared" si="20"/>
        <v>28348.636155563392</v>
      </c>
      <c r="S296" s="37" t="str">
        <f t="shared" si="16"/>
        <v/>
      </c>
      <c r="T296" s="37"/>
      <c r="X296" s="39" t="str">
        <f t="shared" si="17"/>
        <v/>
      </c>
      <c r="Y296" s="42" t="str">
        <f t="shared" si="18"/>
        <v/>
      </c>
    </row>
    <row r="297" spans="1:25">
      <c r="A297" s="323"/>
      <c r="B297" s="324"/>
      <c r="C297" s="325"/>
      <c r="D297" s="326"/>
      <c r="E297" s="325"/>
      <c r="F297" s="326"/>
      <c r="G297" s="327"/>
      <c r="H297" s="327"/>
      <c r="I297" s="328"/>
      <c r="J297" s="329"/>
      <c r="K297" s="330"/>
      <c r="L297" s="331" t="str">
        <f t="shared" si="19"/>
        <v/>
      </c>
      <c r="M297" s="78"/>
      <c r="N297" s="34"/>
      <c r="O297" s="78"/>
      <c r="P297" s="78"/>
      <c r="Q297" s="78"/>
      <c r="R297" s="36">
        <f t="shared" si="20"/>
        <v>28348.636155563392</v>
      </c>
      <c r="S297" s="37" t="str">
        <f t="shared" si="16"/>
        <v/>
      </c>
      <c r="T297" s="37"/>
      <c r="X297" s="39" t="str">
        <f t="shared" si="17"/>
        <v/>
      </c>
      <c r="Y297" s="42" t="str">
        <f t="shared" si="18"/>
        <v/>
      </c>
    </row>
    <row r="298" spans="1:25">
      <c r="A298" s="323"/>
      <c r="B298" s="324"/>
      <c r="C298" s="325"/>
      <c r="D298" s="326"/>
      <c r="E298" s="325"/>
      <c r="F298" s="326"/>
      <c r="G298" s="327"/>
      <c r="H298" s="327"/>
      <c r="I298" s="328"/>
      <c r="J298" s="329"/>
      <c r="K298" s="330"/>
      <c r="L298" s="331" t="str">
        <f t="shared" si="19"/>
        <v/>
      </c>
      <c r="M298" s="78"/>
      <c r="N298" s="34"/>
      <c r="O298" s="78"/>
      <c r="P298" s="78"/>
      <c r="Q298" s="78"/>
      <c r="R298" s="36">
        <f t="shared" si="20"/>
        <v>28348.636155563392</v>
      </c>
      <c r="S298" s="37" t="str">
        <f t="shared" si="16"/>
        <v/>
      </c>
      <c r="T298" s="37"/>
      <c r="X298" s="39" t="str">
        <f t="shared" si="17"/>
        <v/>
      </c>
      <c r="Y298" s="42" t="str">
        <f t="shared" si="18"/>
        <v/>
      </c>
    </row>
    <row r="299" spans="1:25">
      <c r="A299" s="98"/>
      <c r="B299" s="137"/>
      <c r="C299" s="138"/>
      <c r="D299" s="139"/>
      <c r="E299" s="138"/>
      <c r="F299" s="140"/>
      <c r="G299" s="141"/>
      <c r="H299" s="141"/>
      <c r="I299" s="142"/>
      <c r="J299" s="143"/>
      <c r="K299" s="139"/>
      <c r="L299" s="144" t="str">
        <f t="shared" si="19"/>
        <v/>
      </c>
      <c r="M299" s="78"/>
      <c r="N299" s="34"/>
      <c r="O299" s="78"/>
      <c r="P299" s="78"/>
      <c r="Q299" s="78"/>
      <c r="R299" s="36">
        <f t="shared" si="20"/>
        <v>28348.636155563392</v>
      </c>
      <c r="S299" s="37" t="str">
        <f t="shared" si="16"/>
        <v/>
      </c>
      <c r="T299" s="37"/>
      <c r="X299" s="39" t="str">
        <f t="shared" si="17"/>
        <v/>
      </c>
      <c r="Y299" s="42" t="str">
        <f t="shared" si="18"/>
        <v/>
      </c>
    </row>
    <row r="300" spans="1:25">
      <c r="A300" s="98"/>
      <c r="B300" s="137"/>
      <c r="C300" s="138"/>
      <c r="D300" s="139"/>
      <c r="E300" s="138"/>
      <c r="F300" s="140"/>
      <c r="G300" s="141"/>
      <c r="H300" s="141"/>
      <c r="I300" s="142"/>
      <c r="J300" s="143"/>
      <c r="K300" s="139"/>
      <c r="L300" s="144" t="str">
        <f t="shared" si="19"/>
        <v/>
      </c>
      <c r="M300" s="78"/>
      <c r="N300" s="34"/>
      <c r="O300" s="78"/>
      <c r="P300" s="78"/>
      <c r="Q300" s="78"/>
      <c r="R300" s="36">
        <f t="shared" si="20"/>
        <v>28348.636155563392</v>
      </c>
      <c r="S300" s="37" t="str">
        <f t="shared" si="16"/>
        <v/>
      </c>
      <c r="T300" s="37"/>
      <c r="X300" s="39" t="str">
        <f t="shared" si="17"/>
        <v/>
      </c>
      <c r="Y300" s="42" t="str">
        <f t="shared" si="18"/>
        <v/>
      </c>
    </row>
    <row r="301" spans="1:25">
      <c r="A301" s="192"/>
      <c r="B301" s="332"/>
      <c r="C301" s="194"/>
      <c r="D301" s="196"/>
      <c r="E301" s="194"/>
      <c r="F301" s="196"/>
      <c r="G301" s="197"/>
      <c r="H301" s="197"/>
      <c r="I301" s="198"/>
      <c r="J301" s="199"/>
      <c r="K301" s="195"/>
      <c r="L301" s="200" t="str">
        <f t="shared" ref="L301:L364" si="21">IF(B301="Compra",F301*G301,"")</f>
        <v/>
      </c>
      <c r="M301" s="78"/>
      <c r="N301" s="34"/>
      <c r="O301" s="78"/>
      <c r="P301" s="78"/>
      <c r="Q301" s="78"/>
      <c r="R301" s="36">
        <f t="shared" si="20"/>
        <v>28348.636155563392</v>
      </c>
      <c r="S301" s="37" t="str">
        <f t="shared" si="16"/>
        <v/>
      </c>
      <c r="T301" s="37"/>
      <c r="X301" s="39" t="str">
        <f t="shared" si="17"/>
        <v/>
      </c>
      <c r="Y301" s="42" t="str">
        <f t="shared" si="18"/>
        <v/>
      </c>
    </row>
    <row r="302" spans="1:25">
      <c r="A302" s="192"/>
      <c r="B302" s="332"/>
      <c r="C302" s="194"/>
      <c r="D302" s="196"/>
      <c r="E302" s="194"/>
      <c r="F302" s="196"/>
      <c r="G302" s="197"/>
      <c r="H302" s="197"/>
      <c r="I302" s="198"/>
      <c r="J302" s="199"/>
      <c r="K302" s="195"/>
      <c r="L302" s="200" t="str">
        <f t="shared" si="21"/>
        <v/>
      </c>
      <c r="M302" s="78"/>
      <c r="N302" s="68"/>
      <c r="O302" s="78"/>
      <c r="P302" s="78"/>
      <c r="Q302" s="78"/>
      <c r="R302" s="36">
        <f t="shared" si="20"/>
        <v>28348.636155563392</v>
      </c>
      <c r="S302" s="37" t="str">
        <f t="shared" si="16"/>
        <v/>
      </c>
      <c r="T302" s="37"/>
      <c r="X302" s="39" t="str">
        <f t="shared" si="17"/>
        <v/>
      </c>
      <c r="Y302" s="42" t="str">
        <f t="shared" si="18"/>
        <v/>
      </c>
    </row>
    <row r="303" spans="1:25">
      <c r="A303" s="192"/>
      <c r="B303" s="332"/>
      <c r="C303" s="194"/>
      <c r="D303" s="196"/>
      <c r="E303" s="194"/>
      <c r="F303" s="196"/>
      <c r="G303" s="197"/>
      <c r="H303" s="197"/>
      <c r="I303" s="198"/>
      <c r="J303" s="199"/>
      <c r="K303" s="195"/>
      <c r="L303" s="200" t="str">
        <f t="shared" si="21"/>
        <v/>
      </c>
      <c r="M303" s="78"/>
      <c r="N303" s="68"/>
      <c r="O303" s="78"/>
      <c r="P303" s="78"/>
      <c r="Q303" s="78"/>
      <c r="R303" s="36">
        <f t="shared" si="20"/>
        <v>28348.636155563392</v>
      </c>
      <c r="S303" s="37" t="str">
        <f t="shared" si="16"/>
        <v/>
      </c>
      <c r="T303" s="37"/>
      <c r="X303" s="39" t="str">
        <f t="shared" si="17"/>
        <v/>
      </c>
      <c r="Y303" s="42" t="str">
        <f t="shared" si="18"/>
        <v/>
      </c>
    </row>
    <row r="304" spans="1:25">
      <c r="A304" s="98"/>
      <c r="B304" s="137"/>
      <c r="C304" s="138"/>
      <c r="D304" s="139"/>
      <c r="E304" s="138"/>
      <c r="F304" s="140"/>
      <c r="G304" s="141"/>
      <c r="H304" s="141"/>
      <c r="I304" s="142"/>
      <c r="J304" s="143"/>
      <c r="K304" s="139"/>
      <c r="L304" s="144" t="str">
        <f t="shared" si="21"/>
        <v/>
      </c>
      <c r="M304" s="78"/>
      <c r="N304" s="68"/>
      <c r="O304" s="78"/>
      <c r="P304" s="78"/>
      <c r="Q304" s="78"/>
      <c r="R304" s="36">
        <f t="shared" si="20"/>
        <v>28348.636155563392</v>
      </c>
      <c r="S304" s="37" t="str">
        <f t="shared" si="16"/>
        <v/>
      </c>
      <c r="T304" s="37"/>
      <c r="X304" s="39" t="str">
        <f t="shared" si="17"/>
        <v/>
      </c>
      <c r="Y304" s="42" t="str">
        <f t="shared" si="18"/>
        <v/>
      </c>
    </row>
    <row r="305" spans="1:25">
      <c r="A305" s="116"/>
      <c r="B305" s="99"/>
      <c r="C305" s="100"/>
      <c r="D305" s="101"/>
      <c r="E305" s="100"/>
      <c r="F305" s="102"/>
      <c r="G305" s="103"/>
      <c r="H305" s="103"/>
      <c r="I305" s="117"/>
      <c r="J305" s="105"/>
      <c r="K305" s="101"/>
      <c r="L305" s="106" t="str">
        <f t="shared" si="21"/>
        <v/>
      </c>
      <c r="M305" s="383"/>
      <c r="N305" s="68"/>
      <c r="O305" s="78"/>
      <c r="P305" s="78"/>
      <c r="Q305" s="78"/>
      <c r="R305" s="36">
        <f t="shared" si="20"/>
        <v>28348.636155563392</v>
      </c>
      <c r="S305" s="37" t="str">
        <f t="shared" si="16"/>
        <v/>
      </c>
      <c r="T305" s="37"/>
      <c r="X305" s="39" t="str">
        <f t="shared" si="17"/>
        <v/>
      </c>
      <c r="Y305" s="42" t="str">
        <f t="shared" si="18"/>
        <v/>
      </c>
    </row>
    <row r="306" spans="1:25">
      <c r="A306" s="118"/>
      <c r="B306" s="333"/>
      <c r="C306" s="120"/>
      <c r="D306" s="121"/>
      <c r="E306" s="120"/>
      <c r="F306" s="121"/>
      <c r="G306" s="122"/>
      <c r="H306" s="122"/>
      <c r="I306" s="123"/>
      <c r="J306" s="124"/>
      <c r="K306" s="125"/>
      <c r="L306" s="563" t="str">
        <f t="shared" si="21"/>
        <v/>
      </c>
      <c r="M306" s="33" t="s">
        <v>43</v>
      </c>
      <c r="N306" s="34"/>
      <c r="O306" s="78"/>
      <c r="P306" s="78"/>
      <c r="Q306" s="78"/>
      <c r="R306" s="36">
        <f t="shared" si="20"/>
        <v>28348.636155563392</v>
      </c>
      <c r="S306" s="37" t="str">
        <f t="shared" si="16"/>
        <v/>
      </c>
      <c r="T306" s="37"/>
      <c r="X306" s="39" t="str">
        <f t="shared" si="17"/>
        <v/>
      </c>
      <c r="Y306" s="42" t="str">
        <f t="shared" si="18"/>
        <v/>
      </c>
    </row>
    <row r="307" spans="1:25">
      <c r="A307" s="118"/>
      <c r="B307" s="334"/>
      <c r="C307" s="138"/>
      <c r="D307" s="140"/>
      <c r="E307" s="138"/>
      <c r="F307" s="140"/>
      <c r="G307" s="141"/>
      <c r="H307" s="141"/>
      <c r="I307" s="142"/>
      <c r="J307" s="143"/>
      <c r="K307" s="139"/>
      <c r="L307" s="164" t="str">
        <f t="shared" si="21"/>
        <v/>
      </c>
      <c r="M307" s="45" t="s">
        <v>21</v>
      </c>
      <c r="N307" s="34"/>
      <c r="O307" s="78"/>
      <c r="P307" s="78"/>
      <c r="Q307" s="78"/>
      <c r="R307" s="36">
        <f t="shared" si="20"/>
        <v>28348.636155563392</v>
      </c>
      <c r="S307" s="37" t="str">
        <f t="shared" si="16"/>
        <v/>
      </c>
      <c r="T307" s="37"/>
      <c r="X307" s="39" t="str">
        <f t="shared" si="17"/>
        <v/>
      </c>
      <c r="Y307" s="42" t="str">
        <f t="shared" si="18"/>
        <v/>
      </c>
    </row>
    <row r="308" spans="1:25">
      <c r="A308" s="127"/>
      <c r="B308" s="335"/>
      <c r="C308" s="129"/>
      <c r="D308" s="130"/>
      <c r="E308" s="129"/>
      <c r="F308" s="130"/>
      <c r="G308" s="131"/>
      <c r="H308" s="131"/>
      <c r="I308" s="132"/>
      <c r="J308" s="133"/>
      <c r="K308" s="134"/>
      <c r="L308" s="135" t="str">
        <f t="shared" si="21"/>
        <v/>
      </c>
      <c r="M308" s="56">
        <f>IFERROR(AVERAGE(L306:L340),0)</f>
        <v>0</v>
      </c>
      <c r="N308" s="34"/>
      <c r="O308" s="78"/>
      <c r="P308" s="78"/>
      <c r="Q308" s="78"/>
      <c r="R308" s="36">
        <f t="shared" si="20"/>
        <v>28348.636155563392</v>
      </c>
      <c r="S308" s="37" t="str">
        <f t="shared" si="16"/>
        <v/>
      </c>
      <c r="T308" s="37"/>
      <c r="X308" s="39" t="str">
        <f t="shared" si="17"/>
        <v/>
      </c>
      <c r="Y308" s="42" t="str">
        <f t="shared" si="18"/>
        <v/>
      </c>
    </row>
    <row r="309" spans="1:25">
      <c r="A309" s="127"/>
      <c r="B309" s="335"/>
      <c r="C309" s="129"/>
      <c r="D309" s="130"/>
      <c r="E309" s="129"/>
      <c r="F309" s="130"/>
      <c r="G309" s="131"/>
      <c r="H309" s="131"/>
      <c r="I309" s="132"/>
      <c r="J309" s="133"/>
      <c r="K309" s="134"/>
      <c r="L309" s="135" t="str">
        <f t="shared" si="21"/>
        <v/>
      </c>
      <c r="M309" s="45" t="s">
        <v>24</v>
      </c>
      <c r="N309" s="34"/>
      <c r="O309" s="78"/>
      <c r="P309" s="78"/>
      <c r="Q309" s="78"/>
      <c r="R309" s="36">
        <f t="shared" si="20"/>
        <v>28348.636155563392</v>
      </c>
      <c r="S309" s="37" t="str">
        <f t="shared" si="16"/>
        <v/>
      </c>
      <c r="T309" s="37"/>
      <c r="X309" s="39" t="str">
        <f t="shared" si="17"/>
        <v/>
      </c>
      <c r="Y309" s="42" t="str">
        <f t="shared" si="18"/>
        <v/>
      </c>
    </row>
    <row r="310" spans="1:25">
      <c r="A310" s="165"/>
      <c r="B310" s="246"/>
      <c r="C310" s="167"/>
      <c r="D310" s="169"/>
      <c r="E310" s="167"/>
      <c r="F310" s="169"/>
      <c r="G310" s="170"/>
      <c r="H310" s="170"/>
      <c r="I310" s="171"/>
      <c r="J310" s="172"/>
      <c r="K310" s="168"/>
      <c r="L310" s="273" t="str">
        <f t="shared" si="21"/>
        <v/>
      </c>
      <c r="M310" s="56">
        <f>SUM(I306:I340)</f>
        <v>0</v>
      </c>
      <c r="N310" s="34"/>
      <c r="O310" s="78"/>
      <c r="P310" s="78"/>
      <c r="Q310" s="78"/>
      <c r="R310" s="36">
        <f t="shared" si="20"/>
        <v>28348.636155563392</v>
      </c>
      <c r="S310" s="37" t="str">
        <f t="shared" si="16"/>
        <v/>
      </c>
      <c r="T310" s="37"/>
      <c r="X310" s="39" t="str">
        <f t="shared" ref="X310:X373" si="22">IF(I425&lt;&gt;0,I425,"")</f>
        <v/>
      </c>
      <c r="Y310" s="42" t="str">
        <f t="shared" ref="Y310:Y373" si="23">IF(I425&lt;&gt;0,A425,"")</f>
        <v/>
      </c>
    </row>
    <row r="311" spans="1:25">
      <c r="A311" s="165"/>
      <c r="B311" s="246"/>
      <c r="C311" s="167"/>
      <c r="D311" s="169"/>
      <c r="E311" s="167"/>
      <c r="F311" s="169"/>
      <c r="G311" s="170"/>
      <c r="H311" s="170"/>
      <c r="I311" s="171"/>
      <c r="J311" s="172"/>
      <c r="K311" s="168"/>
      <c r="L311" s="273" t="str">
        <f t="shared" si="21"/>
        <v/>
      </c>
      <c r="M311" s="45" t="s">
        <v>27</v>
      </c>
      <c r="N311" s="34"/>
      <c r="O311" s="78"/>
      <c r="P311" s="78"/>
      <c r="Q311" s="78"/>
      <c r="R311" s="36">
        <f t="shared" si="20"/>
        <v>28348.636155563392</v>
      </c>
      <c r="S311" s="37" t="str">
        <f t="shared" si="16"/>
        <v/>
      </c>
      <c r="T311" s="37"/>
      <c r="X311" s="39" t="str">
        <f t="shared" si="22"/>
        <v/>
      </c>
      <c r="Y311" s="42" t="str">
        <f t="shared" si="23"/>
        <v/>
      </c>
    </row>
    <row r="312" spans="1:25">
      <c r="A312" s="79"/>
      <c r="B312" s="336"/>
      <c r="C312" s="81"/>
      <c r="D312" s="83"/>
      <c r="E312" s="81"/>
      <c r="F312" s="83"/>
      <c r="G312" s="84"/>
      <c r="H312" s="84"/>
      <c r="I312" s="85"/>
      <c r="J312" s="86"/>
      <c r="K312" s="82"/>
      <c r="L312" s="337" t="str">
        <f t="shared" si="21"/>
        <v/>
      </c>
      <c r="M312" s="66">
        <f>SUM(J306:J340)/100</f>
        <v>0</v>
      </c>
      <c r="N312" s="34"/>
      <c r="O312" s="78"/>
      <c r="P312" s="78"/>
      <c r="Q312" s="78"/>
      <c r="R312" s="36">
        <f t="shared" si="20"/>
        <v>28348.636155563392</v>
      </c>
      <c r="S312" s="37" t="str">
        <f t="shared" si="16"/>
        <v/>
      </c>
      <c r="T312" s="37"/>
      <c r="X312" s="39" t="str">
        <f t="shared" si="22"/>
        <v/>
      </c>
      <c r="Y312" s="42" t="str">
        <f t="shared" si="23"/>
        <v/>
      </c>
    </row>
    <row r="313" spans="1:25">
      <c r="A313" s="79"/>
      <c r="B313" s="336"/>
      <c r="C313" s="81"/>
      <c r="D313" s="83"/>
      <c r="E313" s="81"/>
      <c r="F313" s="83"/>
      <c r="G313" s="84"/>
      <c r="H313" s="84"/>
      <c r="I313" s="85"/>
      <c r="J313" s="86"/>
      <c r="K313" s="82"/>
      <c r="L313" s="337" t="str">
        <f t="shared" si="21"/>
        <v/>
      </c>
      <c r="M313" s="319"/>
      <c r="N313" s="68"/>
      <c r="O313" s="78"/>
      <c r="P313" s="78"/>
      <c r="Q313" s="78"/>
      <c r="R313" s="36">
        <f t="shared" si="20"/>
        <v>28348.636155563392</v>
      </c>
      <c r="S313" s="37" t="str">
        <f t="shared" si="16"/>
        <v/>
      </c>
      <c r="T313" s="37"/>
      <c r="X313" s="39" t="str">
        <f t="shared" si="22"/>
        <v/>
      </c>
      <c r="Y313" s="42" t="str">
        <f t="shared" si="23"/>
        <v/>
      </c>
    </row>
    <row r="314" spans="1:25">
      <c r="A314" s="165"/>
      <c r="B314" s="246"/>
      <c r="C314" s="167"/>
      <c r="D314" s="169"/>
      <c r="E314" s="167"/>
      <c r="F314" s="169"/>
      <c r="G314" s="170"/>
      <c r="H314" s="170"/>
      <c r="I314" s="171"/>
      <c r="J314" s="172"/>
      <c r="K314" s="168"/>
      <c r="L314" s="273" t="str">
        <f t="shared" si="21"/>
        <v/>
      </c>
      <c r="M314" s="78"/>
      <c r="N314" s="68"/>
      <c r="O314" s="78"/>
      <c r="P314" s="78"/>
      <c r="Q314" s="78"/>
      <c r="R314" s="36">
        <f t="shared" si="20"/>
        <v>28348.636155563392</v>
      </c>
      <c r="S314" s="37" t="str">
        <f t="shared" si="16"/>
        <v/>
      </c>
      <c r="T314" s="37"/>
      <c r="X314" s="39" t="str">
        <f t="shared" si="22"/>
        <v/>
      </c>
      <c r="Y314" s="42" t="str">
        <f t="shared" si="23"/>
        <v/>
      </c>
    </row>
    <row r="315" spans="1:25">
      <c r="A315" s="165"/>
      <c r="B315" s="246"/>
      <c r="C315" s="167"/>
      <c r="D315" s="169"/>
      <c r="E315" s="167"/>
      <c r="F315" s="169"/>
      <c r="G315" s="170"/>
      <c r="H315" s="170"/>
      <c r="I315" s="171"/>
      <c r="J315" s="172"/>
      <c r="K315" s="168"/>
      <c r="L315" s="273" t="str">
        <f t="shared" si="21"/>
        <v/>
      </c>
      <c r="M315" s="78"/>
      <c r="N315" s="78"/>
      <c r="O315" s="78"/>
      <c r="P315" s="78"/>
      <c r="Q315" s="78"/>
      <c r="R315" s="36">
        <f t="shared" si="20"/>
        <v>28348.636155563392</v>
      </c>
      <c r="S315" s="37" t="str">
        <f t="shared" si="16"/>
        <v/>
      </c>
      <c r="T315" s="37"/>
      <c r="X315" s="39" t="str">
        <f t="shared" si="22"/>
        <v/>
      </c>
      <c r="Y315" s="42" t="str">
        <f t="shared" si="23"/>
        <v/>
      </c>
    </row>
    <row r="316" spans="1:25">
      <c r="A316" s="79"/>
      <c r="B316" s="336"/>
      <c r="C316" s="81"/>
      <c r="D316" s="83"/>
      <c r="E316" s="81"/>
      <c r="F316" s="83"/>
      <c r="G316" s="84"/>
      <c r="H316" s="84"/>
      <c r="I316" s="85"/>
      <c r="J316" s="86"/>
      <c r="K316" s="82"/>
      <c r="L316" s="337" t="str">
        <f t="shared" si="21"/>
        <v/>
      </c>
      <c r="M316" s="78"/>
      <c r="N316" s="78"/>
      <c r="O316" s="78"/>
      <c r="P316" s="78"/>
      <c r="Q316" s="78"/>
      <c r="R316" s="36">
        <f t="shared" si="20"/>
        <v>28348.636155563392</v>
      </c>
      <c r="S316" s="37" t="str">
        <f t="shared" si="16"/>
        <v/>
      </c>
      <c r="T316" s="37"/>
      <c r="X316" s="39" t="str">
        <f t="shared" si="22"/>
        <v/>
      </c>
      <c r="Y316" s="42" t="str">
        <f t="shared" si="23"/>
        <v/>
      </c>
    </row>
    <row r="317" spans="1:25">
      <c r="A317" s="79"/>
      <c r="B317" s="336"/>
      <c r="C317" s="81"/>
      <c r="D317" s="83"/>
      <c r="E317" s="81"/>
      <c r="F317" s="83"/>
      <c r="G317" s="84"/>
      <c r="H317" s="84"/>
      <c r="I317" s="85"/>
      <c r="J317" s="86"/>
      <c r="K317" s="82"/>
      <c r="L317" s="337" t="str">
        <f t="shared" si="21"/>
        <v/>
      </c>
      <c r="M317" s="78"/>
      <c r="N317" s="78"/>
      <c r="O317" s="78"/>
      <c r="P317" s="78"/>
      <c r="Q317" s="78"/>
      <c r="R317" s="36">
        <f t="shared" si="20"/>
        <v>28348.636155563392</v>
      </c>
      <c r="S317" s="37" t="str">
        <f t="shared" si="16"/>
        <v/>
      </c>
      <c r="T317" s="37"/>
      <c r="X317" s="39" t="str">
        <f t="shared" si="22"/>
        <v/>
      </c>
      <c r="Y317" s="42" t="str">
        <f t="shared" si="23"/>
        <v/>
      </c>
    </row>
    <row r="318" spans="1:25">
      <c r="A318" s="165"/>
      <c r="B318" s="246"/>
      <c r="C318" s="167"/>
      <c r="D318" s="169"/>
      <c r="E318" s="167"/>
      <c r="F318" s="169"/>
      <c r="G318" s="170"/>
      <c r="H318" s="170"/>
      <c r="I318" s="171"/>
      <c r="J318" s="172"/>
      <c r="K318" s="168"/>
      <c r="L318" s="273" t="str">
        <f t="shared" si="21"/>
        <v/>
      </c>
      <c r="M318" s="78"/>
      <c r="N318" s="78"/>
      <c r="O318" s="78"/>
      <c r="P318" s="78"/>
      <c r="Q318" s="78"/>
      <c r="R318" s="36">
        <f t="shared" si="20"/>
        <v>28348.636155563392</v>
      </c>
      <c r="S318" s="37" t="str">
        <f t="shared" si="16"/>
        <v/>
      </c>
      <c r="T318" s="37"/>
      <c r="X318" s="39" t="str">
        <f t="shared" si="22"/>
        <v/>
      </c>
      <c r="Y318" s="42" t="str">
        <f t="shared" si="23"/>
        <v/>
      </c>
    </row>
    <row r="319" spans="1:25">
      <c r="A319" s="165"/>
      <c r="B319" s="246"/>
      <c r="C319" s="167"/>
      <c r="D319" s="169"/>
      <c r="E319" s="167"/>
      <c r="F319" s="169"/>
      <c r="G319" s="170"/>
      <c r="H319" s="170"/>
      <c r="I319" s="171"/>
      <c r="J319" s="172"/>
      <c r="K319" s="168"/>
      <c r="L319" s="273" t="str">
        <f t="shared" si="21"/>
        <v/>
      </c>
      <c r="M319" s="78"/>
      <c r="N319" s="78"/>
      <c r="O319" s="78"/>
      <c r="P319" s="78"/>
      <c r="Q319" s="78"/>
      <c r="R319" s="36">
        <f t="shared" si="20"/>
        <v>28348.636155563392</v>
      </c>
      <c r="S319" s="37" t="str">
        <f t="shared" si="16"/>
        <v/>
      </c>
      <c r="T319" s="37"/>
      <c r="X319" s="39" t="str">
        <f t="shared" si="22"/>
        <v/>
      </c>
      <c r="Y319" s="42" t="str">
        <f t="shared" si="23"/>
        <v/>
      </c>
    </row>
    <row r="320" spans="1:25">
      <c r="A320" s="47"/>
      <c r="B320" s="48"/>
      <c r="C320" s="49"/>
      <c r="D320" s="54"/>
      <c r="E320" s="49"/>
      <c r="F320" s="50"/>
      <c r="G320" s="51"/>
      <c r="H320" s="51"/>
      <c r="I320" s="52"/>
      <c r="J320" s="53"/>
      <c r="K320" s="54"/>
      <c r="L320" s="55" t="str">
        <f t="shared" si="21"/>
        <v/>
      </c>
      <c r="M320" s="78"/>
      <c r="N320" s="78"/>
      <c r="O320" s="78"/>
      <c r="P320" s="78"/>
      <c r="Q320" s="78"/>
      <c r="R320" s="36">
        <f t="shared" si="20"/>
        <v>28348.636155563392</v>
      </c>
      <c r="S320" s="37" t="str">
        <f t="shared" si="16"/>
        <v/>
      </c>
      <c r="T320" s="37"/>
      <c r="X320" s="39" t="str">
        <f t="shared" si="22"/>
        <v/>
      </c>
      <c r="Y320" s="42" t="str">
        <f t="shared" si="23"/>
        <v/>
      </c>
    </row>
    <row r="321" spans="1:25">
      <c r="A321" s="47"/>
      <c r="B321" s="48"/>
      <c r="C321" s="49"/>
      <c r="D321" s="54"/>
      <c r="E321" s="49"/>
      <c r="F321" s="50"/>
      <c r="G321" s="51"/>
      <c r="H321" s="51"/>
      <c r="I321" s="52"/>
      <c r="J321" s="53"/>
      <c r="K321" s="54"/>
      <c r="L321" s="55" t="str">
        <f t="shared" si="21"/>
        <v/>
      </c>
      <c r="M321" s="78"/>
      <c r="N321" s="78"/>
      <c r="O321" s="78"/>
      <c r="P321" s="78"/>
      <c r="Q321" s="78"/>
      <c r="R321" s="36">
        <f t="shared" si="20"/>
        <v>28348.636155563392</v>
      </c>
      <c r="S321" s="37" t="str">
        <f t="shared" si="16"/>
        <v/>
      </c>
      <c r="T321" s="37"/>
      <c r="X321" s="39" t="str">
        <f t="shared" si="22"/>
        <v/>
      </c>
      <c r="Y321" s="42" t="str">
        <f t="shared" si="23"/>
        <v/>
      </c>
    </row>
    <row r="322" spans="1:25">
      <c r="A322" s="201"/>
      <c r="B322" s="283"/>
      <c r="C322" s="203"/>
      <c r="D322" s="205"/>
      <c r="E322" s="203"/>
      <c r="F322" s="205"/>
      <c r="G322" s="206"/>
      <c r="H322" s="206"/>
      <c r="I322" s="207"/>
      <c r="J322" s="208"/>
      <c r="K322" s="204"/>
      <c r="L322" s="209" t="str">
        <f t="shared" si="21"/>
        <v/>
      </c>
      <c r="M322" s="78"/>
      <c r="N322" s="78"/>
      <c r="O322" s="78"/>
      <c r="P322" s="78"/>
      <c r="Q322" s="78"/>
      <c r="R322" s="36">
        <f t="shared" si="20"/>
        <v>28348.636155563392</v>
      </c>
      <c r="S322" s="37" t="str">
        <f t="shared" si="16"/>
        <v/>
      </c>
      <c r="T322" s="37"/>
      <c r="X322" s="39" t="str">
        <f t="shared" si="22"/>
        <v/>
      </c>
      <c r="Y322" s="42" t="str">
        <f t="shared" si="23"/>
        <v/>
      </c>
    </row>
    <row r="323" spans="1:25">
      <c r="A323" s="201"/>
      <c r="B323" s="283"/>
      <c r="C323" s="203"/>
      <c r="D323" s="205"/>
      <c r="E323" s="203"/>
      <c r="F323" s="205"/>
      <c r="G323" s="206"/>
      <c r="H323" s="206"/>
      <c r="I323" s="207"/>
      <c r="J323" s="208"/>
      <c r="K323" s="204"/>
      <c r="L323" s="209" t="str">
        <f t="shared" si="21"/>
        <v/>
      </c>
      <c r="M323" s="78"/>
      <c r="N323" s="78"/>
      <c r="O323" s="78"/>
      <c r="P323" s="78"/>
      <c r="Q323" s="78"/>
      <c r="R323" s="36">
        <f t="shared" si="20"/>
        <v>28348.636155563392</v>
      </c>
      <c r="S323" s="37" t="str">
        <f t="shared" si="16"/>
        <v/>
      </c>
      <c r="T323" s="37"/>
      <c r="X323" s="39" t="str">
        <f t="shared" si="22"/>
        <v/>
      </c>
      <c r="Y323" s="42" t="str">
        <f t="shared" si="23"/>
        <v/>
      </c>
    </row>
    <row r="324" spans="1:25">
      <c r="A324" s="47"/>
      <c r="B324" s="48"/>
      <c r="C324" s="49"/>
      <c r="D324" s="54"/>
      <c r="E324" s="49"/>
      <c r="F324" s="50"/>
      <c r="G324" s="51"/>
      <c r="H324" s="51"/>
      <c r="I324" s="52"/>
      <c r="J324" s="53"/>
      <c r="K324" s="54"/>
      <c r="L324" s="55" t="str">
        <f t="shared" si="21"/>
        <v/>
      </c>
      <c r="M324" s="78"/>
      <c r="N324" s="78"/>
      <c r="O324" s="78"/>
      <c r="P324" s="78"/>
      <c r="Q324" s="78"/>
      <c r="R324" s="36">
        <f t="shared" si="20"/>
        <v>28348.636155563392</v>
      </c>
      <c r="S324" s="37" t="str">
        <f t="shared" si="16"/>
        <v/>
      </c>
      <c r="T324" s="37"/>
      <c r="X324" s="39" t="str">
        <f t="shared" si="22"/>
        <v/>
      </c>
      <c r="Y324" s="42" t="str">
        <f t="shared" si="23"/>
        <v/>
      </c>
    </row>
    <row r="325" spans="1:25">
      <c r="A325" s="47"/>
      <c r="B325" s="48"/>
      <c r="C325" s="49"/>
      <c r="D325" s="54"/>
      <c r="E325" s="49"/>
      <c r="F325" s="50"/>
      <c r="G325" s="51"/>
      <c r="H325" s="51"/>
      <c r="I325" s="52"/>
      <c r="J325" s="53"/>
      <c r="K325" s="54"/>
      <c r="L325" s="55" t="str">
        <f t="shared" si="21"/>
        <v/>
      </c>
      <c r="M325" s="78"/>
      <c r="N325" s="78"/>
      <c r="O325" s="78"/>
      <c r="P325" s="78"/>
      <c r="Q325" s="78"/>
      <c r="R325" s="36">
        <f t="shared" si="20"/>
        <v>28348.636155563392</v>
      </c>
      <c r="S325" s="37" t="str">
        <f t="shared" si="16"/>
        <v/>
      </c>
      <c r="T325" s="37"/>
      <c r="X325" s="39" t="str">
        <f t="shared" si="22"/>
        <v/>
      </c>
      <c r="Y325" s="42" t="str">
        <f t="shared" si="23"/>
        <v/>
      </c>
    </row>
    <row r="326" spans="1:25">
      <c r="A326" s="201"/>
      <c r="B326" s="283"/>
      <c r="C326" s="203"/>
      <c r="D326" s="205"/>
      <c r="E326" s="203"/>
      <c r="F326" s="205"/>
      <c r="G326" s="206"/>
      <c r="H326" s="206"/>
      <c r="I326" s="207"/>
      <c r="J326" s="208"/>
      <c r="K326" s="204"/>
      <c r="L326" s="209" t="str">
        <f t="shared" si="21"/>
        <v/>
      </c>
      <c r="M326" s="78"/>
      <c r="N326" s="78"/>
      <c r="O326" s="78"/>
      <c r="P326" s="78"/>
      <c r="Q326" s="78"/>
      <c r="R326" s="36">
        <f t="shared" si="20"/>
        <v>28348.636155563392</v>
      </c>
      <c r="S326" s="37" t="str">
        <f t="shared" si="16"/>
        <v/>
      </c>
      <c r="T326" s="37"/>
      <c r="X326" s="39" t="str">
        <f t="shared" si="22"/>
        <v/>
      </c>
      <c r="Y326" s="42" t="str">
        <f t="shared" si="23"/>
        <v/>
      </c>
    </row>
    <row r="327" spans="1:25">
      <c r="A327" s="201"/>
      <c r="B327" s="283"/>
      <c r="C327" s="203"/>
      <c r="D327" s="205"/>
      <c r="E327" s="203"/>
      <c r="F327" s="205"/>
      <c r="G327" s="206"/>
      <c r="H327" s="206"/>
      <c r="I327" s="207"/>
      <c r="J327" s="208"/>
      <c r="K327" s="204"/>
      <c r="L327" s="209" t="str">
        <f t="shared" si="21"/>
        <v/>
      </c>
      <c r="M327" s="78"/>
      <c r="N327" s="78"/>
      <c r="O327" s="78"/>
      <c r="P327" s="78"/>
      <c r="Q327" s="78"/>
      <c r="R327" s="36">
        <f t="shared" si="20"/>
        <v>28348.636155563392</v>
      </c>
      <c r="S327" s="37" t="str">
        <f t="shared" si="16"/>
        <v/>
      </c>
      <c r="T327" s="37"/>
      <c r="X327" s="39" t="str">
        <f t="shared" si="22"/>
        <v/>
      </c>
      <c r="Y327" s="42" t="str">
        <f t="shared" si="23"/>
        <v/>
      </c>
    </row>
    <row r="328" spans="1:25">
      <c r="A328" s="47"/>
      <c r="B328" s="48"/>
      <c r="C328" s="49"/>
      <c r="D328" s="54"/>
      <c r="E328" s="49"/>
      <c r="F328" s="50"/>
      <c r="G328" s="51"/>
      <c r="H328" s="51"/>
      <c r="I328" s="52"/>
      <c r="J328" s="53"/>
      <c r="K328" s="54"/>
      <c r="L328" s="55" t="str">
        <f t="shared" si="21"/>
        <v/>
      </c>
      <c r="M328" s="78"/>
      <c r="N328" s="78"/>
      <c r="O328" s="78"/>
      <c r="P328" s="78"/>
      <c r="Q328" s="78"/>
      <c r="R328" s="36">
        <f t="shared" si="20"/>
        <v>28348.636155563392</v>
      </c>
      <c r="S328" s="37" t="str">
        <f t="shared" si="16"/>
        <v/>
      </c>
      <c r="T328" s="37"/>
      <c r="X328" s="39" t="str">
        <f t="shared" si="22"/>
        <v/>
      </c>
      <c r="Y328" s="42" t="str">
        <f t="shared" si="23"/>
        <v/>
      </c>
    </row>
    <row r="329" spans="1:25">
      <c r="A329" s="47"/>
      <c r="B329" s="48"/>
      <c r="C329" s="49"/>
      <c r="D329" s="54"/>
      <c r="E329" s="49"/>
      <c r="F329" s="50"/>
      <c r="G329" s="51"/>
      <c r="H329" s="51"/>
      <c r="I329" s="52"/>
      <c r="J329" s="53"/>
      <c r="K329" s="54"/>
      <c r="L329" s="55" t="str">
        <f t="shared" si="21"/>
        <v/>
      </c>
      <c r="M329" s="388"/>
      <c r="N329" s="78"/>
      <c r="O329" s="78"/>
      <c r="P329" s="78"/>
      <c r="Q329" s="78"/>
      <c r="R329" s="36">
        <f t="shared" si="20"/>
        <v>28348.636155563392</v>
      </c>
      <c r="S329" s="37" t="str">
        <f t="shared" si="16"/>
        <v/>
      </c>
      <c r="T329" s="37"/>
      <c r="X329" s="39" t="str">
        <f t="shared" si="22"/>
        <v/>
      </c>
      <c r="Y329" s="42" t="str">
        <f t="shared" si="23"/>
        <v/>
      </c>
    </row>
    <row r="330" spans="1:25">
      <c r="A330" s="201"/>
      <c r="B330" s="283"/>
      <c r="C330" s="203"/>
      <c r="D330" s="205"/>
      <c r="E330" s="203"/>
      <c r="F330" s="205"/>
      <c r="G330" s="206"/>
      <c r="H330" s="206"/>
      <c r="I330" s="207"/>
      <c r="J330" s="208"/>
      <c r="K330" s="204"/>
      <c r="L330" s="209" t="str">
        <f t="shared" si="21"/>
        <v/>
      </c>
      <c r="M330" s="78"/>
      <c r="N330" s="78"/>
      <c r="O330" s="78"/>
      <c r="P330" s="78"/>
      <c r="Q330" s="78"/>
      <c r="R330" s="36">
        <f t="shared" si="20"/>
        <v>28348.636155563392</v>
      </c>
      <c r="S330" s="37" t="str">
        <f t="shared" si="16"/>
        <v/>
      </c>
      <c r="T330" s="37"/>
      <c r="X330" s="39" t="str">
        <f t="shared" si="22"/>
        <v/>
      </c>
      <c r="Y330" s="42" t="str">
        <f t="shared" si="23"/>
        <v/>
      </c>
    </row>
    <row r="331" spans="1:25">
      <c r="A331" s="201"/>
      <c r="B331" s="283"/>
      <c r="C331" s="203"/>
      <c r="D331" s="205"/>
      <c r="E331" s="203"/>
      <c r="F331" s="205"/>
      <c r="G331" s="206"/>
      <c r="H331" s="206"/>
      <c r="I331" s="207"/>
      <c r="J331" s="208"/>
      <c r="K331" s="204"/>
      <c r="L331" s="209" t="str">
        <f t="shared" si="21"/>
        <v/>
      </c>
      <c r="M331" s="78"/>
      <c r="N331" s="78"/>
      <c r="O331" s="78"/>
      <c r="P331" s="78"/>
      <c r="Q331" s="78"/>
      <c r="R331" s="36">
        <f t="shared" si="20"/>
        <v>28348.636155563392</v>
      </c>
      <c r="S331" s="37" t="str">
        <f t="shared" si="16"/>
        <v/>
      </c>
      <c r="T331" s="37"/>
      <c r="X331" s="39" t="str">
        <f t="shared" si="22"/>
        <v/>
      </c>
      <c r="Y331" s="42" t="str">
        <f t="shared" si="23"/>
        <v/>
      </c>
    </row>
    <row r="332" spans="1:25">
      <c r="A332" s="47"/>
      <c r="B332" s="48"/>
      <c r="C332" s="49"/>
      <c r="D332" s="54"/>
      <c r="E332" s="49"/>
      <c r="F332" s="50"/>
      <c r="G332" s="51"/>
      <c r="H332" s="51"/>
      <c r="I332" s="52"/>
      <c r="J332" s="53"/>
      <c r="K332" s="54"/>
      <c r="L332" s="55" t="str">
        <f t="shared" si="21"/>
        <v/>
      </c>
      <c r="M332" s="78"/>
      <c r="N332" s="78"/>
      <c r="O332" s="78"/>
      <c r="P332" s="78"/>
      <c r="Q332" s="78"/>
      <c r="R332" s="36">
        <f t="shared" si="20"/>
        <v>28348.636155563392</v>
      </c>
      <c r="S332" s="37" t="str">
        <f t="shared" si="16"/>
        <v/>
      </c>
      <c r="T332" s="37"/>
      <c r="X332" s="39" t="str">
        <f t="shared" si="22"/>
        <v/>
      </c>
      <c r="Y332" s="42" t="str">
        <f t="shared" si="23"/>
        <v/>
      </c>
    </row>
    <row r="333" spans="1:25">
      <c r="A333" s="47"/>
      <c r="B333" s="48"/>
      <c r="C333" s="49"/>
      <c r="D333" s="54"/>
      <c r="E333" s="49"/>
      <c r="F333" s="50"/>
      <c r="G333" s="51"/>
      <c r="H333" s="51"/>
      <c r="I333" s="52"/>
      <c r="J333" s="53"/>
      <c r="K333" s="54"/>
      <c r="L333" s="55" t="str">
        <f t="shared" si="21"/>
        <v/>
      </c>
      <c r="M333" s="78"/>
      <c r="N333" s="78"/>
      <c r="O333" s="78"/>
      <c r="P333" s="78"/>
      <c r="Q333" s="78"/>
      <c r="R333" s="36">
        <f t="shared" si="20"/>
        <v>28348.636155563392</v>
      </c>
      <c r="S333" s="37" t="str">
        <f t="shared" si="16"/>
        <v/>
      </c>
      <c r="T333" s="37"/>
      <c r="X333" s="39" t="str">
        <f t="shared" si="22"/>
        <v/>
      </c>
      <c r="Y333" s="42" t="str">
        <f t="shared" si="23"/>
        <v/>
      </c>
    </row>
    <row r="334" spans="1:25">
      <c r="A334" s="338"/>
      <c r="B334" s="339"/>
      <c r="C334" s="340"/>
      <c r="D334" s="341"/>
      <c r="E334" s="340"/>
      <c r="F334" s="341"/>
      <c r="G334" s="342"/>
      <c r="H334" s="342"/>
      <c r="I334" s="343"/>
      <c r="J334" s="344"/>
      <c r="K334" s="345"/>
      <c r="L334" s="346" t="str">
        <f t="shared" si="21"/>
        <v/>
      </c>
      <c r="M334" s="78"/>
      <c r="N334" s="78"/>
      <c r="O334" s="78"/>
      <c r="P334" s="78"/>
      <c r="Q334" s="78"/>
      <c r="R334" s="36">
        <f t="shared" si="20"/>
        <v>28348.636155563392</v>
      </c>
      <c r="S334" s="37" t="str">
        <f t="shared" si="16"/>
        <v/>
      </c>
      <c r="T334" s="37"/>
      <c r="X334" s="39" t="str">
        <f t="shared" si="22"/>
        <v/>
      </c>
      <c r="Y334" s="42" t="str">
        <f t="shared" si="23"/>
        <v/>
      </c>
    </row>
    <row r="335" spans="1:25">
      <c r="A335" s="338"/>
      <c r="B335" s="339"/>
      <c r="C335" s="340"/>
      <c r="D335" s="341"/>
      <c r="E335" s="340"/>
      <c r="F335" s="341"/>
      <c r="G335" s="342"/>
      <c r="H335" s="342"/>
      <c r="I335" s="343"/>
      <c r="J335" s="344"/>
      <c r="K335" s="345"/>
      <c r="L335" s="346" t="str">
        <f t="shared" si="21"/>
        <v/>
      </c>
      <c r="M335" s="78"/>
      <c r="N335" s="78"/>
      <c r="O335" s="78"/>
      <c r="P335" s="78"/>
      <c r="Q335" s="78"/>
      <c r="R335" s="36">
        <f t="shared" si="20"/>
        <v>28348.636155563392</v>
      </c>
      <c r="S335" s="37" t="str">
        <f t="shared" si="16"/>
        <v/>
      </c>
      <c r="T335" s="37"/>
      <c r="X335" s="39" t="str">
        <f t="shared" si="22"/>
        <v/>
      </c>
      <c r="Y335" s="42" t="str">
        <f t="shared" si="23"/>
        <v/>
      </c>
    </row>
    <row r="336" spans="1:25">
      <c r="A336" s="47"/>
      <c r="B336" s="48"/>
      <c r="C336" s="49"/>
      <c r="D336" s="54"/>
      <c r="E336" s="49"/>
      <c r="F336" s="50"/>
      <c r="G336" s="51"/>
      <c r="H336" s="51"/>
      <c r="I336" s="52"/>
      <c r="J336" s="53"/>
      <c r="K336" s="54"/>
      <c r="L336" s="55" t="str">
        <f t="shared" si="21"/>
        <v/>
      </c>
      <c r="M336" s="78"/>
      <c r="N336" s="78"/>
      <c r="O336" s="78"/>
      <c r="P336" s="78"/>
      <c r="Q336" s="78"/>
      <c r="R336" s="36">
        <f t="shared" si="20"/>
        <v>28348.636155563392</v>
      </c>
      <c r="S336" s="37" t="str">
        <f t="shared" si="16"/>
        <v/>
      </c>
      <c r="T336" s="37"/>
      <c r="X336" s="39" t="str">
        <f t="shared" si="22"/>
        <v/>
      </c>
      <c r="Y336" s="42" t="str">
        <f t="shared" si="23"/>
        <v/>
      </c>
    </row>
    <row r="337" spans="1:25">
      <c r="A337" s="47"/>
      <c r="B337" s="48"/>
      <c r="C337" s="49"/>
      <c r="D337" s="54"/>
      <c r="E337" s="49"/>
      <c r="F337" s="50"/>
      <c r="G337" s="51"/>
      <c r="H337" s="51"/>
      <c r="I337" s="52"/>
      <c r="J337" s="53"/>
      <c r="K337" s="54"/>
      <c r="L337" s="55" t="str">
        <f t="shared" si="21"/>
        <v/>
      </c>
      <c r="M337" s="78"/>
      <c r="N337" s="78"/>
      <c r="O337" s="78"/>
      <c r="P337" s="78"/>
      <c r="Q337" s="78"/>
      <c r="R337" s="36">
        <f t="shared" si="20"/>
        <v>28348.636155563392</v>
      </c>
      <c r="S337" s="37" t="str">
        <f t="shared" si="16"/>
        <v/>
      </c>
      <c r="T337" s="37"/>
      <c r="X337" s="39" t="str">
        <f t="shared" si="22"/>
        <v/>
      </c>
      <c r="Y337" s="42" t="str">
        <f t="shared" si="23"/>
        <v/>
      </c>
    </row>
    <row r="338" spans="1:25">
      <c r="A338" s="201"/>
      <c r="B338" s="283"/>
      <c r="C338" s="203"/>
      <c r="D338" s="205"/>
      <c r="E338" s="203"/>
      <c r="F338" s="205"/>
      <c r="G338" s="206"/>
      <c r="H338" s="206"/>
      <c r="I338" s="207"/>
      <c r="J338" s="208"/>
      <c r="K338" s="204"/>
      <c r="L338" s="209" t="str">
        <f t="shared" si="21"/>
        <v/>
      </c>
      <c r="M338" s="78"/>
      <c r="N338" s="78"/>
      <c r="O338" s="78"/>
      <c r="P338" s="78"/>
      <c r="Q338" s="78"/>
      <c r="R338" s="36">
        <f t="shared" si="20"/>
        <v>28348.636155563392</v>
      </c>
      <c r="S338" s="37" t="str">
        <f t="shared" si="16"/>
        <v/>
      </c>
      <c r="T338" s="37"/>
      <c r="X338" s="39" t="str">
        <f t="shared" si="22"/>
        <v/>
      </c>
      <c r="Y338" s="42" t="str">
        <f t="shared" si="23"/>
        <v/>
      </c>
    </row>
    <row r="339" spans="1:25">
      <c r="A339" s="201"/>
      <c r="B339" s="283"/>
      <c r="C339" s="203"/>
      <c r="D339" s="205"/>
      <c r="E339" s="203"/>
      <c r="F339" s="205"/>
      <c r="G339" s="206"/>
      <c r="H339" s="206"/>
      <c r="I339" s="207"/>
      <c r="J339" s="208"/>
      <c r="K339" s="204"/>
      <c r="L339" s="209" t="str">
        <f t="shared" si="21"/>
        <v/>
      </c>
      <c r="M339" s="78"/>
      <c r="N339" s="78"/>
      <c r="O339" s="78"/>
      <c r="P339" s="78"/>
      <c r="Q339" s="78"/>
      <c r="R339" s="36">
        <f t="shared" si="20"/>
        <v>28348.636155563392</v>
      </c>
      <c r="S339" s="37" t="str">
        <f t="shared" si="16"/>
        <v/>
      </c>
      <c r="T339" s="37"/>
      <c r="X339" s="39" t="str">
        <f t="shared" si="22"/>
        <v/>
      </c>
      <c r="Y339" s="42" t="str">
        <f t="shared" si="23"/>
        <v/>
      </c>
    </row>
    <row r="340" spans="1:25">
      <c r="A340" s="347"/>
      <c r="B340" s="348"/>
      <c r="C340" s="349"/>
      <c r="D340" s="350"/>
      <c r="E340" s="349"/>
      <c r="F340" s="350"/>
      <c r="G340" s="351"/>
      <c r="H340" s="351"/>
      <c r="I340" s="352"/>
      <c r="J340" s="353"/>
      <c r="K340" s="354"/>
      <c r="L340" s="355" t="str">
        <f t="shared" si="21"/>
        <v/>
      </c>
      <c r="M340" s="383"/>
      <c r="N340" s="78"/>
      <c r="O340" s="78"/>
      <c r="P340" s="78"/>
      <c r="Q340" s="78"/>
      <c r="R340" s="36">
        <f t="shared" si="20"/>
        <v>28348.636155563392</v>
      </c>
      <c r="S340" s="37" t="str">
        <f t="shared" si="16"/>
        <v/>
      </c>
      <c r="T340" s="37"/>
      <c r="X340" s="39" t="str">
        <f t="shared" si="22"/>
        <v/>
      </c>
      <c r="Y340" s="42" t="str">
        <f t="shared" si="23"/>
        <v/>
      </c>
    </row>
    <row r="341" spans="1:25">
      <c r="A341" s="356"/>
      <c r="B341" s="357"/>
      <c r="C341" s="358"/>
      <c r="D341" s="359"/>
      <c r="E341" s="358"/>
      <c r="F341" s="359"/>
      <c r="G341" s="360"/>
      <c r="H341" s="360"/>
      <c r="I341" s="361"/>
      <c r="J341" s="362"/>
      <c r="K341" s="363"/>
      <c r="L341" s="578" t="str">
        <f t="shared" si="21"/>
        <v/>
      </c>
      <c r="M341" s="364" t="s">
        <v>44</v>
      </c>
      <c r="N341" s="244"/>
      <c r="O341" s="78"/>
      <c r="P341" s="78"/>
      <c r="Q341" s="78"/>
      <c r="R341" s="36">
        <f t="shared" si="20"/>
        <v>28348.636155563392</v>
      </c>
      <c r="S341" s="37" t="str">
        <f t="shared" si="16"/>
        <v/>
      </c>
      <c r="T341" s="37"/>
      <c r="X341" s="39" t="str">
        <f t="shared" si="22"/>
        <v/>
      </c>
      <c r="Y341" s="42" t="str">
        <f t="shared" si="23"/>
        <v/>
      </c>
    </row>
    <row r="342" spans="1:25">
      <c r="A342" s="201"/>
      <c r="B342" s="283"/>
      <c r="C342" s="203"/>
      <c r="D342" s="205"/>
      <c r="E342" s="203"/>
      <c r="F342" s="205"/>
      <c r="G342" s="206"/>
      <c r="H342" s="206"/>
      <c r="I342" s="207"/>
      <c r="J342" s="208"/>
      <c r="K342" s="204"/>
      <c r="L342" s="209" t="str">
        <f t="shared" si="21"/>
        <v/>
      </c>
      <c r="M342" s="365" t="s">
        <v>21</v>
      </c>
      <c r="N342" s="244"/>
      <c r="O342" s="78"/>
      <c r="P342" s="78"/>
      <c r="Q342" s="78"/>
      <c r="R342" s="36">
        <f t="shared" si="20"/>
        <v>28348.636155563392</v>
      </c>
      <c r="S342" s="37" t="str">
        <f t="shared" si="16"/>
        <v/>
      </c>
      <c r="T342" s="37"/>
      <c r="X342" s="39" t="str">
        <f t="shared" si="22"/>
        <v/>
      </c>
      <c r="Y342" s="42" t="str">
        <f t="shared" si="23"/>
        <v/>
      </c>
    </row>
    <row r="343" spans="1:25">
      <c r="A343" s="201"/>
      <c r="B343" s="283"/>
      <c r="C343" s="203"/>
      <c r="D343" s="205"/>
      <c r="E343" s="203"/>
      <c r="F343" s="205"/>
      <c r="G343" s="206"/>
      <c r="H343" s="206"/>
      <c r="I343" s="207"/>
      <c r="J343" s="208"/>
      <c r="K343" s="204"/>
      <c r="L343" s="209" t="str">
        <f t="shared" si="21"/>
        <v/>
      </c>
      <c r="M343" s="366">
        <f>IFERROR(AVERAGE(L341:L377),0)</f>
        <v>0</v>
      </c>
      <c r="N343" s="244"/>
      <c r="O343" s="78"/>
      <c r="P343" s="78"/>
      <c r="Q343" s="78"/>
      <c r="R343" s="36">
        <f t="shared" si="20"/>
        <v>28348.636155563392</v>
      </c>
      <c r="S343" s="37" t="str">
        <f t="shared" si="16"/>
        <v/>
      </c>
      <c r="T343" s="37"/>
      <c r="X343" s="39" t="str">
        <f t="shared" si="22"/>
        <v/>
      </c>
      <c r="Y343" s="42" t="str">
        <f t="shared" si="23"/>
        <v/>
      </c>
    </row>
    <row r="344" spans="1:25">
      <c r="A344" s="338"/>
      <c r="B344" s="339"/>
      <c r="C344" s="340"/>
      <c r="D344" s="341"/>
      <c r="E344" s="340"/>
      <c r="F344" s="341"/>
      <c r="G344" s="342"/>
      <c r="H344" s="342"/>
      <c r="I344" s="343"/>
      <c r="J344" s="344"/>
      <c r="K344" s="345"/>
      <c r="L344" s="346" t="str">
        <f t="shared" si="21"/>
        <v/>
      </c>
      <c r="M344" s="365" t="s">
        <v>24</v>
      </c>
      <c r="N344" s="244"/>
      <c r="O344" s="78"/>
      <c r="P344" s="78"/>
      <c r="Q344" s="78"/>
      <c r="R344" s="36">
        <f t="shared" si="20"/>
        <v>28348.636155563392</v>
      </c>
      <c r="S344" s="37" t="str">
        <f t="shared" si="16"/>
        <v/>
      </c>
      <c r="T344" s="37"/>
      <c r="X344" s="39" t="str">
        <f t="shared" si="22"/>
        <v/>
      </c>
      <c r="Y344" s="42" t="str">
        <f t="shared" si="23"/>
        <v/>
      </c>
    </row>
    <row r="345" spans="1:25">
      <c r="A345" s="338"/>
      <c r="B345" s="339"/>
      <c r="C345" s="340"/>
      <c r="D345" s="341"/>
      <c r="E345" s="340"/>
      <c r="F345" s="341"/>
      <c r="G345" s="342"/>
      <c r="H345" s="342"/>
      <c r="I345" s="343"/>
      <c r="J345" s="344"/>
      <c r="K345" s="345"/>
      <c r="L345" s="346" t="str">
        <f t="shared" si="21"/>
        <v/>
      </c>
      <c r="M345" s="366">
        <f>SUM(I341:I377)</f>
        <v>0</v>
      </c>
      <c r="N345" s="244"/>
      <c r="O345" s="78"/>
      <c r="P345" s="78"/>
      <c r="Q345" s="78"/>
      <c r="R345" s="36">
        <f t="shared" si="20"/>
        <v>28348.636155563392</v>
      </c>
      <c r="S345" s="37" t="str">
        <f t="shared" si="16"/>
        <v/>
      </c>
      <c r="T345" s="37"/>
      <c r="X345" s="39" t="str">
        <f t="shared" si="22"/>
        <v/>
      </c>
      <c r="Y345" s="42" t="str">
        <f t="shared" si="23"/>
        <v/>
      </c>
    </row>
    <row r="346" spans="1:25">
      <c r="A346" s="201"/>
      <c r="B346" s="283"/>
      <c r="C346" s="203"/>
      <c r="D346" s="205"/>
      <c r="E346" s="203"/>
      <c r="F346" s="205"/>
      <c r="G346" s="206"/>
      <c r="H346" s="206"/>
      <c r="I346" s="207"/>
      <c r="J346" s="208"/>
      <c r="K346" s="204"/>
      <c r="L346" s="209" t="str">
        <f t="shared" si="21"/>
        <v/>
      </c>
      <c r="M346" s="365" t="s">
        <v>27</v>
      </c>
      <c r="N346" s="244"/>
      <c r="O346" s="78"/>
      <c r="P346" s="78"/>
      <c r="Q346" s="78"/>
      <c r="R346" s="36">
        <f t="shared" si="20"/>
        <v>28348.636155563392</v>
      </c>
      <c r="S346" s="37" t="str">
        <f t="shared" si="16"/>
        <v/>
      </c>
      <c r="T346" s="37"/>
      <c r="X346" s="39" t="str">
        <f t="shared" si="22"/>
        <v/>
      </c>
      <c r="Y346" s="42" t="str">
        <f t="shared" si="23"/>
        <v/>
      </c>
    </row>
    <row r="347" spans="1:25">
      <c r="A347" s="201"/>
      <c r="B347" s="283"/>
      <c r="C347" s="203"/>
      <c r="D347" s="205"/>
      <c r="E347" s="203"/>
      <c r="F347" s="205"/>
      <c r="G347" s="206"/>
      <c r="H347" s="206"/>
      <c r="I347" s="207"/>
      <c r="J347" s="208"/>
      <c r="K347" s="204"/>
      <c r="L347" s="209" t="str">
        <f t="shared" si="21"/>
        <v/>
      </c>
      <c r="M347" s="367">
        <f>SUM(J341:J377)/100</f>
        <v>0</v>
      </c>
      <c r="N347" s="244"/>
      <c r="O347" s="78"/>
      <c r="P347" s="78"/>
      <c r="Q347" s="78"/>
      <c r="R347" s="36">
        <f t="shared" si="20"/>
        <v>28348.636155563392</v>
      </c>
      <c r="S347" s="37" t="str">
        <f t="shared" si="16"/>
        <v/>
      </c>
      <c r="T347" s="37"/>
      <c r="X347" s="39" t="str">
        <f t="shared" si="22"/>
        <v/>
      </c>
      <c r="Y347" s="42" t="str">
        <f t="shared" si="23"/>
        <v/>
      </c>
    </row>
    <row r="348" spans="1:25">
      <c r="A348" s="201"/>
      <c r="B348" s="283"/>
      <c r="C348" s="203"/>
      <c r="D348" s="205"/>
      <c r="E348" s="203"/>
      <c r="F348" s="205"/>
      <c r="G348" s="206"/>
      <c r="H348" s="206"/>
      <c r="I348" s="207"/>
      <c r="J348" s="208"/>
      <c r="K348" s="204"/>
      <c r="L348" s="209" t="str">
        <f t="shared" si="21"/>
        <v/>
      </c>
      <c r="M348" s="319"/>
      <c r="N348" s="78"/>
      <c r="O348" s="78"/>
      <c r="P348" s="78"/>
      <c r="Q348" s="78"/>
      <c r="R348" s="36">
        <f t="shared" si="20"/>
        <v>28348.636155563392</v>
      </c>
      <c r="S348" s="37" t="str">
        <f t="shared" si="16"/>
        <v/>
      </c>
      <c r="T348" s="37"/>
      <c r="X348" s="39" t="str">
        <f t="shared" si="22"/>
        <v/>
      </c>
      <c r="Y348" s="42" t="str">
        <f t="shared" si="23"/>
        <v/>
      </c>
    </row>
    <row r="349" spans="1:25">
      <c r="A349" s="201"/>
      <c r="B349" s="368"/>
      <c r="C349" s="203"/>
      <c r="D349" s="205"/>
      <c r="E349" s="203"/>
      <c r="F349" s="205"/>
      <c r="G349" s="206"/>
      <c r="H349" s="206"/>
      <c r="I349" s="207"/>
      <c r="J349" s="208"/>
      <c r="K349" s="204"/>
      <c r="L349" s="209" t="str">
        <f t="shared" si="21"/>
        <v/>
      </c>
      <c r="M349" s="388"/>
      <c r="N349" s="244"/>
      <c r="O349" s="78"/>
      <c r="P349" s="78"/>
      <c r="Q349" s="78"/>
      <c r="R349" s="36">
        <f t="shared" si="20"/>
        <v>28348.636155563392</v>
      </c>
      <c r="S349" s="37" t="str">
        <f t="shared" si="16"/>
        <v/>
      </c>
      <c r="T349" s="37"/>
      <c r="X349" s="39" t="str">
        <f t="shared" si="22"/>
        <v/>
      </c>
      <c r="Y349" s="42" t="str">
        <f t="shared" si="23"/>
        <v/>
      </c>
    </row>
    <row r="350" spans="1:25">
      <c r="A350" s="79"/>
      <c r="B350" s="369"/>
      <c r="C350" s="81"/>
      <c r="D350" s="83"/>
      <c r="E350" s="81"/>
      <c r="F350" s="83"/>
      <c r="G350" s="84"/>
      <c r="H350" s="84"/>
      <c r="I350" s="85"/>
      <c r="J350" s="86"/>
      <c r="K350" s="82"/>
      <c r="L350" s="337" t="str">
        <f t="shared" si="21"/>
        <v/>
      </c>
      <c r="M350" s="388"/>
      <c r="N350" s="244"/>
      <c r="O350" s="78"/>
      <c r="P350" s="78"/>
      <c r="Q350" s="78"/>
      <c r="R350" s="36">
        <f t="shared" si="20"/>
        <v>28348.636155563392</v>
      </c>
      <c r="S350" s="37" t="str">
        <f t="shared" si="16"/>
        <v/>
      </c>
      <c r="T350" s="37"/>
      <c r="X350" s="39" t="str">
        <f t="shared" si="22"/>
        <v/>
      </c>
      <c r="Y350" s="42" t="str">
        <f t="shared" si="23"/>
        <v/>
      </c>
    </row>
    <row r="351" spans="1:25">
      <c r="A351" s="79"/>
      <c r="B351" s="369"/>
      <c r="C351" s="81"/>
      <c r="D351" s="83"/>
      <c r="E351" s="81"/>
      <c r="F351" s="83"/>
      <c r="G351" s="84"/>
      <c r="H351" s="84"/>
      <c r="I351" s="85"/>
      <c r="J351" s="86"/>
      <c r="K351" s="82"/>
      <c r="L351" s="337" t="str">
        <f t="shared" si="21"/>
        <v/>
      </c>
      <c r="M351" s="388"/>
      <c r="N351" s="244"/>
      <c r="O351" s="78"/>
      <c r="P351" s="78"/>
      <c r="Q351" s="78"/>
      <c r="R351" s="36">
        <f t="shared" si="20"/>
        <v>28348.636155563392</v>
      </c>
      <c r="S351" s="37" t="str">
        <f t="shared" si="16"/>
        <v/>
      </c>
      <c r="T351" s="37"/>
      <c r="X351" s="39" t="str">
        <f t="shared" si="22"/>
        <v/>
      </c>
      <c r="Y351" s="42" t="str">
        <f t="shared" si="23"/>
        <v/>
      </c>
    </row>
    <row r="352" spans="1:25">
      <c r="A352" s="201"/>
      <c r="B352" s="368"/>
      <c r="C352" s="203"/>
      <c r="D352" s="205"/>
      <c r="E352" s="203"/>
      <c r="F352" s="205"/>
      <c r="G352" s="206"/>
      <c r="H352" s="206"/>
      <c r="I352" s="207"/>
      <c r="J352" s="208"/>
      <c r="K352" s="204"/>
      <c r="L352" s="209" t="str">
        <f t="shared" si="21"/>
        <v/>
      </c>
      <c r="M352" s="388"/>
      <c r="N352" s="244"/>
      <c r="O352" s="78"/>
      <c r="P352" s="78"/>
      <c r="Q352" s="78"/>
      <c r="R352" s="36">
        <f t="shared" si="20"/>
        <v>28348.636155563392</v>
      </c>
      <c r="S352" s="37" t="str">
        <f t="shared" si="16"/>
        <v/>
      </c>
      <c r="T352" s="37"/>
      <c r="X352" s="39" t="str">
        <f t="shared" si="22"/>
        <v/>
      </c>
      <c r="Y352" s="42" t="str">
        <f t="shared" si="23"/>
        <v/>
      </c>
    </row>
    <row r="353" spans="1:25">
      <c r="A353" s="201"/>
      <c r="B353" s="368"/>
      <c r="C353" s="203"/>
      <c r="D353" s="205"/>
      <c r="E353" s="203"/>
      <c r="F353" s="205"/>
      <c r="G353" s="206"/>
      <c r="H353" s="206"/>
      <c r="I353" s="207"/>
      <c r="J353" s="208"/>
      <c r="K353" s="204"/>
      <c r="L353" s="209" t="str">
        <f t="shared" si="21"/>
        <v/>
      </c>
      <c r="M353" s="388"/>
      <c r="N353" s="244"/>
      <c r="O353" s="78"/>
      <c r="P353" s="78"/>
      <c r="Q353" s="78"/>
      <c r="R353" s="36">
        <f t="shared" si="20"/>
        <v>28348.636155563392</v>
      </c>
      <c r="S353" s="37" t="str">
        <f t="shared" si="16"/>
        <v/>
      </c>
      <c r="T353" s="37"/>
      <c r="X353" s="39" t="str">
        <f t="shared" si="22"/>
        <v/>
      </c>
      <c r="Y353" s="42" t="str">
        <f t="shared" si="23"/>
        <v/>
      </c>
    </row>
    <row r="354" spans="1:25">
      <c r="A354" s="201"/>
      <c r="B354" s="368"/>
      <c r="C354" s="203"/>
      <c r="D354" s="205"/>
      <c r="E354" s="203"/>
      <c r="F354" s="205"/>
      <c r="G354" s="206"/>
      <c r="H354" s="206"/>
      <c r="I354" s="207"/>
      <c r="J354" s="208"/>
      <c r="K354" s="204"/>
      <c r="L354" s="209" t="str">
        <f t="shared" si="21"/>
        <v/>
      </c>
      <c r="M354" s="388"/>
      <c r="N354" s="244"/>
      <c r="O354" s="78"/>
      <c r="P354" s="78"/>
      <c r="Q354" s="78"/>
      <c r="R354" s="36">
        <f t="shared" ref="R354:R417" si="24">R353*((J354/100)+1)</f>
        <v>28348.636155563392</v>
      </c>
      <c r="S354" s="37" t="str">
        <f t="shared" si="16"/>
        <v/>
      </c>
      <c r="T354" s="37"/>
      <c r="X354" s="39" t="str">
        <f t="shared" si="22"/>
        <v/>
      </c>
      <c r="Y354" s="42" t="str">
        <f t="shared" si="23"/>
        <v/>
      </c>
    </row>
    <row r="355" spans="1:25">
      <c r="A355" s="201"/>
      <c r="B355" s="368"/>
      <c r="C355" s="203"/>
      <c r="D355" s="205"/>
      <c r="E355" s="203"/>
      <c r="F355" s="205"/>
      <c r="G355" s="206"/>
      <c r="H355" s="206"/>
      <c r="I355" s="207"/>
      <c r="J355" s="208"/>
      <c r="K355" s="204"/>
      <c r="L355" s="209" t="str">
        <f t="shared" si="21"/>
        <v/>
      </c>
      <c r="M355" s="388"/>
      <c r="N355" s="244"/>
      <c r="O355" s="78"/>
      <c r="P355" s="78"/>
      <c r="Q355" s="78"/>
      <c r="R355" s="36">
        <f t="shared" si="24"/>
        <v>28348.636155563392</v>
      </c>
      <c r="S355" s="37" t="str">
        <f t="shared" si="16"/>
        <v/>
      </c>
      <c r="T355" s="37"/>
      <c r="X355" s="39" t="str">
        <f t="shared" si="22"/>
        <v/>
      </c>
      <c r="Y355" s="42" t="str">
        <f t="shared" si="23"/>
        <v/>
      </c>
    </row>
    <row r="356" spans="1:25">
      <c r="A356" s="127"/>
      <c r="B356" s="370"/>
      <c r="C356" s="129"/>
      <c r="D356" s="130"/>
      <c r="E356" s="129"/>
      <c r="F356" s="130"/>
      <c r="G356" s="131"/>
      <c r="H356" s="131"/>
      <c r="I356" s="132"/>
      <c r="J356" s="133"/>
      <c r="K356" s="134"/>
      <c r="L356" s="135" t="str">
        <f t="shared" si="21"/>
        <v/>
      </c>
      <c r="M356" s="388"/>
      <c r="N356" s="78"/>
      <c r="O356" s="78"/>
      <c r="P356" s="78"/>
      <c r="Q356" s="78"/>
      <c r="R356" s="36">
        <f t="shared" si="24"/>
        <v>28348.636155563392</v>
      </c>
      <c r="S356" s="37" t="str">
        <f t="shared" si="16"/>
        <v/>
      </c>
      <c r="T356" s="37"/>
      <c r="X356" s="39" t="str">
        <f t="shared" si="22"/>
        <v/>
      </c>
      <c r="Y356" s="42" t="str">
        <f t="shared" si="23"/>
        <v/>
      </c>
    </row>
    <row r="357" spans="1:25">
      <c r="A357" s="127"/>
      <c r="B357" s="370"/>
      <c r="C357" s="129"/>
      <c r="D357" s="130"/>
      <c r="E357" s="129"/>
      <c r="F357" s="130"/>
      <c r="G357" s="131"/>
      <c r="H357" s="131"/>
      <c r="I357" s="132"/>
      <c r="J357" s="133"/>
      <c r="K357" s="134"/>
      <c r="L357" s="135" t="str">
        <f t="shared" si="21"/>
        <v/>
      </c>
      <c r="M357" s="78"/>
      <c r="N357" s="78"/>
      <c r="O357" s="78"/>
      <c r="P357" s="78"/>
      <c r="Q357" s="78"/>
      <c r="R357" s="36">
        <f t="shared" si="24"/>
        <v>28348.636155563392</v>
      </c>
      <c r="S357" s="37" t="str">
        <f t="shared" si="16"/>
        <v/>
      </c>
      <c r="T357" s="37"/>
      <c r="X357" s="39" t="str">
        <f t="shared" si="22"/>
        <v/>
      </c>
      <c r="Y357" s="42" t="str">
        <f t="shared" si="23"/>
        <v/>
      </c>
    </row>
    <row r="358" spans="1:25">
      <c r="A358" s="127"/>
      <c r="B358" s="370"/>
      <c r="C358" s="129"/>
      <c r="D358" s="130"/>
      <c r="E358" s="129"/>
      <c r="F358" s="130"/>
      <c r="G358" s="131"/>
      <c r="H358" s="131"/>
      <c r="I358" s="132"/>
      <c r="J358" s="133"/>
      <c r="K358" s="134"/>
      <c r="L358" s="135" t="str">
        <f t="shared" si="21"/>
        <v/>
      </c>
      <c r="M358" s="78"/>
      <c r="N358" s="78"/>
      <c r="O358" s="78"/>
      <c r="P358" s="78"/>
      <c r="Q358" s="78"/>
      <c r="R358" s="36">
        <f t="shared" si="24"/>
        <v>28348.636155563392</v>
      </c>
      <c r="S358" s="37" t="str">
        <f t="shared" si="16"/>
        <v/>
      </c>
      <c r="T358" s="37"/>
      <c r="X358" s="39" t="str">
        <f t="shared" si="22"/>
        <v/>
      </c>
      <c r="Y358" s="42" t="str">
        <f t="shared" si="23"/>
        <v/>
      </c>
    </row>
    <row r="359" spans="1:25">
      <c r="A359" s="579"/>
      <c r="B359" s="580"/>
      <c r="C359" s="581"/>
      <c r="D359" s="582"/>
      <c r="E359" s="583"/>
      <c r="F359" s="582"/>
      <c r="G359" s="584"/>
      <c r="H359" s="584"/>
      <c r="I359" s="585"/>
      <c r="J359" s="586"/>
      <c r="K359" s="581"/>
      <c r="L359" s="371" t="str">
        <f t="shared" si="21"/>
        <v/>
      </c>
      <c r="M359" s="78"/>
      <c r="N359" s="78"/>
      <c r="O359" s="78"/>
      <c r="P359" s="78"/>
      <c r="Q359" s="78"/>
      <c r="R359" s="36">
        <f t="shared" si="24"/>
        <v>28348.636155563392</v>
      </c>
      <c r="S359" s="37" t="str">
        <f t="shared" si="16"/>
        <v/>
      </c>
      <c r="T359" s="37"/>
      <c r="X359" s="39" t="str">
        <f t="shared" si="22"/>
        <v/>
      </c>
      <c r="Y359" s="42" t="str">
        <f t="shared" si="23"/>
        <v/>
      </c>
    </row>
    <row r="360" spans="1:25">
      <c r="A360" s="579"/>
      <c r="B360" s="580"/>
      <c r="C360" s="581"/>
      <c r="D360" s="582"/>
      <c r="E360" s="587"/>
      <c r="F360" s="582"/>
      <c r="G360" s="584"/>
      <c r="H360" s="584"/>
      <c r="I360" s="585"/>
      <c r="J360" s="586"/>
      <c r="K360" s="581"/>
      <c r="L360" s="585" t="str">
        <f t="shared" si="21"/>
        <v/>
      </c>
      <c r="M360" s="78"/>
      <c r="N360" s="78"/>
      <c r="O360" s="78"/>
      <c r="P360" s="78"/>
      <c r="Q360" s="78"/>
      <c r="R360" s="36">
        <f t="shared" si="24"/>
        <v>28348.636155563392</v>
      </c>
      <c r="S360" s="37" t="str">
        <f t="shared" si="16"/>
        <v/>
      </c>
      <c r="T360" s="37"/>
      <c r="X360" s="39" t="str">
        <f t="shared" si="22"/>
        <v/>
      </c>
      <c r="Y360" s="42" t="str">
        <f t="shared" si="23"/>
        <v/>
      </c>
    </row>
    <row r="361" spans="1:25">
      <c r="A361" s="165"/>
      <c r="B361" s="372"/>
      <c r="C361" s="167"/>
      <c r="D361" s="169"/>
      <c r="E361" s="167"/>
      <c r="F361" s="169"/>
      <c r="G361" s="170"/>
      <c r="H361" s="170"/>
      <c r="I361" s="171"/>
      <c r="J361" s="172"/>
      <c r="K361" s="168"/>
      <c r="L361" s="273" t="str">
        <f t="shared" si="21"/>
        <v/>
      </c>
      <c r="M361" s="78"/>
      <c r="N361" s="78"/>
      <c r="O361" s="78"/>
      <c r="P361" s="78"/>
      <c r="Q361" s="78"/>
      <c r="R361" s="36">
        <f t="shared" si="24"/>
        <v>28348.636155563392</v>
      </c>
      <c r="S361" s="37" t="str">
        <f t="shared" si="16"/>
        <v/>
      </c>
      <c r="T361" s="37"/>
      <c r="X361" s="39" t="str">
        <f t="shared" si="22"/>
        <v/>
      </c>
      <c r="Y361" s="42" t="str">
        <f t="shared" si="23"/>
        <v/>
      </c>
    </row>
    <row r="362" spans="1:25">
      <c r="A362" s="165"/>
      <c r="B362" s="372"/>
      <c r="C362" s="167"/>
      <c r="D362" s="169"/>
      <c r="E362" s="167"/>
      <c r="F362" s="169"/>
      <c r="G362" s="170"/>
      <c r="H362" s="170"/>
      <c r="I362" s="171"/>
      <c r="J362" s="172"/>
      <c r="K362" s="168"/>
      <c r="L362" s="273" t="str">
        <f t="shared" si="21"/>
        <v/>
      </c>
      <c r="M362" s="78"/>
      <c r="N362" s="78"/>
      <c r="O362" s="78"/>
      <c r="P362" s="78"/>
      <c r="Q362" s="78"/>
      <c r="R362" s="36">
        <f t="shared" si="24"/>
        <v>28348.636155563392</v>
      </c>
      <c r="S362" s="37" t="str">
        <f t="shared" si="16"/>
        <v/>
      </c>
      <c r="T362" s="37"/>
      <c r="X362" s="39" t="str">
        <f t="shared" si="22"/>
        <v/>
      </c>
      <c r="Y362" s="42" t="str">
        <f t="shared" si="23"/>
        <v/>
      </c>
    </row>
    <row r="363" spans="1:25">
      <c r="A363" s="47"/>
      <c r="B363" s="301"/>
      <c r="C363" s="49"/>
      <c r="D363" s="50"/>
      <c r="E363" s="49"/>
      <c r="F363" s="50"/>
      <c r="G363" s="51"/>
      <c r="H363" s="51"/>
      <c r="I363" s="52"/>
      <c r="J363" s="53"/>
      <c r="K363" s="54"/>
      <c r="L363" s="55" t="str">
        <f t="shared" si="21"/>
        <v/>
      </c>
      <c r="M363" s="78"/>
      <c r="N363" s="78"/>
      <c r="O363" s="78"/>
      <c r="P363" s="78"/>
      <c r="Q363" s="78"/>
      <c r="R363" s="36">
        <f t="shared" si="24"/>
        <v>28348.636155563392</v>
      </c>
      <c r="S363" s="37" t="str">
        <f t="shared" si="16"/>
        <v/>
      </c>
      <c r="T363" s="37"/>
      <c r="X363" s="39" t="str">
        <f t="shared" si="22"/>
        <v/>
      </c>
      <c r="Y363" s="42" t="str">
        <f t="shared" si="23"/>
        <v/>
      </c>
    </row>
    <row r="364" spans="1:25">
      <c r="A364" s="47"/>
      <c r="B364" s="301"/>
      <c r="C364" s="49"/>
      <c r="D364" s="50"/>
      <c r="E364" s="49"/>
      <c r="F364" s="50"/>
      <c r="G364" s="51"/>
      <c r="H364" s="51"/>
      <c r="I364" s="52"/>
      <c r="J364" s="53"/>
      <c r="K364" s="54"/>
      <c r="L364" s="55" t="str">
        <f t="shared" si="21"/>
        <v/>
      </c>
      <c r="M364" s="78"/>
      <c r="N364" s="78"/>
      <c r="O364" s="78"/>
      <c r="P364" s="78"/>
      <c r="Q364" s="78"/>
      <c r="R364" s="36">
        <f t="shared" si="24"/>
        <v>28348.636155563392</v>
      </c>
      <c r="S364" s="37" t="str">
        <f t="shared" si="16"/>
        <v/>
      </c>
      <c r="T364" s="37"/>
      <c r="X364" s="39" t="str">
        <f t="shared" si="22"/>
        <v/>
      </c>
      <c r="Y364" s="42" t="str">
        <f t="shared" si="23"/>
        <v/>
      </c>
    </row>
    <row r="365" spans="1:25">
      <c r="A365" s="165"/>
      <c r="B365" s="372"/>
      <c r="C365" s="167"/>
      <c r="D365" s="169"/>
      <c r="E365" s="167"/>
      <c r="F365" s="169"/>
      <c r="G365" s="170"/>
      <c r="H365" s="170"/>
      <c r="I365" s="171"/>
      <c r="J365" s="172"/>
      <c r="K365" s="168"/>
      <c r="L365" s="273" t="str">
        <f t="shared" ref="L365:L428" si="25">IF(B365="Compra",F365*G365,"")</f>
        <v/>
      </c>
      <c r="M365" s="78"/>
      <c r="N365" s="78"/>
      <c r="O365" s="78"/>
      <c r="P365" s="78"/>
      <c r="Q365" s="78"/>
      <c r="R365" s="36">
        <f t="shared" si="24"/>
        <v>28348.636155563392</v>
      </c>
      <c r="S365" s="37" t="str">
        <f t="shared" si="16"/>
        <v/>
      </c>
      <c r="T365" s="37"/>
      <c r="X365" s="39" t="str">
        <f t="shared" si="22"/>
        <v/>
      </c>
      <c r="Y365" s="42" t="str">
        <f t="shared" si="23"/>
        <v/>
      </c>
    </row>
    <row r="366" spans="1:25">
      <c r="A366" s="165"/>
      <c r="B366" s="372"/>
      <c r="C366" s="167"/>
      <c r="D366" s="169"/>
      <c r="E366" s="167"/>
      <c r="F366" s="169"/>
      <c r="G366" s="170"/>
      <c r="H366" s="170"/>
      <c r="I366" s="171"/>
      <c r="J366" s="172"/>
      <c r="K366" s="168"/>
      <c r="L366" s="273" t="str">
        <f t="shared" si="25"/>
        <v/>
      </c>
      <c r="M366" s="78"/>
      <c r="N366" s="78"/>
      <c r="O366" s="78"/>
      <c r="P366" s="78"/>
      <c r="Q366" s="78"/>
      <c r="R366" s="36">
        <f t="shared" si="24"/>
        <v>28348.636155563392</v>
      </c>
      <c r="S366" s="37" t="str">
        <f t="shared" si="16"/>
        <v/>
      </c>
      <c r="T366" s="37"/>
      <c r="X366" s="39" t="str">
        <f t="shared" si="22"/>
        <v/>
      </c>
      <c r="Y366" s="42" t="str">
        <f t="shared" si="23"/>
        <v/>
      </c>
    </row>
    <row r="367" spans="1:25">
      <c r="A367" s="165"/>
      <c r="B367" s="372"/>
      <c r="C367" s="167"/>
      <c r="D367" s="169"/>
      <c r="E367" s="167"/>
      <c r="F367" s="169"/>
      <c r="G367" s="170"/>
      <c r="H367" s="170"/>
      <c r="I367" s="171"/>
      <c r="J367" s="172"/>
      <c r="K367" s="168"/>
      <c r="L367" s="273" t="str">
        <f t="shared" si="25"/>
        <v/>
      </c>
      <c r="M367" s="78"/>
      <c r="N367" s="78"/>
      <c r="O367" s="78"/>
      <c r="P367" s="78"/>
      <c r="Q367" s="78"/>
      <c r="R367" s="36">
        <f t="shared" si="24"/>
        <v>28348.636155563392</v>
      </c>
      <c r="S367" s="37" t="str">
        <f t="shared" si="16"/>
        <v/>
      </c>
      <c r="T367" s="37"/>
      <c r="X367" s="39" t="str">
        <f t="shared" si="22"/>
        <v/>
      </c>
      <c r="Y367" s="42" t="str">
        <f t="shared" si="23"/>
        <v/>
      </c>
    </row>
    <row r="368" spans="1:25">
      <c r="A368" s="579"/>
      <c r="B368" s="580"/>
      <c r="C368" s="581"/>
      <c r="D368" s="582"/>
      <c r="E368" s="583"/>
      <c r="F368" s="582"/>
      <c r="G368" s="584"/>
      <c r="H368" s="584"/>
      <c r="I368" s="585"/>
      <c r="J368" s="586"/>
      <c r="K368" s="581"/>
      <c r="L368" s="371" t="str">
        <f t="shared" si="25"/>
        <v/>
      </c>
      <c r="M368" s="78"/>
      <c r="N368" s="78"/>
      <c r="O368" s="78"/>
      <c r="P368" s="78"/>
      <c r="Q368" s="78"/>
      <c r="R368" s="36">
        <f t="shared" si="24"/>
        <v>28348.636155563392</v>
      </c>
      <c r="S368" s="37" t="str">
        <f t="shared" si="16"/>
        <v/>
      </c>
      <c r="T368" s="37"/>
      <c r="X368" s="39" t="str">
        <f t="shared" si="22"/>
        <v/>
      </c>
      <c r="Y368" s="42" t="str">
        <f t="shared" si="23"/>
        <v/>
      </c>
    </row>
    <row r="369" spans="1:25">
      <c r="A369" s="579"/>
      <c r="B369" s="580"/>
      <c r="C369" s="581"/>
      <c r="D369" s="582"/>
      <c r="E369" s="587"/>
      <c r="F369" s="582"/>
      <c r="G369" s="584"/>
      <c r="H369" s="584"/>
      <c r="I369" s="585"/>
      <c r="J369" s="586"/>
      <c r="K369" s="581"/>
      <c r="L369" s="585" t="str">
        <f t="shared" si="25"/>
        <v/>
      </c>
      <c r="M369" s="78"/>
      <c r="N369" s="78"/>
      <c r="O369" s="78"/>
      <c r="P369" s="78"/>
      <c r="Q369" s="78"/>
      <c r="R369" s="36">
        <f t="shared" si="24"/>
        <v>28348.636155563392</v>
      </c>
      <c r="S369" s="37" t="str">
        <f t="shared" si="16"/>
        <v/>
      </c>
      <c r="T369" s="37"/>
      <c r="X369" s="39" t="str">
        <f t="shared" si="22"/>
        <v/>
      </c>
      <c r="Y369" s="42" t="str">
        <f t="shared" si="23"/>
        <v/>
      </c>
    </row>
    <row r="370" spans="1:25">
      <c r="A370" s="579"/>
      <c r="B370" s="580"/>
      <c r="C370" s="581"/>
      <c r="D370" s="582"/>
      <c r="E370" s="587"/>
      <c r="F370" s="582"/>
      <c r="G370" s="584"/>
      <c r="H370" s="584"/>
      <c r="I370" s="585"/>
      <c r="J370" s="586"/>
      <c r="K370" s="581"/>
      <c r="L370" s="585" t="str">
        <f t="shared" si="25"/>
        <v/>
      </c>
      <c r="M370" s="78"/>
      <c r="N370" s="78"/>
      <c r="O370" s="78"/>
      <c r="P370" s="78"/>
      <c r="Q370" s="78"/>
      <c r="R370" s="36">
        <f t="shared" si="24"/>
        <v>28348.636155563392</v>
      </c>
      <c r="S370" s="37" t="str">
        <f t="shared" si="16"/>
        <v/>
      </c>
      <c r="T370" s="37"/>
      <c r="X370" s="39" t="str">
        <f t="shared" si="22"/>
        <v/>
      </c>
      <c r="Y370" s="42" t="str">
        <f t="shared" si="23"/>
        <v/>
      </c>
    </row>
    <row r="371" spans="1:25">
      <c r="A371" s="165"/>
      <c r="B371" s="372"/>
      <c r="C371" s="167"/>
      <c r="D371" s="169"/>
      <c r="E371" s="167"/>
      <c r="F371" s="169"/>
      <c r="G371" s="170"/>
      <c r="H371" s="170"/>
      <c r="I371" s="171"/>
      <c r="J371" s="172"/>
      <c r="K371" s="168"/>
      <c r="L371" s="273" t="str">
        <f t="shared" si="25"/>
        <v/>
      </c>
      <c r="M371" s="78"/>
      <c r="N371" s="78"/>
      <c r="O371" s="78"/>
      <c r="P371" s="78"/>
      <c r="Q371" s="78"/>
      <c r="R371" s="36">
        <f t="shared" si="24"/>
        <v>28348.636155563392</v>
      </c>
      <c r="S371" s="37" t="str">
        <f t="shared" si="16"/>
        <v/>
      </c>
      <c r="T371" s="37"/>
      <c r="X371" s="39" t="str">
        <f t="shared" si="22"/>
        <v/>
      </c>
      <c r="Y371" s="42" t="str">
        <f t="shared" si="23"/>
        <v/>
      </c>
    </row>
    <row r="372" spans="1:25">
      <c r="A372" s="165"/>
      <c r="B372" s="372"/>
      <c r="C372" s="167"/>
      <c r="D372" s="169"/>
      <c r="E372" s="167"/>
      <c r="F372" s="169"/>
      <c r="G372" s="170"/>
      <c r="H372" s="170"/>
      <c r="I372" s="171"/>
      <c r="J372" s="172"/>
      <c r="K372" s="168"/>
      <c r="L372" s="273" t="str">
        <f t="shared" si="25"/>
        <v/>
      </c>
      <c r="M372" s="78"/>
      <c r="N372" s="78"/>
      <c r="O372" s="78"/>
      <c r="P372" s="78"/>
      <c r="Q372" s="78"/>
      <c r="R372" s="36">
        <f t="shared" si="24"/>
        <v>28348.636155563392</v>
      </c>
      <c r="S372" s="37" t="str">
        <f t="shared" si="16"/>
        <v/>
      </c>
      <c r="T372" s="37"/>
      <c r="X372" s="39" t="str">
        <f t="shared" si="22"/>
        <v/>
      </c>
      <c r="Y372" s="42" t="str">
        <f t="shared" si="23"/>
        <v/>
      </c>
    </row>
    <row r="373" spans="1:25">
      <c r="A373" s="192"/>
      <c r="B373" s="373"/>
      <c r="C373" s="194"/>
      <c r="D373" s="196"/>
      <c r="E373" s="194"/>
      <c r="F373" s="196"/>
      <c r="G373" s="197"/>
      <c r="H373" s="197"/>
      <c r="I373" s="198"/>
      <c r="J373" s="199"/>
      <c r="K373" s="195"/>
      <c r="L373" s="200" t="str">
        <f t="shared" si="25"/>
        <v/>
      </c>
      <c r="M373" s="78"/>
      <c r="N373" s="78"/>
      <c r="O373" s="78"/>
      <c r="P373" s="78"/>
      <c r="Q373" s="78"/>
      <c r="R373" s="36">
        <f t="shared" si="24"/>
        <v>28348.636155563392</v>
      </c>
      <c r="S373" s="37" t="str">
        <f t="shared" si="16"/>
        <v/>
      </c>
      <c r="T373" s="37"/>
      <c r="X373" s="39" t="str">
        <f t="shared" si="22"/>
        <v/>
      </c>
      <c r="Y373" s="42" t="str">
        <f t="shared" si="23"/>
        <v/>
      </c>
    </row>
    <row r="374" spans="1:25">
      <c r="A374" s="192"/>
      <c r="B374" s="373"/>
      <c r="C374" s="194"/>
      <c r="D374" s="196"/>
      <c r="E374" s="194"/>
      <c r="F374" s="196"/>
      <c r="G374" s="197"/>
      <c r="H374" s="197"/>
      <c r="I374" s="198"/>
      <c r="J374" s="199"/>
      <c r="K374" s="195"/>
      <c r="L374" s="200" t="str">
        <f t="shared" si="25"/>
        <v/>
      </c>
      <c r="M374" s="78"/>
      <c r="N374" s="78"/>
      <c r="O374" s="78"/>
      <c r="P374" s="78"/>
      <c r="Q374" s="78"/>
      <c r="R374" s="36">
        <f t="shared" si="24"/>
        <v>28348.636155563392</v>
      </c>
      <c r="S374" s="37" t="str">
        <f t="shared" si="16"/>
        <v/>
      </c>
      <c r="T374" s="37"/>
      <c r="X374" s="39" t="str">
        <f t="shared" ref="X374:X437" si="26">IF(I489&lt;&gt;0,I489,"")</f>
        <v/>
      </c>
      <c r="Y374" s="42" t="str">
        <f t="shared" ref="Y374:Y437" si="27">IF(I489&lt;&gt;0,A489,"")</f>
        <v/>
      </c>
    </row>
    <row r="375" spans="1:25">
      <c r="A375" s="127"/>
      <c r="B375" s="370"/>
      <c r="C375" s="129"/>
      <c r="D375" s="130"/>
      <c r="E375" s="129"/>
      <c r="F375" s="130"/>
      <c r="G375" s="131"/>
      <c r="H375" s="131"/>
      <c r="I375" s="132"/>
      <c r="J375" s="133"/>
      <c r="K375" s="134"/>
      <c r="L375" s="135" t="str">
        <f t="shared" si="25"/>
        <v/>
      </c>
      <c r="M375" s="78"/>
      <c r="N375" s="78"/>
      <c r="O375" s="78"/>
      <c r="P375" s="78"/>
      <c r="Q375" s="78"/>
      <c r="R375" s="36">
        <f t="shared" si="24"/>
        <v>28348.636155563392</v>
      </c>
      <c r="S375" s="37" t="str">
        <f t="shared" si="16"/>
        <v/>
      </c>
      <c r="T375" s="37"/>
      <c r="X375" s="39" t="str">
        <f t="shared" si="26"/>
        <v/>
      </c>
      <c r="Y375" s="42" t="str">
        <f t="shared" si="27"/>
        <v/>
      </c>
    </row>
    <row r="376" spans="1:25">
      <c r="A376" s="127"/>
      <c r="B376" s="370"/>
      <c r="C376" s="129"/>
      <c r="D376" s="130"/>
      <c r="E376" s="129"/>
      <c r="F376" s="130"/>
      <c r="G376" s="131"/>
      <c r="H376" s="131"/>
      <c r="I376" s="132"/>
      <c r="J376" s="133"/>
      <c r="K376" s="134"/>
      <c r="L376" s="135" t="str">
        <f t="shared" si="25"/>
        <v/>
      </c>
      <c r="M376" s="78"/>
      <c r="N376" s="78"/>
      <c r="O376" s="78"/>
      <c r="P376" s="78"/>
      <c r="Q376" s="78"/>
      <c r="R376" s="36">
        <f t="shared" si="24"/>
        <v>28348.636155563392</v>
      </c>
      <c r="S376" s="37" t="str">
        <f t="shared" si="16"/>
        <v/>
      </c>
      <c r="T376" s="37"/>
      <c r="X376" s="39" t="str">
        <f t="shared" si="26"/>
        <v/>
      </c>
      <c r="Y376" s="42" t="str">
        <f t="shared" si="27"/>
        <v/>
      </c>
    </row>
    <row r="377" spans="1:25">
      <c r="A377" s="374"/>
      <c r="B377" s="375"/>
      <c r="C377" s="376"/>
      <c r="D377" s="377"/>
      <c r="E377" s="376"/>
      <c r="F377" s="377"/>
      <c r="G377" s="378"/>
      <c r="H377" s="378"/>
      <c r="I377" s="379"/>
      <c r="J377" s="380"/>
      <c r="K377" s="381"/>
      <c r="L377" s="382" t="str">
        <f t="shared" si="25"/>
        <v/>
      </c>
      <c r="M377" s="383"/>
      <c r="N377" s="78"/>
      <c r="O377" s="78"/>
      <c r="P377" s="78"/>
      <c r="Q377" s="78"/>
      <c r="R377" s="36">
        <f t="shared" si="24"/>
        <v>28348.636155563392</v>
      </c>
      <c r="S377" s="37" t="str">
        <f t="shared" si="16"/>
        <v/>
      </c>
      <c r="T377" s="37"/>
      <c r="X377" s="39" t="str">
        <f t="shared" si="26"/>
        <v/>
      </c>
      <c r="Y377" s="42" t="str">
        <f t="shared" si="27"/>
        <v/>
      </c>
    </row>
    <row r="378" spans="1:25">
      <c r="A378" s="265"/>
      <c r="B378" s="384"/>
      <c r="C378" s="267"/>
      <c r="D378" s="268"/>
      <c r="E378" s="267"/>
      <c r="F378" s="268"/>
      <c r="G378" s="269"/>
      <c r="H378" s="269"/>
      <c r="I378" s="270"/>
      <c r="J378" s="271"/>
      <c r="K378" s="272"/>
      <c r="L378" s="385" t="str">
        <f t="shared" si="25"/>
        <v/>
      </c>
      <c r="M378" s="364" t="s">
        <v>45</v>
      </c>
      <c r="N378" s="244"/>
      <c r="O378" s="78"/>
      <c r="P378" s="78"/>
      <c r="Q378" s="78"/>
      <c r="R378" s="36">
        <f t="shared" si="24"/>
        <v>28348.636155563392</v>
      </c>
      <c r="S378" s="37" t="str">
        <f t="shared" si="16"/>
        <v/>
      </c>
      <c r="T378" s="37"/>
      <c r="X378" s="39" t="str">
        <f t="shared" si="26"/>
        <v/>
      </c>
      <c r="Y378" s="42" t="str">
        <f t="shared" si="27"/>
        <v/>
      </c>
    </row>
    <row r="379" spans="1:25">
      <c r="A379" s="127"/>
      <c r="B379" s="370"/>
      <c r="C379" s="129"/>
      <c r="D379" s="130"/>
      <c r="E379" s="129"/>
      <c r="F379" s="130"/>
      <c r="G379" s="131"/>
      <c r="H379" s="131"/>
      <c r="I379" s="132"/>
      <c r="J379" s="133"/>
      <c r="K379" s="134"/>
      <c r="L379" s="135" t="str">
        <f t="shared" si="25"/>
        <v/>
      </c>
      <c r="M379" s="365" t="s">
        <v>21</v>
      </c>
      <c r="N379" s="244"/>
      <c r="O379" s="78"/>
      <c r="P379" s="78"/>
      <c r="Q379" s="78"/>
      <c r="R379" s="36">
        <f t="shared" si="24"/>
        <v>28348.636155563392</v>
      </c>
      <c r="S379" s="37" t="str">
        <f t="shared" si="16"/>
        <v/>
      </c>
      <c r="T379" s="37"/>
      <c r="X379" s="39" t="str">
        <f t="shared" si="26"/>
        <v/>
      </c>
      <c r="Y379" s="42" t="str">
        <f t="shared" si="27"/>
        <v/>
      </c>
    </row>
    <row r="380" spans="1:25">
      <c r="A380" s="127"/>
      <c r="B380" s="370"/>
      <c r="C380" s="129"/>
      <c r="D380" s="130"/>
      <c r="E380" s="129"/>
      <c r="F380" s="130"/>
      <c r="G380" s="131"/>
      <c r="H380" s="131"/>
      <c r="I380" s="132"/>
      <c r="J380" s="133"/>
      <c r="K380" s="134"/>
      <c r="L380" s="135" t="str">
        <f t="shared" si="25"/>
        <v/>
      </c>
      <c r="M380" s="366">
        <f>IFERROR(AVERAGE(L378:L3238),0)</f>
        <v>0</v>
      </c>
      <c r="N380" s="244"/>
      <c r="O380" s="78"/>
      <c r="P380" s="78"/>
      <c r="Q380" s="78"/>
      <c r="R380" s="36">
        <f t="shared" si="24"/>
        <v>28348.636155563392</v>
      </c>
      <c r="S380" s="37" t="str">
        <f t="shared" si="16"/>
        <v/>
      </c>
      <c r="T380" s="37"/>
      <c r="X380" s="39" t="str">
        <f t="shared" si="26"/>
        <v/>
      </c>
      <c r="Y380" s="42" t="str">
        <f t="shared" si="27"/>
        <v/>
      </c>
    </row>
    <row r="381" spans="1:25">
      <c r="A381" s="165"/>
      <c r="B381" s="372"/>
      <c r="C381" s="167"/>
      <c r="D381" s="169"/>
      <c r="E381" s="167"/>
      <c r="F381" s="169"/>
      <c r="G381" s="170"/>
      <c r="H381" s="170"/>
      <c r="I381" s="171"/>
      <c r="J381" s="172"/>
      <c r="K381" s="168"/>
      <c r="L381" s="273" t="str">
        <f t="shared" si="25"/>
        <v/>
      </c>
      <c r="M381" s="365" t="s">
        <v>24</v>
      </c>
      <c r="N381" s="244"/>
      <c r="O381" s="78"/>
      <c r="P381" s="78"/>
      <c r="Q381" s="78"/>
      <c r="R381" s="36">
        <f t="shared" si="24"/>
        <v>28348.636155563392</v>
      </c>
      <c r="S381" s="37" t="str">
        <f t="shared" si="16"/>
        <v/>
      </c>
      <c r="T381" s="37"/>
      <c r="X381" s="39" t="str">
        <f t="shared" si="26"/>
        <v/>
      </c>
      <c r="Y381" s="42" t="str">
        <f t="shared" si="27"/>
        <v/>
      </c>
    </row>
    <row r="382" spans="1:25">
      <c r="A382" s="165"/>
      <c r="B382" s="372"/>
      <c r="C382" s="167"/>
      <c r="D382" s="169"/>
      <c r="E382" s="167"/>
      <c r="F382" s="169"/>
      <c r="G382" s="170"/>
      <c r="H382" s="170"/>
      <c r="I382" s="171"/>
      <c r="J382" s="172"/>
      <c r="K382" s="168"/>
      <c r="L382" s="273" t="str">
        <f t="shared" si="25"/>
        <v/>
      </c>
      <c r="M382" s="366">
        <f>SUM(I378:I3148)</f>
        <v>0</v>
      </c>
      <c r="N382" s="244"/>
      <c r="O382" s="78"/>
      <c r="P382" s="78"/>
      <c r="Q382" s="78"/>
      <c r="R382" s="36">
        <f t="shared" si="24"/>
        <v>28348.636155563392</v>
      </c>
      <c r="S382" s="386"/>
      <c r="T382" s="37"/>
      <c r="X382" s="39" t="str">
        <f t="shared" si="26"/>
        <v/>
      </c>
      <c r="Y382" s="42" t="str">
        <f t="shared" si="27"/>
        <v/>
      </c>
    </row>
    <row r="383" spans="1:25">
      <c r="A383" s="323"/>
      <c r="B383" s="324"/>
      <c r="C383" s="325"/>
      <c r="D383" s="326"/>
      <c r="E383" s="325"/>
      <c r="F383" s="326"/>
      <c r="G383" s="327"/>
      <c r="H383" s="327"/>
      <c r="I383" s="328"/>
      <c r="J383" s="329"/>
      <c r="K383" s="330"/>
      <c r="L383" s="331" t="str">
        <f t="shared" si="25"/>
        <v/>
      </c>
      <c r="M383" s="365" t="s">
        <v>27</v>
      </c>
      <c r="N383" s="244"/>
      <c r="O383" s="78"/>
      <c r="P383" s="78"/>
      <c r="Q383" s="78"/>
      <c r="R383" s="36">
        <f t="shared" si="24"/>
        <v>28348.636155563392</v>
      </c>
      <c r="S383" s="386"/>
      <c r="T383" s="37"/>
      <c r="X383" s="39" t="str">
        <f t="shared" si="26"/>
        <v/>
      </c>
      <c r="Y383" s="42" t="str">
        <f t="shared" si="27"/>
        <v/>
      </c>
    </row>
    <row r="384" spans="1:25">
      <c r="A384" s="323"/>
      <c r="B384" s="387"/>
      <c r="C384" s="325"/>
      <c r="D384" s="326"/>
      <c r="E384" s="325"/>
      <c r="F384" s="326"/>
      <c r="G384" s="327"/>
      <c r="H384" s="327"/>
      <c r="I384" s="328"/>
      <c r="J384" s="329"/>
      <c r="K384" s="330"/>
      <c r="L384" s="331" t="str">
        <f t="shared" si="25"/>
        <v/>
      </c>
      <c r="M384" s="367">
        <f>SUM(J378:J3238)/100</f>
        <v>0</v>
      </c>
      <c r="N384" s="244"/>
      <c r="O384" s="78"/>
      <c r="P384" s="78"/>
      <c r="Q384" s="78"/>
      <c r="R384" s="36">
        <f t="shared" si="24"/>
        <v>28348.636155563392</v>
      </c>
      <c r="S384" s="386"/>
      <c r="T384" s="37"/>
      <c r="X384" s="39" t="str">
        <f t="shared" si="26"/>
        <v/>
      </c>
      <c r="Y384" s="42" t="str">
        <f t="shared" si="27"/>
        <v/>
      </c>
    </row>
    <row r="385" spans="1:25">
      <c r="A385" s="165"/>
      <c r="B385" s="372"/>
      <c r="C385" s="167"/>
      <c r="D385" s="169"/>
      <c r="E385" s="167"/>
      <c r="F385" s="169"/>
      <c r="G385" s="170"/>
      <c r="H385" s="170"/>
      <c r="I385" s="171"/>
      <c r="J385" s="172"/>
      <c r="K385" s="168"/>
      <c r="L385" s="273" t="str">
        <f t="shared" si="25"/>
        <v/>
      </c>
      <c r="M385" s="388"/>
      <c r="N385" s="78"/>
      <c r="O385" s="78"/>
      <c r="P385" s="78"/>
      <c r="Q385" s="78"/>
      <c r="R385" s="36">
        <f t="shared" si="24"/>
        <v>28348.636155563392</v>
      </c>
      <c r="S385" s="386"/>
      <c r="T385" s="37"/>
      <c r="X385" s="39" t="str">
        <f t="shared" si="26"/>
        <v/>
      </c>
      <c r="Y385" s="42" t="str">
        <f t="shared" si="27"/>
        <v/>
      </c>
    </row>
    <row r="386" spans="1:25">
      <c r="A386" s="165"/>
      <c r="B386" s="372"/>
      <c r="C386" s="167"/>
      <c r="D386" s="169"/>
      <c r="E386" s="167"/>
      <c r="F386" s="169"/>
      <c r="G386" s="170"/>
      <c r="H386" s="170"/>
      <c r="I386" s="171"/>
      <c r="J386" s="172"/>
      <c r="K386" s="168"/>
      <c r="L386" s="273" t="str">
        <f t="shared" si="25"/>
        <v/>
      </c>
      <c r="M386" s="78"/>
      <c r="N386" s="78"/>
      <c r="O386" s="78"/>
      <c r="P386" s="78"/>
      <c r="Q386" s="78"/>
      <c r="R386" s="36">
        <f t="shared" si="24"/>
        <v>28348.636155563392</v>
      </c>
      <c r="S386" s="386"/>
      <c r="T386" s="37"/>
      <c r="X386" s="39" t="str">
        <f t="shared" si="26"/>
        <v/>
      </c>
      <c r="Y386" s="42" t="str">
        <f t="shared" si="27"/>
        <v/>
      </c>
    </row>
    <row r="387" spans="1:25">
      <c r="A387" s="192"/>
      <c r="B387" s="373"/>
      <c r="C387" s="194"/>
      <c r="D387" s="196"/>
      <c r="E387" s="194"/>
      <c r="F387" s="196"/>
      <c r="G387" s="197"/>
      <c r="H387" s="197"/>
      <c r="I387" s="198"/>
      <c r="J387" s="199"/>
      <c r="K387" s="195"/>
      <c r="L387" s="200" t="str">
        <f t="shared" si="25"/>
        <v/>
      </c>
      <c r="M387" s="78"/>
      <c r="N387" s="78"/>
      <c r="O387" s="78"/>
      <c r="P387" s="78"/>
      <c r="Q387" s="78"/>
      <c r="R387" s="36">
        <f t="shared" si="24"/>
        <v>28348.636155563392</v>
      </c>
      <c r="S387" s="386"/>
      <c r="T387" s="37"/>
      <c r="X387" s="39" t="str">
        <f t="shared" si="26"/>
        <v/>
      </c>
      <c r="Y387" s="42" t="str">
        <f t="shared" si="27"/>
        <v/>
      </c>
    </row>
    <row r="388" spans="1:25">
      <c r="A388" s="192"/>
      <c r="B388" s="373"/>
      <c r="C388" s="194"/>
      <c r="D388" s="196"/>
      <c r="E388" s="194"/>
      <c r="F388" s="196"/>
      <c r="G388" s="197"/>
      <c r="H388" s="197"/>
      <c r="I388" s="198"/>
      <c r="J388" s="199"/>
      <c r="K388" s="195"/>
      <c r="L388" s="200" t="str">
        <f t="shared" si="25"/>
        <v/>
      </c>
      <c r="M388" s="78"/>
      <c r="N388" s="78"/>
      <c r="O388" s="78"/>
      <c r="P388" s="78"/>
      <c r="Q388" s="78"/>
      <c r="R388" s="36">
        <f t="shared" si="24"/>
        <v>28348.636155563392</v>
      </c>
      <c r="S388" s="386"/>
      <c r="T388" s="37"/>
      <c r="X388" s="39" t="str">
        <f t="shared" si="26"/>
        <v/>
      </c>
      <c r="Y388" s="42" t="str">
        <f t="shared" si="27"/>
        <v/>
      </c>
    </row>
    <row r="389" spans="1:25">
      <c r="A389" s="165"/>
      <c r="B389" s="372"/>
      <c r="C389" s="167"/>
      <c r="D389" s="169"/>
      <c r="E389" s="167"/>
      <c r="F389" s="169"/>
      <c r="G389" s="170"/>
      <c r="H389" s="170"/>
      <c r="I389" s="171"/>
      <c r="J389" s="172"/>
      <c r="K389" s="168"/>
      <c r="L389" s="273" t="str">
        <f t="shared" si="25"/>
        <v/>
      </c>
      <c r="M389" s="78"/>
      <c r="N389" s="78"/>
      <c r="O389" s="78"/>
      <c r="P389" s="78"/>
      <c r="Q389" s="78"/>
      <c r="R389" s="36">
        <f t="shared" si="24"/>
        <v>28348.636155563392</v>
      </c>
      <c r="S389" s="386"/>
      <c r="T389" s="37"/>
      <c r="X389" s="39" t="str">
        <f t="shared" si="26"/>
        <v/>
      </c>
      <c r="Y389" s="42" t="str">
        <f t="shared" si="27"/>
        <v/>
      </c>
    </row>
    <row r="390" spans="1:25">
      <c r="A390" s="165"/>
      <c r="B390" s="372"/>
      <c r="C390" s="167"/>
      <c r="D390" s="169"/>
      <c r="E390" s="167"/>
      <c r="F390" s="169"/>
      <c r="G390" s="170"/>
      <c r="H390" s="170"/>
      <c r="I390" s="171"/>
      <c r="J390" s="172"/>
      <c r="K390" s="168"/>
      <c r="L390" s="273" t="str">
        <f t="shared" si="25"/>
        <v/>
      </c>
      <c r="M390" s="78"/>
      <c r="N390" s="78"/>
      <c r="O390" s="78"/>
      <c r="P390" s="78"/>
      <c r="Q390" s="78"/>
      <c r="R390" s="36">
        <f t="shared" si="24"/>
        <v>28348.636155563392</v>
      </c>
      <c r="S390" s="386"/>
      <c r="T390" s="37"/>
      <c r="X390" s="39" t="str">
        <f t="shared" si="26"/>
        <v/>
      </c>
      <c r="Y390" s="42" t="str">
        <f t="shared" si="27"/>
        <v/>
      </c>
    </row>
    <row r="391" spans="1:25">
      <c r="A391" s="192"/>
      <c r="B391" s="373"/>
      <c r="C391" s="194"/>
      <c r="D391" s="196"/>
      <c r="E391" s="194"/>
      <c r="F391" s="196"/>
      <c r="G391" s="197"/>
      <c r="H391" s="197"/>
      <c r="I391" s="198"/>
      <c r="J391" s="199"/>
      <c r="K391" s="195"/>
      <c r="L391" s="200" t="str">
        <f t="shared" si="25"/>
        <v/>
      </c>
      <c r="M391" s="78"/>
      <c r="N391" s="78"/>
      <c r="O391" s="78"/>
      <c r="P391" s="78"/>
      <c r="Q391" s="78"/>
      <c r="R391" s="36">
        <f t="shared" si="24"/>
        <v>28348.636155563392</v>
      </c>
      <c r="S391" s="386"/>
      <c r="T391" s="37"/>
      <c r="X391" s="39" t="str">
        <f t="shared" si="26"/>
        <v/>
      </c>
      <c r="Y391" s="42" t="str">
        <f t="shared" si="27"/>
        <v/>
      </c>
    </row>
    <row r="392" spans="1:25">
      <c r="A392" s="192"/>
      <c r="B392" s="373"/>
      <c r="C392" s="194"/>
      <c r="D392" s="196"/>
      <c r="E392" s="194"/>
      <c r="F392" s="196"/>
      <c r="G392" s="197"/>
      <c r="H392" s="197"/>
      <c r="I392" s="198"/>
      <c r="J392" s="199"/>
      <c r="K392" s="195"/>
      <c r="L392" s="200" t="str">
        <f t="shared" si="25"/>
        <v/>
      </c>
      <c r="M392" s="78"/>
      <c r="N392" s="78"/>
      <c r="O392" s="78"/>
      <c r="P392" s="78"/>
      <c r="Q392" s="78"/>
      <c r="R392" s="36">
        <f t="shared" si="24"/>
        <v>28348.636155563392</v>
      </c>
      <c r="S392" s="386"/>
      <c r="T392" s="37"/>
      <c r="X392" s="39" t="str">
        <f t="shared" si="26"/>
        <v/>
      </c>
      <c r="Y392" s="42" t="str">
        <f t="shared" si="27"/>
        <v/>
      </c>
    </row>
    <row r="393" spans="1:25">
      <c r="A393" s="165"/>
      <c r="B393" s="372"/>
      <c r="C393" s="167"/>
      <c r="D393" s="169"/>
      <c r="E393" s="167"/>
      <c r="F393" s="169"/>
      <c r="G393" s="170"/>
      <c r="H393" s="170"/>
      <c r="I393" s="171"/>
      <c r="J393" s="172"/>
      <c r="K393" s="168"/>
      <c r="L393" s="273" t="str">
        <f t="shared" si="25"/>
        <v/>
      </c>
      <c r="M393" s="78"/>
      <c r="N393" s="78"/>
      <c r="O393" s="78"/>
      <c r="P393" s="78"/>
      <c r="Q393" s="78"/>
      <c r="R393" s="36">
        <f t="shared" si="24"/>
        <v>28348.636155563392</v>
      </c>
      <c r="S393" s="386"/>
      <c r="T393" s="37"/>
      <c r="X393" s="39" t="str">
        <f t="shared" si="26"/>
        <v/>
      </c>
      <c r="Y393" s="42" t="str">
        <f t="shared" si="27"/>
        <v/>
      </c>
    </row>
    <row r="394" spans="1:25">
      <c r="A394" s="165"/>
      <c r="B394" s="372"/>
      <c r="C394" s="167"/>
      <c r="D394" s="169"/>
      <c r="E394" s="167"/>
      <c r="F394" s="169"/>
      <c r="G394" s="170"/>
      <c r="H394" s="170"/>
      <c r="I394" s="171"/>
      <c r="J394" s="172"/>
      <c r="K394" s="168"/>
      <c r="L394" s="273" t="str">
        <f t="shared" si="25"/>
        <v/>
      </c>
      <c r="M394" s="78"/>
      <c r="N394" s="78"/>
      <c r="O394" s="78"/>
      <c r="P394" s="78"/>
      <c r="Q394" s="78"/>
      <c r="R394" s="36">
        <f t="shared" si="24"/>
        <v>28348.636155563392</v>
      </c>
      <c r="S394" s="386"/>
      <c r="T394" s="37"/>
      <c r="X394" s="39" t="str">
        <f t="shared" si="26"/>
        <v/>
      </c>
      <c r="Y394" s="42" t="str">
        <f t="shared" si="27"/>
        <v/>
      </c>
    </row>
    <row r="395" spans="1:25">
      <c r="A395" s="389"/>
      <c r="B395" s="390"/>
      <c r="C395" s="391"/>
      <c r="D395" s="392"/>
      <c r="E395" s="391"/>
      <c r="F395" s="392"/>
      <c r="G395" s="393"/>
      <c r="H395" s="393"/>
      <c r="I395" s="394"/>
      <c r="J395" s="395"/>
      <c r="K395" s="396"/>
      <c r="L395" s="397" t="str">
        <f t="shared" si="25"/>
        <v/>
      </c>
      <c r="M395" s="78"/>
      <c r="N395" s="78"/>
      <c r="O395" s="78"/>
      <c r="P395" s="78"/>
      <c r="Q395" s="78"/>
      <c r="R395" s="36">
        <f t="shared" si="24"/>
        <v>28348.636155563392</v>
      </c>
      <c r="S395" s="386"/>
      <c r="T395" s="37"/>
      <c r="X395" s="39" t="str">
        <f t="shared" si="26"/>
        <v/>
      </c>
      <c r="Y395" s="42" t="str">
        <f t="shared" si="27"/>
        <v/>
      </c>
    </row>
    <row r="396" spans="1:25">
      <c r="A396" s="389"/>
      <c r="B396" s="390"/>
      <c r="C396" s="391"/>
      <c r="D396" s="392"/>
      <c r="E396" s="391"/>
      <c r="F396" s="392"/>
      <c r="G396" s="393"/>
      <c r="H396" s="393"/>
      <c r="I396" s="394"/>
      <c r="J396" s="395"/>
      <c r="K396" s="396"/>
      <c r="L396" s="397" t="str">
        <f t="shared" si="25"/>
        <v/>
      </c>
      <c r="M396" s="78"/>
      <c r="N396" s="78"/>
      <c r="O396" s="78"/>
      <c r="P396" s="78"/>
      <c r="Q396" s="78"/>
      <c r="R396" s="36">
        <f t="shared" si="24"/>
        <v>28348.636155563392</v>
      </c>
      <c r="S396" s="386"/>
      <c r="T396" s="37"/>
      <c r="X396" s="39" t="str">
        <f t="shared" si="26"/>
        <v/>
      </c>
      <c r="Y396" s="42" t="str">
        <f t="shared" si="27"/>
        <v/>
      </c>
    </row>
    <row r="397" spans="1:25">
      <c r="A397" s="165"/>
      <c r="B397" s="372"/>
      <c r="C397" s="167"/>
      <c r="D397" s="169"/>
      <c r="E397" s="167"/>
      <c r="F397" s="169"/>
      <c r="G397" s="170"/>
      <c r="H397" s="170"/>
      <c r="I397" s="171"/>
      <c r="J397" s="172"/>
      <c r="K397" s="168"/>
      <c r="L397" s="273" t="str">
        <f t="shared" si="25"/>
        <v/>
      </c>
      <c r="M397" s="78"/>
      <c r="N397" s="78"/>
      <c r="O397" s="78"/>
      <c r="P397" s="78"/>
      <c r="Q397" s="78"/>
      <c r="R397" s="36">
        <f t="shared" si="24"/>
        <v>28348.636155563392</v>
      </c>
      <c r="S397" s="386"/>
      <c r="T397" s="37"/>
      <c r="X397" s="39" t="str">
        <f t="shared" si="26"/>
        <v/>
      </c>
      <c r="Y397" s="42" t="str">
        <f t="shared" si="27"/>
        <v/>
      </c>
    </row>
    <row r="398" spans="1:25">
      <c r="A398" s="165"/>
      <c r="B398" s="372"/>
      <c r="C398" s="167"/>
      <c r="D398" s="169"/>
      <c r="E398" s="167"/>
      <c r="F398" s="169"/>
      <c r="G398" s="170"/>
      <c r="H398" s="170"/>
      <c r="I398" s="171"/>
      <c r="J398" s="172"/>
      <c r="K398" s="168"/>
      <c r="L398" s="273" t="str">
        <f t="shared" si="25"/>
        <v/>
      </c>
      <c r="M398" s="78"/>
      <c r="N398" s="78"/>
      <c r="O398" s="78"/>
      <c r="P398" s="78"/>
      <c r="Q398" s="78"/>
      <c r="R398" s="36">
        <f t="shared" si="24"/>
        <v>28348.636155563392</v>
      </c>
      <c r="S398" s="386"/>
      <c r="T398" s="37"/>
      <c r="X398" s="39" t="str">
        <f t="shared" si="26"/>
        <v/>
      </c>
      <c r="Y398" s="42" t="str">
        <f t="shared" si="27"/>
        <v/>
      </c>
    </row>
    <row r="399" spans="1:25">
      <c r="A399" s="389"/>
      <c r="B399" s="390"/>
      <c r="C399" s="391"/>
      <c r="D399" s="392"/>
      <c r="E399" s="391"/>
      <c r="F399" s="392"/>
      <c r="G399" s="393"/>
      <c r="H399" s="393"/>
      <c r="I399" s="394"/>
      <c r="J399" s="395"/>
      <c r="K399" s="396"/>
      <c r="L399" s="397" t="str">
        <f t="shared" si="25"/>
        <v/>
      </c>
      <c r="M399" s="78"/>
      <c r="N399" s="78"/>
      <c r="O399" s="78"/>
      <c r="P399" s="78"/>
      <c r="Q399" s="78"/>
      <c r="R399" s="36">
        <f t="shared" si="24"/>
        <v>28348.636155563392</v>
      </c>
      <c r="S399" s="386"/>
      <c r="T399" s="37"/>
      <c r="X399" s="39" t="str">
        <f t="shared" si="26"/>
        <v/>
      </c>
      <c r="Y399" s="42" t="str">
        <f t="shared" si="27"/>
        <v/>
      </c>
    </row>
    <row r="400" spans="1:25">
      <c r="A400" s="389"/>
      <c r="B400" s="390"/>
      <c r="C400" s="391"/>
      <c r="D400" s="392"/>
      <c r="E400" s="391"/>
      <c r="F400" s="392"/>
      <c r="G400" s="393"/>
      <c r="H400" s="393"/>
      <c r="I400" s="394"/>
      <c r="J400" s="395"/>
      <c r="K400" s="396"/>
      <c r="L400" s="397" t="str">
        <f t="shared" si="25"/>
        <v/>
      </c>
      <c r="M400" s="78"/>
      <c r="N400" s="78"/>
      <c r="O400" s="78"/>
      <c r="P400" s="78"/>
      <c r="Q400" s="78"/>
      <c r="R400" s="36">
        <f t="shared" si="24"/>
        <v>28348.636155563392</v>
      </c>
      <c r="S400" s="386"/>
      <c r="T400" s="37"/>
      <c r="X400" s="39" t="str">
        <f t="shared" si="26"/>
        <v/>
      </c>
      <c r="Y400" s="42" t="str">
        <f t="shared" si="27"/>
        <v/>
      </c>
    </row>
    <row r="401" spans="1:25">
      <c r="A401" s="323"/>
      <c r="B401" s="324"/>
      <c r="C401" s="325"/>
      <c r="D401" s="326"/>
      <c r="E401" s="325"/>
      <c r="F401" s="326"/>
      <c r="G401" s="327"/>
      <c r="H401" s="327"/>
      <c r="I401" s="328"/>
      <c r="J401" s="329"/>
      <c r="K401" s="330"/>
      <c r="L401" s="331" t="str">
        <f t="shared" si="25"/>
        <v/>
      </c>
      <c r="M401" s="78"/>
      <c r="N401" s="78"/>
      <c r="O401" s="78"/>
      <c r="P401" s="78"/>
      <c r="Q401" s="78"/>
      <c r="R401" s="36">
        <f t="shared" si="24"/>
        <v>28348.636155563392</v>
      </c>
      <c r="S401" s="386"/>
      <c r="T401" s="37"/>
      <c r="X401" s="39" t="str">
        <f t="shared" si="26"/>
        <v/>
      </c>
      <c r="Y401" s="42" t="str">
        <f t="shared" si="27"/>
        <v/>
      </c>
    </row>
    <row r="402" spans="1:25">
      <c r="A402" s="323"/>
      <c r="B402" s="387"/>
      <c r="C402" s="325"/>
      <c r="D402" s="326"/>
      <c r="E402" s="325"/>
      <c r="F402" s="326"/>
      <c r="G402" s="327"/>
      <c r="H402" s="327"/>
      <c r="I402" s="328"/>
      <c r="J402" s="329"/>
      <c r="K402" s="330"/>
      <c r="L402" s="331" t="str">
        <f t="shared" si="25"/>
        <v/>
      </c>
      <c r="M402" s="78"/>
      <c r="N402" s="78"/>
      <c r="O402" s="78"/>
      <c r="P402" s="78"/>
      <c r="Q402" s="78"/>
      <c r="R402" s="36">
        <f t="shared" si="24"/>
        <v>28348.636155563392</v>
      </c>
      <c r="S402" s="386"/>
      <c r="T402" s="37"/>
      <c r="X402" s="39" t="str">
        <f t="shared" si="26"/>
        <v/>
      </c>
      <c r="Y402" s="42" t="str">
        <f t="shared" si="27"/>
        <v/>
      </c>
    </row>
    <row r="403" spans="1:25">
      <c r="A403" s="165"/>
      <c r="B403" s="372"/>
      <c r="C403" s="167"/>
      <c r="D403" s="169"/>
      <c r="E403" s="167"/>
      <c r="F403" s="169"/>
      <c r="G403" s="170"/>
      <c r="H403" s="170"/>
      <c r="I403" s="171"/>
      <c r="J403" s="172"/>
      <c r="K403" s="168"/>
      <c r="L403" s="273" t="str">
        <f t="shared" si="25"/>
        <v/>
      </c>
      <c r="M403" s="78"/>
      <c r="N403" s="78"/>
      <c r="O403" s="78"/>
      <c r="P403" s="78"/>
      <c r="Q403" s="78"/>
      <c r="R403" s="36">
        <f t="shared" si="24"/>
        <v>28348.636155563392</v>
      </c>
      <c r="S403" s="386"/>
      <c r="T403" s="37"/>
      <c r="X403" s="39" t="str">
        <f t="shared" si="26"/>
        <v/>
      </c>
      <c r="Y403" s="42" t="str">
        <f t="shared" si="27"/>
        <v/>
      </c>
    </row>
    <row r="404" spans="1:25">
      <c r="A404" s="165"/>
      <c r="B404" s="372"/>
      <c r="C404" s="167"/>
      <c r="D404" s="169"/>
      <c r="E404" s="167"/>
      <c r="F404" s="169"/>
      <c r="G404" s="170"/>
      <c r="H404" s="170"/>
      <c r="I404" s="171"/>
      <c r="J404" s="172"/>
      <c r="K404" s="168"/>
      <c r="L404" s="273" t="str">
        <f t="shared" si="25"/>
        <v/>
      </c>
      <c r="M404" s="78"/>
      <c r="N404" s="78"/>
      <c r="O404" s="78"/>
      <c r="P404" s="78"/>
      <c r="Q404" s="78"/>
      <c r="R404" s="36">
        <f t="shared" si="24"/>
        <v>28348.636155563392</v>
      </c>
      <c r="S404" s="386"/>
      <c r="T404" s="37"/>
      <c r="X404" s="39" t="str">
        <f t="shared" si="26"/>
        <v/>
      </c>
      <c r="Y404" s="42" t="str">
        <f t="shared" si="27"/>
        <v/>
      </c>
    </row>
    <row r="405" spans="1:25">
      <c r="A405" s="47"/>
      <c r="B405" s="301"/>
      <c r="C405" s="49"/>
      <c r="D405" s="50"/>
      <c r="E405" s="49"/>
      <c r="F405" s="50"/>
      <c r="G405" s="51"/>
      <c r="H405" s="51"/>
      <c r="I405" s="52"/>
      <c r="J405" s="53"/>
      <c r="K405" s="54"/>
      <c r="L405" s="55" t="str">
        <f t="shared" si="25"/>
        <v/>
      </c>
      <c r="M405" s="78"/>
      <c r="N405" s="78"/>
      <c r="O405" s="78"/>
      <c r="P405" s="78"/>
      <c r="Q405" s="78"/>
      <c r="R405" s="36">
        <f t="shared" si="24"/>
        <v>28348.636155563392</v>
      </c>
      <c r="S405" s="386"/>
      <c r="T405" s="37"/>
      <c r="X405" s="39" t="str">
        <f t="shared" si="26"/>
        <v/>
      </c>
      <c r="Y405" s="42" t="str">
        <f t="shared" si="27"/>
        <v/>
      </c>
    </row>
    <row r="406" spans="1:25">
      <c r="A406" s="47"/>
      <c r="B406" s="398"/>
      <c r="C406" s="49"/>
      <c r="D406" s="50"/>
      <c r="E406" s="49"/>
      <c r="F406" s="50"/>
      <c r="G406" s="51"/>
      <c r="H406" s="51"/>
      <c r="I406" s="52"/>
      <c r="J406" s="53"/>
      <c r="K406" s="54"/>
      <c r="L406" s="55" t="str">
        <f t="shared" si="25"/>
        <v/>
      </c>
      <c r="M406" s="78"/>
      <c r="N406" s="78"/>
      <c r="O406" s="78"/>
      <c r="P406" s="78"/>
      <c r="Q406" s="78"/>
      <c r="R406" s="36">
        <f t="shared" si="24"/>
        <v>28348.636155563392</v>
      </c>
      <c r="S406" s="386"/>
      <c r="T406" s="37"/>
      <c r="X406" s="39" t="str">
        <f t="shared" si="26"/>
        <v/>
      </c>
      <c r="Y406" s="42" t="str">
        <f t="shared" si="27"/>
        <v/>
      </c>
    </row>
    <row r="407" spans="1:25">
      <c r="A407" s="323"/>
      <c r="B407" s="324"/>
      <c r="C407" s="325"/>
      <c r="D407" s="326"/>
      <c r="E407" s="325"/>
      <c r="F407" s="326"/>
      <c r="G407" s="327"/>
      <c r="H407" s="327"/>
      <c r="I407" s="328"/>
      <c r="J407" s="329"/>
      <c r="K407" s="330"/>
      <c r="L407" s="331" t="str">
        <f t="shared" si="25"/>
        <v/>
      </c>
      <c r="M407" s="78"/>
      <c r="N407" s="78"/>
      <c r="O407" s="78"/>
      <c r="P407" s="78"/>
      <c r="Q407" s="78"/>
      <c r="R407" s="36">
        <f t="shared" si="24"/>
        <v>28348.636155563392</v>
      </c>
      <c r="S407" s="386"/>
      <c r="T407" s="37"/>
      <c r="X407" s="39" t="str">
        <f t="shared" si="26"/>
        <v/>
      </c>
      <c r="Y407" s="42" t="str">
        <f t="shared" si="27"/>
        <v/>
      </c>
    </row>
    <row r="408" spans="1:25">
      <c r="A408" s="323"/>
      <c r="B408" s="387"/>
      <c r="C408" s="325"/>
      <c r="D408" s="326"/>
      <c r="E408" s="325"/>
      <c r="F408" s="326"/>
      <c r="G408" s="327"/>
      <c r="H408" s="327"/>
      <c r="I408" s="328"/>
      <c r="J408" s="329"/>
      <c r="K408" s="330"/>
      <c r="L408" s="331" t="str">
        <f t="shared" si="25"/>
        <v/>
      </c>
      <c r="M408" s="78"/>
      <c r="N408" s="78"/>
      <c r="O408" s="78"/>
      <c r="P408" s="78"/>
      <c r="Q408" s="78"/>
      <c r="R408" s="36">
        <f t="shared" si="24"/>
        <v>28348.636155563392</v>
      </c>
      <c r="S408" s="386"/>
      <c r="T408" s="37"/>
      <c r="X408" s="39" t="str">
        <f t="shared" si="26"/>
        <v/>
      </c>
      <c r="Y408" s="42" t="str">
        <f t="shared" si="27"/>
        <v/>
      </c>
    </row>
    <row r="409" spans="1:25">
      <c r="A409" s="47"/>
      <c r="B409" s="301"/>
      <c r="C409" s="49"/>
      <c r="D409" s="50"/>
      <c r="E409" s="49"/>
      <c r="F409" s="50"/>
      <c r="G409" s="51"/>
      <c r="H409" s="51"/>
      <c r="I409" s="52"/>
      <c r="J409" s="53"/>
      <c r="K409" s="54"/>
      <c r="L409" s="55" t="str">
        <f t="shared" si="25"/>
        <v/>
      </c>
      <c r="M409" s="78"/>
      <c r="N409" s="78"/>
      <c r="O409" s="78"/>
      <c r="P409" s="78"/>
      <c r="Q409" s="78"/>
      <c r="R409" s="36">
        <f t="shared" si="24"/>
        <v>28348.636155563392</v>
      </c>
      <c r="S409" s="386"/>
      <c r="T409" s="37"/>
      <c r="X409" s="39" t="str">
        <f t="shared" si="26"/>
        <v/>
      </c>
      <c r="Y409" s="42" t="str">
        <f t="shared" si="27"/>
        <v/>
      </c>
    </row>
    <row r="410" spans="1:25">
      <c r="A410" s="47"/>
      <c r="B410" s="398"/>
      <c r="C410" s="49"/>
      <c r="D410" s="50"/>
      <c r="E410" s="49"/>
      <c r="F410" s="50"/>
      <c r="G410" s="51"/>
      <c r="H410" s="51"/>
      <c r="I410" s="52"/>
      <c r="J410" s="53"/>
      <c r="K410" s="54"/>
      <c r="L410" s="55" t="str">
        <f t="shared" si="25"/>
        <v/>
      </c>
      <c r="M410" s="78"/>
      <c r="N410" s="78"/>
      <c r="O410" s="78"/>
      <c r="P410" s="78"/>
      <c r="Q410" s="78"/>
      <c r="R410" s="36">
        <f t="shared" si="24"/>
        <v>28348.636155563392</v>
      </c>
      <c r="S410" s="386"/>
      <c r="T410" s="37"/>
      <c r="X410" s="39" t="str">
        <f t="shared" si="26"/>
        <v/>
      </c>
      <c r="Y410" s="42" t="str">
        <f t="shared" si="27"/>
        <v/>
      </c>
    </row>
    <row r="411" spans="1:25">
      <c r="A411" s="201"/>
      <c r="B411" s="283"/>
      <c r="C411" s="203"/>
      <c r="D411" s="205"/>
      <c r="E411" s="203"/>
      <c r="F411" s="205"/>
      <c r="G411" s="206"/>
      <c r="H411" s="206"/>
      <c r="I411" s="207"/>
      <c r="J411" s="208"/>
      <c r="K411" s="204"/>
      <c r="L411" s="273" t="str">
        <f t="shared" si="25"/>
        <v/>
      </c>
      <c r="M411" s="78"/>
      <c r="N411" s="78"/>
      <c r="O411" s="78"/>
      <c r="P411" s="78"/>
      <c r="Q411" s="78"/>
      <c r="R411" s="36">
        <f t="shared" si="24"/>
        <v>28348.636155563392</v>
      </c>
      <c r="S411" s="386"/>
      <c r="T411" s="37"/>
      <c r="X411" s="39" t="str">
        <f t="shared" si="26"/>
        <v/>
      </c>
      <c r="Y411" s="42" t="str">
        <f t="shared" si="27"/>
        <v/>
      </c>
    </row>
    <row r="412" spans="1:25">
      <c r="A412" s="201"/>
      <c r="B412" s="283"/>
      <c r="C412" s="203"/>
      <c r="D412" s="205"/>
      <c r="E412" s="203"/>
      <c r="F412" s="205"/>
      <c r="G412" s="206"/>
      <c r="H412" s="206"/>
      <c r="I412" s="207"/>
      <c r="J412" s="208"/>
      <c r="K412" s="204"/>
      <c r="L412" s="273" t="str">
        <f t="shared" si="25"/>
        <v/>
      </c>
      <c r="M412" s="78"/>
      <c r="N412" s="78"/>
      <c r="O412" s="78"/>
      <c r="P412" s="78"/>
      <c r="Q412" s="78"/>
      <c r="R412" s="36">
        <f t="shared" si="24"/>
        <v>28348.636155563392</v>
      </c>
      <c r="S412" s="386"/>
      <c r="T412" s="37"/>
      <c r="X412" s="39" t="str">
        <f t="shared" si="26"/>
        <v/>
      </c>
      <c r="Y412" s="42" t="str">
        <f t="shared" si="27"/>
        <v/>
      </c>
    </row>
    <row r="413" spans="1:25">
      <c r="A413" s="201"/>
      <c r="B413" s="283"/>
      <c r="C413" s="203"/>
      <c r="D413" s="205"/>
      <c r="E413" s="203"/>
      <c r="F413" s="205"/>
      <c r="G413" s="206"/>
      <c r="H413" s="206"/>
      <c r="I413" s="207"/>
      <c r="J413" s="208"/>
      <c r="K413" s="204"/>
      <c r="L413" s="273" t="str">
        <f t="shared" si="25"/>
        <v/>
      </c>
      <c r="M413" s="78"/>
      <c r="N413" s="78"/>
      <c r="O413" s="78"/>
      <c r="P413" s="78"/>
      <c r="Q413" s="78"/>
      <c r="R413" s="36">
        <f t="shared" si="24"/>
        <v>28348.636155563392</v>
      </c>
      <c r="S413" s="386"/>
      <c r="T413" s="37"/>
      <c r="X413" s="39" t="str">
        <f t="shared" si="26"/>
        <v/>
      </c>
      <c r="Y413" s="42" t="str">
        <f t="shared" si="27"/>
        <v/>
      </c>
    </row>
    <row r="414" spans="1:25">
      <c r="A414" s="201"/>
      <c r="B414" s="283"/>
      <c r="C414" s="203"/>
      <c r="D414" s="205"/>
      <c r="E414" s="203"/>
      <c r="F414" s="205"/>
      <c r="G414" s="206"/>
      <c r="H414" s="206"/>
      <c r="I414" s="207"/>
      <c r="J414" s="208"/>
      <c r="K414" s="204"/>
      <c r="L414" s="273" t="str">
        <f t="shared" si="25"/>
        <v/>
      </c>
      <c r="M414" s="78"/>
      <c r="N414" s="78"/>
      <c r="O414" s="78"/>
      <c r="P414" s="78"/>
      <c r="Q414" s="78"/>
      <c r="R414" s="36">
        <f t="shared" si="24"/>
        <v>28348.636155563392</v>
      </c>
      <c r="S414" s="386"/>
      <c r="T414" s="37"/>
      <c r="X414" s="39" t="str">
        <f t="shared" si="26"/>
        <v/>
      </c>
      <c r="Y414" s="42" t="str">
        <f t="shared" si="27"/>
        <v/>
      </c>
    </row>
    <row r="415" spans="1:25">
      <c r="A415" s="201"/>
      <c r="B415" s="283"/>
      <c r="C415" s="203"/>
      <c r="D415" s="205"/>
      <c r="E415" s="203"/>
      <c r="F415" s="205"/>
      <c r="G415" s="206"/>
      <c r="H415" s="206"/>
      <c r="I415" s="207"/>
      <c r="J415" s="208"/>
      <c r="K415" s="204"/>
      <c r="L415" s="273" t="str">
        <f t="shared" si="25"/>
        <v/>
      </c>
      <c r="M415" s="78"/>
      <c r="N415" s="78"/>
      <c r="O415" s="78"/>
      <c r="P415" s="78"/>
      <c r="Q415" s="78"/>
      <c r="R415" s="36">
        <f t="shared" si="24"/>
        <v>28348.636155563392</v>
      </c>
      <c r="S415" s="386"/>
      <c r="T415" s="37"/>
      <c r="X415" s="39" t="str">
        <f t="shared" si="26"/>
        <v/>
      </c>
      <c r="Y415" s="42" t="str">
        <f t="shared" si="27"/>
        <v/>
      </c>
    </row>
    <row r="416" spans="1:25">
      <c r="A416" s="201"/>
      <c r="B416" s="283"/>
      <c r="C416" s="203"/>
      <c r="D416" s="205"/>
      <c r="E416" s="203"/>
      <c r="F416" s="205"/>
      <c r="G416" s="206"/>
      <c r="H416" s="206"/>
      <c r="I416" s="207"/>
      <c r="J416" s="208"/>
      <c r="K416" s="204"/>
      <c r="L416" s="273" t="str">
        <f t="shared" si="25"/>
        <v/>
      </c>
      <c r="M416" s="78"/>
      <c r="N416" s="78"/>
      <c r="O416" s="78"/>
      <c r="P416" s="78"/>
      <c r="Q416" s="78"/>
      <c r="R416" s="36">
        <f t="shared" si="24"/>
        <v>28348.636155563392</v>
      </c>
      <c r="S416" s="386"/>
      <c r="T416" s="37"/>
      <c r="X416" s="39" t="str">
        <f t="shared" si="26"/>
        <v/>
      </c>
      <c r="Y416" s="42" t="str">
        <f t="shared" si="27"/>
        <v/>
      </c>
    </row>
    <row r="417" spans="1:25">
      <c r="A417" s="201"/>
      <c r="B417" s="283"/>
      <c r="C417" s="203"/>
      <c r="D417" s="205"/>
      <c r="E417" s="203"/>
      <c r="F417" s="205"/>
      <c r="G417" s="206"/>
      <c r="H417" s="206"/>
      <c r="I417" s="207"/>
      <c r="J417" s="208"/>
      <c r="K417" s="204"/>
      <c r="L417" s="273" t="str">
        <f t="shared" si="25"/>
        <v/>
      </c>
      <c r="M417" s="78"/>
      <c r="N417" s="78"/>
      <c r="O417" s="78"/>
      <c r="P417" s="78"/>
      <c r="Q417" s="78"/>
      <c r="R417" s="36">
        <f t="shared" si="24"/>
        <v>28348.636155563392</v>
      </c>
      <c r="S417" s="386"/>
      <c r="T417" s="37"/>
      <c r="X417" s="39" t="str">
        <f t="shared" si="26"/>
        <v/>
      </c>
      <c r="Y417" s="42" t="str">
        <f t="shared" si="27"/>
        <v/>
      </c>
    </row>
    <row r="418" spans="1:25">
      <c r="A418" s="201"/>
      <c r="B418" s="283"/>
      <c r="C418" s="203"/>
      <c r="D418" s="205"/>
      <c r="E418" s="203"/>
      <c r="F418" s="205"/>
      <c r="G418" s="206"/>
      <c r="H418" s="206"/>
      <c r="I418" s="207"/>
      <c r="J418" s="208"/>
      <c r="K418" s="204"/>
      <c r="L418" s="273" t="str">
        <f t="shared" si="25"/>
        <v/>
      </c>
      <c r="M418" s="78"/>
      <c r="N418" s="78"/>
      <c r="O418" s="78"/>
      <c r="P418" s="78"/>
      <c r="Q418" s="78"/>
      <c r="R418" s="36">
        <f t="shared" ref="R418:R481" si="28">R417*((J418/100)+1)</f>
        <v>28348.636155563392</v>
      </c>
      <c r="S418" s="386"/>
      <c r="T418" s="37"/>
      <c r="X418" s="39" t="str">
        <f t="shared" si="26"/>
        <v/>
      </c>
      <c r="Y418" s="42" t="str">
        <f t="shared" si="27"/>
        <v/>
      </c>
    </row>
    <row r="419" spans="1:25">
      <c r="A419" s="201"/>
      <c r="B419" s="283"/>
      <c r="C419" s="203"/>
      <c r="D419" s="205"/>
      <c r="E419" s="203"/>
      <c r="F419" s="205"/>
      <c r="G419" s="206"/>
      <c r="H419" s="206"/>
      <c r="I419" s="207"/>
      <c r="J419" s="208"/>
      <c r="K419" s="204"/>
      <c r="L419" s="273" t="str">
        <f t="shared" si="25"/>
        <v/>
      </c>
      <c r="M419" s="78"/>
      <c r="N419" s="78"/>
      <c r="O419" s="78"/>
      <c r="P419" s="78"/>
      <c r="Q419" s="78"/>
      <c r="R419" s="36">
        <f t="shared" si="28"/>
        <v>28348.636155563392</v>
      </c>
      <c r="S419" s="386"/>
      <c r="T419" s="37"/>
      <c r="X419" s="39" t="str">
        <f t="shared" si="26"/>
        <v/>
      </c>
      <c r="Y419" s="42" t="str">
        <f t="shared" si="27"/>
        <v/>
      </c>
    </row>
    <row r="420" spans="1:25">
      <c r="A420" s="201"/>
      <c r="B420" s="283"/>
      <c r="C420" s="203"/>
      <c r="D420" s="205"/>
      <c r="E420" s="203"/>
      <c r="F420" s="205"/>
      <c r="G420" s="206"/>
      <c r="H420" s="206"/>
      <c r="I420" s="207"/>
      <c r="J420" s="208"/>
      <c r="K420" s="204"/>
      <c r="L420" s="273" t="str">
        <f t="shared" si="25"/>
        <v/>
      </c>
      <c r="M420" s="78"/>
      <c r="N420" s="78"/>
      <c r="O420" s="78"/>
      <c r="P420" s="78"/>
      <c r="Q420" s="78"/>
      <c r="R420" s="36">
        <f t="shared" si="28"/>
        <v>28348.636155563392</v>
      </c>
      <c r="S420" s="386"/>
      <c r="T420" s="37"/>
      <c r="X420" s="39" t="str">
        <f t="shared" si="26"/>
        <v/>
      </c>
      <c r="Y420" s="42" t="str">
        <f t="shared" si="27"/>
        <v/>
      </c>
    </row>
    <row r="421" spans="1:25">
      <c r="A421" s="201"/>
      <c r="B421" s="283"/>
      <c r="C421" s="203"/>
      <c r="D421" s="205"/>
      <c r="E421" s="203"/>
      <c r="F421" s="205"/>
      <c r="G421" s="206"/>
      <c r="H421" s="206"/>
      <c r="I421" s="207"/>
      <c r="J421" s="208"/>
      <c r="K421" s="204"/>
      <c r="L421" s="273" t="str">
        <f t="shared" si="25"/>
        <v/>
      </c>
      <c r="M421" s="78"/>
      <c r="N421" s="78"/>
      <c r="O421" s="78"/>
      <c r="P421" s="78"/>
      <c r="Q421" s="78"/>
      <c r="R421" s="36">
        <f t="shared" si="28"/>
        <v>28348.636155563392</v>
      </c>
      <c r="S421" s="386"/>
      <c r="T421" s="37"/>
      <c r="X421" s="39" t="str">
        <f t="shared" si="26"/>
        <v/>
      </c>
      <c r="Y421" s="42" t="str">
        <f t="shared" si="27"/>
        <v/>
      </c>
    </row>
    <row r="422" spans="1:25">
      <c r="A422" s="201"/>
      <c r="B422" s="283"/>
      <c r="C422" s="203"/>
      <c r="D422" s="205"/>
      <c r="E422" s="203"/>
      <c r="F422" s="205"/>
      <c r="G422" s="206"/>
      <c r="H422" s="206"/>
      <c r="I422" s="207"/>
      <c r="J422" s="208"/>
      <c r="K422" s="204"/>
      <c r="L422" s="273" t="str">
        <f t="shared" si="25"/>
        <v/>
      </c>
      <c r="M422" s="78"/>
      <c r="N422" s="78"/>
      <c r="O422" s="78"/>
      <c r="P422" s="78"/>
      <c r="Q422" s="78"/>
      <c r="R422" s="36">
        <f t="shared" si="28"/>
        <v>28348.636155563392</v>
      </c>
      <c r="S422" s="386"/>
      <c r="T422" s="37"/>
      <c r="X422" s="39" t="str">
        <f t="shared" si="26"/>
        <v/>
      </c>
      <c r="Y422" s="42" t="str">
        <f t="shared" si="27"/>
        <v/>
      </c>
    </row>
    <row r="423" spans="1:25">
      <c r="A423" s="201"/>
      <c r="B423" s="283"/>
      <c r="C423" s="203"/>
      <c r="D423" s="205"/>
      <c r="E423" s="203"/>
      <c r="F423" s="205"/>
      <c r="G423" s="206"/>
      <c r="H423" s="206"/>
      <c r="I423" s="207"/>
      <c r="J423" s="208"/>
      <c r="K423" s="204"/>
      <c r="L423" s="273" t="str">
        <f t="shared" si="25"/>
        <v/>
      </c>
      <c r="M423" s="78"/>
      <c r="N423" s="78"/>
      <c r="O423" s="78"/>
      <c r="P423" s="78"/>
      <c r="Q423" s="78"/>
      <c r="R423" s="36">
        <f t="shared" si="28"/>
        <v>28348.636155563392</v>
      </c>
      <c r="S423" s="386"/>
      <c r="T423" s="37"/>
      <c r="X423" s="39" t="str">
        <f t="shared" si="26"/>
        <v/>
      </c>
      <c r="Y423" s="42" t="str">
        <f t="shared" si="27"/>
        <v/>
      </c>
    </row>
    <row r="424" spans="1:25">
      <c r="A424" s="201"/>
      <c r="B424" s="283"/>
      <c r="C424" s="203"/>
      <c r="D424" s="205"/>
      <c r="E424" s="203"/>
      <c r="F424" s="205"/>
      <c r="G424" s="206"/>
      <c r="H424" s="206"/>
      <c r="I424" s="207"/>
      <c r="J424" s="208"/>
      <c r="K424" s="204"/>
      <c r="L424" s="273" t="str">
        <f t="shared" si="25"/>
        <v/>
      </c>
      <c r="M424" s="78"/>
      <c r="N424" s="78"/>
      <c r="O424" s="78"/>
      <c r="P424" s="78"/>
      <c r="Q424" s="78"/>
      <c r="R424" s="36">
        <f t="shared" si="28"/>
        <v>28348.636155563392</v>
      </c>
      <c r="S424" s="386"/>
      <c r="T424" s="37"/>
      <c r="X424" s="39" t="str">
        <f t="shared" si="26"/>
        <v/>
      </c>
      <c r="Y424" s="42" t="str">
        <f t="shared" si="27"/>
        <v/>
      </c>
    </row>
    <row r="425" spans="1:25">
      <c r="A425" s="201"/>
      <c r="B425" s="283"/>
      <c r="C425" s="203"/>
      <c r="D425" s="205"/>
      <c r="E425" s="203"/>
      <c r="F425" s="205"/>
      <c r="G425" s="206"/>
      <c r="H425" s="206"/>
      <c r="I425" s="207"/>
      <c r="J425" s="208"/>
      <c r="K425" s="204"/>
      <c r="L425" s="273" t="str">
        <f t="shared" si="25"/>
        <v/>
      </c>
      <c r="M425" s="78"/>
      <c r="N425" s="78"/>
      <c r="O425" s="78"/>
      <c r="P425" s="78"/>
      <c r="Q425" s="78"/>
      <c r="R425" s="36">
        <f t="shared" si="28"/>
        <v>28348.636155563392</v>
      </c>
      <c r="S425" s="386"/>
      <c r="T425" s="37"/>
      <c r="X425" s="39" t="str">
        <f t="shared" si="26"/>
        <v/>
      </c>
      <c r="Y425" s="42" t="str">
        <f t="shared" si="27"/>
        <v/>
      </c>
    </row>
    <row r="426" spans="1:25">
      <c r="A426" s="201"/>
      <c r="B426" s="283"/>
      <c r="C426" s="203"/>
      <c r="D426" s="205"/>
      <c r="E426" s="203"/>
      <c r="F426" s="205"/>
      <c r="G426" s="206"/>
      <c r="H426" s="206"/>
      <c r="I426" s="207"/>
      <c r="J426" s="208"/>
      <c r="K426" s="204"/>
      <c r="L426" s="273" t="str">
        <f t="shared" si="25"/>
        <v/>
      </c>
      <c r="M426" s="78"/>
      <c r="N426" s="78"/>
      <c r="O426" s="78"/>
      <c r="P426" s="78"/>
      <c r="Q426" s="78"/>
      <c r="R426" s="36">
        <f t="shared" si="28"/>
        <v>28348.636155563392</v>
      </c>
      <c r="S426" s="386"/>
      <c r="T426" s="37"/>
      <c r="X426" s="39" t="str">
        <f t="shared" si="26"/>
        <v/>
      </c>
      <c r="Y426" s="42" t="str">
        <f t="shared" si="27"/>
        <v/>
      </c>
    </row>
    <row r="427" spans="1:25">
      <c r="A427" s="201"/>
      <c r="B427" s="283"/>
      <c r="C427" s="203"/>
      <c r="D427" s="205"/>
      <c r="E427" s="203"/>
      <c r="F427" s="205"/>
      <c r="G427" s="206"/>
      <c r="H427" s="206"/>
      <c r="I427" s="207"/>
      <c r="J427" s="208"/>
      <c r="K427" s="204"/>
      <c r="L427" s="273" t="str">
        <f t="shared" si="25"/>
        <v/>
      </c>
      <c r="M427" s="78"/>
      <c r="N427" s="78"/>
      <c r="O427" s="78"/>
      <c r="P427" s="78"/>
      <c r="Q427" s="78"/>
      <c r="R427" s="36">
        <f t="shared" si="28"/>
        <v>28348.636155563392</v>
      </c>
      <c r="S427" s="386"/>
      <c r="T427" s="37"/>
      <c r="X427" s="39" t="str">
        <f t="shared" si="26"/>
        <v/>
      </c>
      <c r="Y427" s="42" t="str">
        <f t="shared" si="27"/>
        <v/>
      </c>
    </row>
    <row r="428" spans="1:25">
      <c r="A428" s="201"/>
      <c r="B428" s="283"/>
      <c r="C428" s="203"/>
      <c r="D428" s="205"/>
      <c r="E428" s="203"/>
      <c r="F428" s="205"/>
      <c r="G428" s="206"/>
      <c r="H428" s="206"/>
      <c r="I428" s="207"/>
      <c r="J428" s="208"/>
      <c r="K428" s="204"/>
      <c r="L428" s="273" t="str">
        <f t="shared" si="25"/>
        <v/>
      </c>
      <c r="M428" s="78"/>
      <c r="N428" s="78"/>
      <c r="O428" s="78"/>
      <c r="P428" s="78"/>
      <c r="Q428" s="78"/>
      <c r="R428" s="36">
        <f t="shared" si="28"/>
        <v>28348.636155563392</v>
      </c>
      <c r="S428" s="386"/>
      <c r="T428" s="37"/>
      <c r="X428" s="39" t="str">
        <f t="shared" si="26"/>
        <v/>
      </c>
      <c r="Y428" s="42" t="str">
        <f t="shared" si="27"/>
        <v/>
      </c>
    </row>
    <row r="429" spans="1:25">
      <c r="A429" s="201"/>
      <c r="B429" s="283"/>
      <c r="C429" s="203"/>
      <c r="D429" s="205"/>
      <c r="E429" s="203"/>
      <c r="F429" s="205"/>
      <c r="G429" s="206"/>
      <c r="H429" s="206"/>
      <c r="I429" s="207"/>
      <c r="J429" s="208"/>
      <c r="K429" s="204"/>
      <c r="L429" s="273" t="str">
        <f t="shared" ref="L429:L492" si="29">IF(B429="Compra",F429*G429,"")</f>
        <v/>
      </c>
      <c r="M429" s="78"/>
      <c r="N429" s="78"/>
      <c r="O429" s="78"/>
      <c r="P429" s="78"/>
      <c r="Q429" s="78"/>
      <c r="R429" s="36">
        <f t="shared" si="28"/>
        <v>28348.636155563392</v>
      </c>
      <c r="S429" s="386"/>
      <c r="T429" s="37"/>
      <c r="X429" s="39" t="str">
        <f t="shared" si="26"/>
        <v/>
      </c>
      <c r="Y429" s="42" t="str">
        <f t="shared" si="27"/>
        <v/>
      </c>
    </row>
    <row r="430" spans="1:25">
      <c r="A430" s="201"/>
      <c r="B430" s="283"/>
      <c r="C430" s="203"/>
      <c r="D430" s="205"/>
      <c r="E430" s="203"/>
      <c r="F430" s="205"/>
      <c r="G430" s="206"/>
      <c r="H430" s="206"/>
      <c r="I430" s="207"/>
      <c r="J430" s="208"/>
      <c r="K430" s="204"/>
      <c r="L430" s="273" t="str">
        <f t="shared" si="29"/>
        <v/>
      </c>
      <c r="M430" s="78"/>
      <c r="N430" s="78"/>
      <c r="O430" s="78"/>
      <c r="P430" s="78"/>
      <c r="Q430" s="78"/>
      <c r="R430" s="36">
        <f t="shared" si="28"/>
        <v>28348.636155563392</v>
      </c>
      <c r="S430" s="386"/>
      <c r="T430" s="37"/>
      <c r="X430" s="39" t="str">
        <f t="shared" si="26"/>
        <v/>
      </c>
      <c r="Y430" s="42" t="str">
        <f t="shared" si="27"/>
        <v/>
      </c>
    </row>
    <row r="431" spans="1:25">
      <c r="A431" s="201"/>
      <c r="B431" s="283"/>
      <c r="C431" s="203"/>
      <c r="D431" s="205"/>
      <c r="E431" s="203"/>
      <c r="F431" s="205"/>
      <c r="G431" s="206"/>
      <c r="H431" s="206"/>
      <c r="I431" s="207"/>
      <c r="J431" s="208"/>
      <c r="K431" s="204"/>
      <c r="L431" s="273" t="str">
        <f t="shared" si="29"/>
        <v/>
      </c>
      <c r="M431" s="78"/>
      <c r="N431" s="78"/>
      <c r="O431" s="78"/>
      <c r="P431" s="78"/>
      <c r="Q431" s="78"/>
      <c r="R431" s="36">
        <f t="shared" si="28"/>
        <v>28348.636155563392</v>
      </c>
      <c r="S431" s="386"/>
      <c r="T431" s="37"/>
      <c r="X431" s="39" t="str">
        <f t="shared" si="26"/>
        <v/>
      </c>
      <c r="Y431" s="42" t="str">
        <f t="shared" si="27"/>
        <v/>
      </c>
    </row>
    <row r="432" spans="1:25">
      <c r="A432" s="201"/>
      <c r="B432" s="283"/>
      <c r="C432" s="203"/>
      <c r="D432" s="205"/>
      <c r="E432" s="203"/>
      <c r="F432" s="205"/>
      <c r="G432" s="206"/>
      <c r="H432" s="206"/>
      <c r="I432" s="207"/>
      <c r="J432" s="208"/>
      <c r="K432" s="204"/>
      <c r="L432" s="273" t="str">
        <f t="shared" si="29"/>
        <v/>
      </c>
      <c r="M432" s="78"/>
      <c r="N432" s="78"/>
      <c r="O432" s="78"/>
      <c r="P432" s="78"/>
      <c r="Q432" s="78"/>
      <c r="R432" s="36">
        <f t="shared" si="28"/>
        <v>28348.636155563392</v>
      </c>
      <c r="S432" s="386"/>
      <c r="T432" s="37"/>
      <c r="X432" s="39" t="str">
        <f t="shared" si="26"/>
        <v/>
      </c>
      <c r="Y432" s="42" t="str">
        <f t="shared" si="27"/>
        <v/>
      </c>
    </row>
    <row r="433" spans="1:25">
      <c r="A433" s="201"/>
      <c r="B433" s="283"/>
      <c r="C433" s="203"/>
      <c r="D433" s="205"/>
      <c r="E433" s="203"/>
      <c r="F433" s="205"/>
      <c r="G433" s="206"/>
      <c r="H433" s="206"/>
      <c r="I433" s="207"/>
      <c r="J433" s="208"/>
      <c r="K433" s="204"/>
      <c r="L433" s="273" t="str">
        <f t="shared" si="29"/>
        <v/>
      </c>
      <c r="M433" s="78"/>
      <c r="N433" s="78"/>
      <c r="O433" s="78"/>
      <c r="P433" s="78"/>
      <c r="Q433" s="78"/>
      <c r="R433" s="36">
        <f t="shared" si="28"/>
        <v>28348.636155563392</v>
      </c>
      <c r="S433" s="386"/>
      <c r="T433" s="37"/>
      <c r="X433" s="39" t="str">
        <f t="shared" si="26"/>
        <v/>
      </c>
      <c r="Y433" s="42" t="str">
        <f t="shared" si="27"/>
        <v/>
      </c>
    </row>
    <row r="434" spans="1:25">
      <c r="A434" s="201"/>
      <c r="B434" s="283"/>
      <c r="C434" s="203"/>
      <c r="D434" s="205"/>
      <c r="E434" s="203"/>
      <c r="F434" s="205"/>
      <c r="G434" s="206"/>
      <c r="H434" s="206"/>
      <c r="I434" s="207"/>
      <c r="J434" s="208"/>
      <c r="K434" s="204"/>
      <c r="L434" s="273" t="str">
        <f t="shared" si="29"/>
        <v/>
      </c>
      <c r="M434" s="78"/>
      <c r="N434" s="78"/>
      <c r="O434" s="78"/>
      <c r="P434" s="78"/>
      <c r="Q434" s="78"/>
      <c r="R434" s="36">
        <f t="shared" si="28"/>
        <v>28348.636155563392</v>
      </c>
      <c r="S434" s="386"/>
      <c r="T434" s="37"/>
      <c r="X434" s="39" t="str">
        <f t="shared" si="26"/>
        <v/>
      </c>
      <c r="Y434" s="42" t="str">
        <f t="shared" si="27"/>
        <v/>
      </c>
    </row>
    <row r="435" spans="1:25">
      <c r="A435" s="201"/>
      <c r="B435" s="283"/>
      <c r="C435" s="203"/>
      <c r="D435" s="205"/>
      <c r="E435" s="203"/>
      <c r="F435" s="205"/>
      <c r="G435" s="206"/>
      <c r="H435" s="206"/>
      <c r="I435" s="207"/>
      <c r="J435" s="208"/>
      <c r="K435" s="204"/>
      <c r="L435" s="273" t="str">
        <f t="shared" si="29"/>
        <v/>
      </c>
      <c r="M435" s="78"/>
      <c r="N435" s="78"/>
      <c r="O435" s="78"/>
      <c r="P435" s="78"/>
      <c r="Q435" s="78"/>
      <c r="R435" s="36">
        <f t="shared" si="28"/>
        <v>28348.636155563392</v>
      </c>
      <c r="S435" s="386"/>
      <c r="T435" s="37"/>
      <c r="X435" s="39" t="str">
        <f t="shared" si="26"/>
        <v/>
      </c>
      <c r="Y435" s="42" t="str">
        <f t="shared" si="27"/>
        <v/>
      </c>
    </row>
    <row r="436" spans="1:25">
      <c r="A436" s="201"/>
      <c r="B436" s="283"/>
      <c r="C436" s="203"/>
      <c r="D436" s="205"/>
      <c r="E436" s="203"/>
      <c r="F436" s="205"/>
      <c r="G436" s="206"/>
      <c r="H436" s="206"/>
      <c r="I436" s="207"/>
      <c r="J436" s="208"/>
      <c r="K436" s="204"/>
      <c r="L436" s="273" t="str">
        <f t="shared" si="29"/>
        <v/>
      </c>
      <c r="M436" s="78"/>
      <c r="N436" s="78"/>
      <c r="O436" s="78"/>
      <c r="P436" s="78"/>
      <c r="Q436" s="78"/>
      <c r="R436" s="36">
        <f t="shared" si="28"/>
        <v>28348.636155563392</v>
      </c>
      <c r="S436" s="386"/>
      <c r="T436" s="37"/>
      <c r="X436" s="39" t="str">
        <f t="shared" si="26"/>
        <v/>
      </c>
      <c r="Y436" s="42" t="str">
        <f t="shared" si="27"/>
        <v/>
      </c>
    </row>
    <row r="437" spans="1:25">
      <c r="A437" s="201"/>
      <c r="B437" s="283"/>
      <c r="C437" s="203"/>
      <c r="D437" s="205"/>
      <c r="E437" s="203"/>
      <c r="F437" s="205"/>
      <c r="G437" s="206"/>
      <c r="H437" s="206"/>
      <c r="I437" s="207"/>
      <c r="J437" s="208"/>
      <c r="K437" s="204"/>
      <c r="L437" s="273" t="str">
        <f t="shared" si="29"/>
        <v/>
      </c>
      <c r="M437" s="78"/>
      <c r="N437" s="78"/>
      <c r="O437" s="78"/>
      <c r="P437" s="78"/>
      <c r="Q437" s="78"/>
      <c r="R437" s="36">
        <f t="shared" si="28"/>
        <v>28348.636155563392</v>
      </c>
      <c r="S437" s="386"/>
      <c r="T437" s="37"/>
      <c r="X437" s="39" t="str">
        <f t="shared" si="26"/>
        <v/>
      </c>
      <c r="Y437" s="42" t="str">
        <f t="shared" si="27"/>
        <v/>
      </c>
    </row>
    <row r="438" spans="1:25">
      <c r="A438" s="201"/>
      <c r="B438" s="283"/>
      <c r="C438" s="203"/>
      <c r="D438" s="205"/>
      <c r="E438" s="203"/>
      <c r="F438" s="205"/>
      <c r="G438" s="206"/>
      <c r="H438" s="206"/>
      <c r="I438" s="207"/>
      <c r="J438" s="208"/>
      <c r="K438" s="204"/>
      <c r="L438" s="273" t="str">
        <f t="shared" si="29"/>
        <v/>
      </c>
      <c r="M438" s="78"/>
      <c r="N438" s="78"/>
      <c r="O438" s="78"/>
      <c r="P438" s="78"/>
      <c r="Q438" s="78"/>
      <c r="R438" s="36">
        <f t="shared" si="28"/>
        <v>28348.636155563392</v>
      </c>
      <c r="S438" s="386"/>
      <c r="T438" s="37"/>
      <c r="X438" s="39" t="str">
        <f t="shared" ref="X438:X501" si="30">IF(I553&lt;&gt;0,I553,"")</f>
        <v/>
      </c>
      <c r="Y438" s="42" t="str">
        <f t="shared" ref="Y438:Y501" si="31">IF(I553&lt;&gt;0,A553,"")</f>
        <v/>
      </c>
    </row>
    <row r="439" spans="1:25">
      <c r="A439" s="201"/>
      <c r="B439" s="283"/>
      <c r="C439" s="203"/>
      <c r="D439" s="205"/>
      <c r="E439" s="203"/>
      <c r="F439" s="205"/>
      <c r="G439" s="206"/>
      <c r="H439" s="206"/>
      <c r="I439" s="207"/>
      <c r="J439" s="208"/>
      <c r="K439" s="204"/>
      <c r="L439" s="273" t="str">
        <f t="shared" si="29"/>
        <v/>
      </c>
      <c r="M439" s="78"/>
      <c r="N439" s="78"/>
      <c r="O439" s="78"/>
      <c r="P439" s="78"/>
      <c r="Q439" s="78"/>
      <c r="R439" s="36">
        <f t="shared" si="28"/>
        <v>28348.636155563392</v>
      </c>
      <c r="S439" s="386"/>
      <c r="T439" s="37"/>
      <c r="X439" s="39" t="str">
        <f t="shared" si="30"/>
        <v/>
      </c>
      <c r="Y439" s="42" t="str">
        <f t="shared" si="31"/>
        <v/>
      </c>
    </row>
    <row r="440" spans="1:25">
      <c r="A440" s="201"/>
      <c r="B440" s="283"/>
      <c r="C440" s="203"/>
      <c r="D440" s="205"/>
      <c r="E440" s="203"/>
      <c r="F440" s="205"/>
      <c r="G440" s="206"/>
      <c r="H440" s="206"/>
      <c r="I440" s="207"/>
      <c r="J440" s="208"/>
      <c r="K440" s="204"/>
      <c r="L440" s="273" t="str">
        <f t="shared" si="29"/>
        <v/>
      </c>
      <c r="M440" s="78"/>
      <c r="N440" s="78"/>
      <c r="O440" s="78"/>
      <c r="P440" s="78"/>
      <c r="Q440" s="78"/>
      <c r="R440" s="36">
        <f t="shared" si="28"/>
        <v>28348.636155563392</v>
      </c>
      <c r="S440" s="386"/>
      <c r="T440" s="37"/>
      <c r="X440" s="39" t="str">
        <f t="shared" si="30"/>
        <v/>
      </c>
      <c r="Y440" s="42" t="str">
        <f t="shared" si="31"/>
        <v/>
      </c>
    </row>
    <row r="441" spans="1:25">
      <c r="A441" s="201"/>
      <c r="B441" s="283"/>
      <c r="C441" s="203"/>
      <c r="D441" s="205"/>
      <c r="E441" s="203"/>
      <c r="F441" s="205"/>
      <c r="G441" s="206"/>
      <c r="H441" s="206"/>
      <c r="I441" s="207"/>
      <c r="J441" s="208"/>
      <c r="K441" s="204"/>
      <c r="L441" s="273" t="str">
        <f t="shared" si="29"/>
        <v/>
      </c>
      <c r="M441" s="78"/>
      <c r="N441" s="78"/>
      <c r="O441" s="78"/>
      <c r="P441" s="78"/>
      <c r="Q441" s="78"/>
      <c r="R441" s="36">
        <f t="shared" si="28"/>
        <v>28348.636155563392</v>
      </c>
      <c r="S441" s="386"/>
      <c r="T441" s="37"/>
      <c r="X441" s="39" t="str">
        <f t="shared" si="30"/>
        <v/>
      </c>
      <c r="Y441" s="42" t="str">
        <f t="shared" si="31"/>
        <v/>
      </c>
    </row>
    <row r="442" spans="1:25">
      <c r="A442" s="201"/>
      <c r="B442" s="283"/>
      <c r="C442" s="203"/>
      <c r="D442" s="205"/>
      <c r="E442" s="203"/>
      <c r="F442" s="205"/>
      <c r="G442" s="206"/>
      <c r="H442" s="206"/>
      <c r="I442" s="207"/>
      <c r="J442" s="208"/>
      <c r="K442" s="204"/>
      <c r="L442" s="273" t="str">
        <f t="shared" si="29"/>
        <v/>
      </c>
      <c r="M442" s="78"/>
      <c r="N442" s="78"/>
      <c r="O442" s="78"/>
      <c r="P442" s="78"/>
      <c r="Q442" s="78"/>
      <c r="R442" s="36">
        <f t="shared" si="28"/>
        <v>28348.636155563392</v>
      </c>
      <c r="S442" s="386"/>
      <c r="T442" s="37"/>
      <c r="X442" s="39" t="str">
        <f t="shared" si="30"/>
        <v/>
      </c>
      <c r="Y442" s="42" t="str">
        <f t="shared" si="31"/>
        <v/>
      </c>
    </row>
    <row r="443" spans="1:25">
      <c r="A443" s="201"/>
      <c r="B443" s="283"/>
      <c r="C443" s="203"/>
      <c r="D443" s="205"/>
      <c r="E443" s="203"/>
      <c r="F443" s="205"/>
      <c r="G443" s="206"/>
      <c r="H443" s="206"/>
      <c r="I443" s="207"/>
      <c r="J443" s="208"/>
      <c r="K443" s="204"/>
      <c r="L443" s="273" t="str">
        <f t="shared" si="29"/>
        <v/>
      </c>
      <c r="M443" s="78"/>
      <c r="N443" s="78"/>
      <c r="O443" s="78"/>
      <c r="P443" s="78"/>
      <c r="Q443" s="78"/>
      <c r="R443" s="36">
        <f t="shared" si="28"/>
        <v>28348.636155563392</v>
      </c>
      <c r="S443" s="386"/>
      <c r="T443" s="37"/>
      <c r="X443" s="39" t="str">
        <f t="shared" si="30"/>
        <v/>
      </c>
      <c r="Y443" s="42" t="str">
        <f t="shared" si="31"/>
        <v/>
      </c>
    </row>
    <row r="444" spans="1:25">
      <c r="A444" s="201"/>
      <c r="B444" s="283"/>
      <c r="C444" s="203"/>
      <c r="D444" s="205"/>
      <c r="E444" s="203"/>
      <c r="F444" s="205"/>
      <c r="G444" s="206"/>
      <c r="H444" s="206"/>
      <c r="I444" s="207"/>
      <c r="J444" s="208"/>
      <c r="K444" s="204"/>
      <c r="L444" s="273" t="str">
        <f t="shared" si="29"/>
        <v/>
      </c>
      <c r="M444" s="78"/>
      <c r="N444" s="78"/>
      <c r="O444" s="78"/>
      <c r="P444" s="78"/>
      <c r="Q444" s="78"/>
      <c r="R444" s="36">
        <f t="shared" si="28"/>
        <v>28348.636155563392</v>
      </c>
      <c r="S444" s="386"/>
      <c r="T444" s="37"/>
      <c r="X444" s="39" t="str">
        <f t="shared" si="30"/>
        <v/>
      </c>
      <c r="Y444" s="42" t="str">
        <f t="shared" si="31"/>
        <v/>
      </c>
    </row>
    <row r="445" spans="1:25">
      <c r="A445" s="201"/>
      <c r="B445" s="283"/>
      <c r="C445" s="203"/>
      <c r="D445" s="205"/>
      <c r="E445" s="203"/>
      <c r="F445" s="205"/>
      <c r="G445" s="206"/>
      <c r="H445" s="206"/>
      <c r="I445" s="207"/>
      <c r="J445" s="208"/>
      <c r="K445" s="204"/>
      <c r="L445" s="273" t="str">
        <f t="shared" si="29"/>
        <v/>
      </c>
      <c r="M445" s="78"/>
      <c r="N445" s="78"/>
      <c r="O445" s="78"/>
      <c r="P445" s="78"/>
      <c r="Q445" s="78"/>
      <c r="R445" s="36">
        <f t="shared" si="28"/>
        <v>28348.636155563392</v>
      </c>
      <c r="S445" s="386"/>
      <c r="T445" s="37"/>
      <c r="X445" s="39" t="str">
        <f t="shared" si="30"/>
        <v/>
      </c>
      <c r="Y445" s="42" t="str">
        <f t="shared" si="31"/>
        <v/>
      </c>
    </row>
    <row r="446" spans="1:25">
      <c r="A446" s="201"/>
      <c r="B446" s="283"/>
      <c r="C446" s="203"/>
      <c r="D446" s="205"/>
      <c r="E446" s="203"/>
      <c r="F446" s="205"/>
      <c r="G446" s="206"/>
      <c r="H446" s="206"/>
      <c r="I446" s="207"/>
      <c r="J446" s="208"/>
      <c r="K446" s="204"/>
      <c r="L446" s="273" t="str">
        <f t="shared" si="29"/>
        <v/>
      </c>
      <c r="M446" s="78"/>
      <c r="N446" s="78"/>
      <c r="O446" s="78"/>
      <c r="P446" s="78"/>
      <c r="Q446" s="78"/>
      <c r="R446" s="36">
        <f t="shared" si="28"/>
        <v>28348.636155563392</v>
      </c>
      <c r="S446" s="386"/>
      <c r="T446" s="37"/>
      <c r="X446" s="39" t="str">
        <f t="shared" si="30"/>
        <v/>
      </c>
      <c r="Y446" s="42" t="str">
        <f t="shared" si="31"/>
        <v/>
      </c>
    </row>
    <row r="447" spans="1:25">
      <c r="A447" s="201"/>
      <c r="B447" s="283"/>
      <c r="C447" s="203"/>
      <c r="D447" s="205"/>
      <c r="E447" s="203"/>
      <c r="F447" s="205"/>
      <c r="G447" s="206"/>
      <c r="H447" s="206"/>
      <c r="I447" s="207"/>
      <c r="J447" s="208"/>
      <c r="K447" s="204"/>
      <c r="L447" s="273" t="str">
        <f t="shared" si="29"/>
        <v/>
      </c>
      <c r="M447" s="78"/>
      <c r="N447" s="78"/>
      <c r="O447" s="78"/>
      <c r="P447" s="78"/>
      <c r="Q447" s="78"/>
      <c r="R447" s="36">
        <f t="shared" si="28"/>
        <v>28348.636155563392</v>
      </c>
      <c r="S447" s="386"/>
      <c r="T447" s="37"/>
      <c r="X447" s="39" t="str">
        <f t="shared" si="30"/>
        <v/>
      </c>
      <c r="Y447" s="42" t="str">
        <f t="shared" si="31"/>
        <v/>
      </c>
    </row>
    <row r="448" spans="1:25">
      <c r="A448" s="201"/>
      <c r="B448" s="283"/>
      <c r="C448" s="203"/>
      <c r="D448" s="205"/>
      <c r="E448" s="203"/>
      <c r="F448" s="205"/>
      <c r="G448" s="206"/>
      <c r="H448" s="206"/>
      <c r="I448" s="207"/>
      <c r="J448" s="208"/>
      <c r="K448" s="204"/>
      <c r="L448" s="273" t="str">
        <f t="shared" si="29"/>
        <v/>
      </c>
      <c r="M448" s="78"/>
      <c r="N448" s="78"/>
      <c r="O448" s="78"/>
      <c r="P448" s="78"/>
      <c r="Q448" s="78"/>
      <c r="R448" s="36">
        <f t="shared" si="28"/>
        <v>28348.636155563392</v>
      </c>
      <c r="S448" s="386"/>
      <c r="T448" s="37"/>
      <c r="X448" s="39" t="str">
        <f t="shared" si="30"/>
        <v/>
      </c>
      <c r="Y448" s="42" t="str">
        <f t="shared" si="31"/>
        <v/>
      </c>
    </row>
    <row r="449" spans="1:25">
      <c r="A449" s="201"/>
      <c r="B449" s="283"/>
      <c r="C449" s="203"/>
      <c r="D449" s="205"/>
      <c r="E449" s="203"/>
      <c r="F449" s="205"/>
      <c r="G449" s="206"/>
      <c r="H449" s="206"/>
      <c r="I449" s="207"/>
      <c r="J449" s="208"/>
      <c r="K449" s="204"/>
      <c r="L449" s="273" t="str">
        <f t="shared" si="29"/>
        <v/>
      </c>
      <c r="M449" s="78"/>
      <c r="N449" s="78"/>
      <c r="O449" s="78"/>
      <c r="P449" s="78"/>
      <c r="Q449" s="78"/>
      <c r="R449" s="36">
        <f t="shared" si="28"/>
        <v>28348.636155563392</v>
      </c>
      <c r="S449" s="386"/>
      <c r="T449" s="37"/>
      <c r="X449" s="39" t="str">
        <f t="shared" si="30"/>
        <v/>
      </c>
      <c r="Y449" s="42" t="str">
        <f t="shared" si="31"/>
        <v/>
      </c>
    </row>
    <row r="450" spans="1:25">
      <c r="A450" s="201"/>
      <c r="B450" s="283"/>
      <c r="C450" s="203"/>
      <c r="D450" s="205"/>
      <c r="E450" s="203"/>
      <c r="F450" s="205"/>
      <c r="G450" s="206"/>
      <c r="H450" s="206"/>
      <c r="I450" s="207"/>
      <c r="J450" s="208"/>
      <c r="K450" s="204"/>
      <c r="L450" s="273" t="str">
        <f t="shared" si="29"/>
        <v/>
      </c>
      <c r="M450" s="78"/>
      <c r="N450" s="78"/>
      <c r="O450" s="78"/>
      <c r="P450" s="78"/>
      <c r="Q450" s="78"/>
      <c r="R450" s="36">
        <f t="shared" si="28"/>
        <v>28348.636155563392</v>
      </c>
      <c r="S450" s="386"/>
      <c r="T450" s="37"/>
      <c r="X450" s="39" t="str">
        <f t="shared" si="30"/>
        <v/>
      </c>
      <c r="Y450" s="42" t="str">
        <f t="shared" si="31"/>
        <v/>
      </c>
    </row>
    <row r="451" spans="1:25">
      <c r="A451" s="201"/>
      <c r="B451" s="283"/>
      <c r="C451" s="203"/>
      <c r="D451" s="205"/>
      <c r="E451" s="203"/>
      <c r="F451" s="205"/>
      <c r="G451" s="206"/>
      <c r="H451" s="206"/>
      <c r="I451" s="207"/>
      <c r="J451" s="208"/>
      <c r="K451" s="204"/>
      <c r="L451" s="273" t="str">
        <f t="shared" si="29"/>
        <v/>
      </c>
      <c r="M451" s="78"/>
      <c r="N451" s="78"/>
      <c r="O451" s="78"/>
      <c r="P451" s="78"/>
      <c r="Q451" s="78"/>
      <c r="R451" s="36">
        <f t="shared" si="28"/>
        <v>28348.636155563392</v>
      </c>
      <c r="S451" s="386"/>
      <c r="T451" s="37"/>
      <c r="X451" s="39" t="str">
        <f t="shared" si="30"/>
        <v/>
      </c>
      <c r="Y451" s="42" t="str">
        <f t="shared" si="31"/>
        <v/>
      </c>
    </row>
    <row r="452" spans="1:25">
      <c r="A452" s="201"/>
      <c r="B452" s="283"/>
      <c r="C452" s="203"/>
      <c r="D452" s="205"/>
      <c r="E452" s="203"/>
      <c r="F452" s="205"/>
      <c r="G452" s="206"/>
      <c r="H452" s="206"/>
      <c r="I452" s="207"/>
      <c r="J452" s="208"/>
      <c r="K452" s="204"/>
      <c r="L452" s="273" t="str">
        <f t="shared" si="29"/>
        <v/>
      </c>
      <c r="M452" s="78"/>
      <c r="N452" s="78"/>
      <c r="O452" s="78"/>
      <c r="P452" s="78"/>
      <c r="Q452" s="78"/>
      <c r="R452" s="36">
        <f t="shared" si="28"/>
        <v>28348.636155563392</v>
      </c>
      <c r="S452" s="386"/>
      <c r="T452" s="37"/>
      <c r="X452" s="39" t="str">
        <f t="shared" si="30"/>
        <v/>
      </c>
      <c r="Y452" s="42" t="str">
        <f t="shared" si="31"/>
        <v/>
      </c>
    </row>
    <row r="453" spans="1:25">
      <c r="A453" s="201"/>
      <c r="B453" s="283"/>
      <c r="C453" s="203"/>
      <c r="D453" s="205"/>
      <c r="E453" s="203"/>
      <c r="F453" s="205"/>
      <c r="G453" s="206"/>
      <c r="H453" s="206"/>
      <c r="I453" s="207"/>
      <c r="J453" s="208"/>
      <c r="K453" s="204"/>
      <c r="L453" s="273" t="str">
        <f t="shared" si="29"/>
        <v/>
      </c>
      <c r="M453" s="78"/>
      <c r="N453" s="78"/>
      <c r="O453" s="78"/>
      <c r="P453" s="78"/>
      <c r="Q453" s="78"/>
      <c r="R453" s="36">
        <f t="shared" si="28"/>
        <v>28348.636155563392</v>
      </c>
      <c r="S453" s="386"/>
      <c r="T453" s="37"/>
      <c r="X453" s="39" t="str">
        <f t="shared" si="30"/>
        <v/>
      </c>
      <c r="Y453" s="42" t="str">
        <f t="shared" si="31"/>
        <v/>
      </c>
    </row>
    <row r="454" spans="1:25">
      <c r="A454" s="201"/>
      <c r="B454" s="283"/>
      <c r="C454" s="203"/>
      <c r="D454" s="205"/>
      <c r="E454" s="203"/>
      <c r="F454" s="205"/>
      <c r="G454" s="206"/>
      <c r="H454" s="206"/>
      <c r="I454" s="207"/>
      <c r="J454" s="208"/>
      <c r="K454" s="204"/>
      <c r="L454" s="273" t="str">
        <f t="shared" si="29"/>
        <v/>
      </c>
      <c r="M454" s="78"/>
      <c r="N454" s="78"/>
      <c r="O454" s="78"/>
      <c r="P454" s="78"/>
      <c r="Q454" s="78"/>
      <c r="R454" s="36">
        <f t="shared" si="28"/>
        <v>28348.636155563392</v>
      </c>
      <c r="S454" s="386"/>
      <c r="T454" s="37"/>
      <c r="X454" s="39" t="str">
        <f t="shared" si="30"/>
        <v/>
      </c>
      <c r="Y454" s="42" t="str">
        <f t="shared" si="31"/>
        <v/>
      </c>
    </row>
    <row r="455" spans="1:25">
      <c r="A455" s="201"/>
      <c r="B455" s="283"/>
      <c r="C455" s="203"/>
      <c r="D455" s="205"/>
      <c r="E455" s="203"/>
      <c r="F455" s="205"/>
      <c r="G455" s="206"/>
      <c r="H455" s="206"/>
      <c r="I455" s="207"/>
      <c r="J455" s="208"/>
      <c r="K455" s="204"/>
      <c r="L455" s="273" t="str">
        <f t="shared" si="29"/>
        <v/>
      </c>
      <c r="M455" s="78"/>
      <c r="N455" s="78"/>
      <c r="O455" s="78"/>
      <c r="P455" s="78"/>
      <c r="Q455" s="78"/>
      <c r="R455" s="36">
        <f t="shared" si="28"/>
        <v>28348.636155563392</v>
      </c>
      <c r="S455" s="386"/>
      <c r="T455" s="37"/>
      <c r="X455" s="39" t="str">
        <f t="shared" si="30"/>
        <v/>
      </c>
      <c r="Y455" s="42" t="str">
        <f t="shared" si="31"/>
        <v/>
      </c>
    </row>
    <row r="456" spans="1:25">
      <c r="A456" s="201"/>
      <c r="B456" s="283"/>
      <c r="C456" s="203"/>
      <c r="D456" s="205"/>
      <c r="E456" s="203"/>
      <c r="F456" s="205"/>
      <c r="G456" s="206"/>
      <c r="H456" s="206"/>
      <c r="I456" s="207"/>
      <c r="J456" s="208"/>
      <c r="K456" s="204"/>
      <c r="L456" s="273" t="str">
        <f t="shared" si="29"/>
        <v/>
      </c>
      <c r="M456" s="78"/>
      <c r="N456" s="78"/>
      <c r="O456" s="78"/>
      <c r="P456" s="78"/>
      <c r="Q456" s="78"/>
      <c r="R456" s="36">
        <f t="shared" si="28"/>
        <v>28348.636155563392</v>
      </c>
      <c r="S456" s="386"/>
      <c r="T456" s="37"/>
      <c r="X456" s="39" t="str">
        <f t="shared" si="30"/>
        <v/>
      </c>
      <c r="Y456" s="42" t="str">
        <f t="shared" si="31"/>
        <v/>
      </c>
    </row>
    <row r="457" spans="1:25">
      <c r="A457" s="201"/>
      <c r="B457" s="283"/>
      <c r="C457" s="203"/>
      <c r="D457" s="205"/>
      <c r="E457" s="203"/>
      <c r="F457" s="205"/>
      <c r="G457" s="206"/>
      <c r="H457" s="206"/>
      <c r="I457" s="207"/>
      <c r="J457" s="208"/>
      <c r="K457" s="204"/>
      <c r="L457" s="273" t="str">
        <f t="shared" si="29"/>
        <v/>
      </c>
      <c r="M457" s="78"/>
      <c r="N457" s="78"/>
      <c r="O457" s="78"/>
      <c r="P457" s="78"/>
      <c r="Q457" s="78"/>
      <c r="R457" s="36">
        <f t="shared" si="28"/>
        <v>28348.636155563392</v>
      </c>
      <c r="S457" s="386"/>
      <c r="T457" s="37"/>
      <c r="X457" s="39" t="str">
        <f t="shared" si="30"/>
        <v/>
      </c>
      <c r="Y457" s="42" t="str">
        <f t="shared" si="31"/>
        <v/>
      </c>
    </row>
    <row r="458" spans="1:25">
      <c r="A458" s="201"/>
      <c r="B458" s="283"/>
      <c r="C458" s="203"/>
      <c r="D458" s="205"/>
      <c r="E458" s="203"/>
      <c r="F458" s="205"/>
      <c r="G458" s="206"/>
      <c r="H458" s="206"/>
      <c r="I458" s="207"/>
      <c r="J458" s="208"/>
      <c r="K458" s="204"/>
      <c r="L458" s="273" t="str">
        <f t="shared" si="29"/>
        <v/>
      </c>
      <c r="M458" s="78"/>
      <c r="N458" s="78"/>
      <c r="O458" s="78"/>
      <c r="P458" s="78"/>
      <c r="Q458" s="78"/>
      <c r="R458" s="36">
        <f t="shared" si="28"/>
        <v>28348.636155563392</v>
      </c>
      <c r="S458" s="386"/>
      <c r="T458" s="37"/>
      <c r="X458" s="39" t="str">
        <f t="shared" si="30"/>
        <v/>
      </c>
      <c r="Y458" s="42" t="str">
        <f t="shared" si="31"/>
        <v/>
      </c>
    </row>
    <row r="459" spans="1:25">
      <c r="A459" s="201"/>
      <c r="B459" s="283"/>
      <c r="C459" s="203"/>
      <c r="D459" s="205"/>
      <c r="E459" s="203"/>
      <c r="F459" s="205"/>
      <c r="G459" s="206"/>
      <c r="H459" s="206"/>
      <c r="I459" s="207"/>
      <c r="J459" s="208"/>
      <c r="K459" s="204"/>
      <c r="L459" s="273" t="str">
        <f t="shared" si="29"/>
        <v/>
      </c>
      <c r="M459" s="78"/>
      <c r="N459" s="78"/>
      <c r="O459" s="78"/>
      <c r="P459" s="78"/>
      <c r="Q459" s="78"/>
      <c r="R459" s="36">
        <f t="shared" si="28"/>
        <v>28348.636155563392</v>
      </c>
      <c r="S459" s="386"/>
      <c r="T459" s="37"/>
      <c r="X459" s="39" t="str">
        <f t="shared" si="30"/>
        <v/>
      </c>
      <c r="Y459" s="42" t="str">
        <f t="shared" si="31"/>
        <v/>
      </c>
    </row>
    <row r="460" spans="1:25">
      <c r="A460" s="201"/>
      <c r="B460" s="283"/>
      <c r="C460" s="203"/>
      <c r="D460" s="205"/>
      <c r="E460" s="203"/>
      <c r="F460" s="205"/>
      <c r="G460" s="206"/>
      <c r="H460" s="206"/>
      <c r="I460" s="207"/>
      <c r="J460" s="208"/>
      <c r="K460" s="204"/>
      <c r="L460" s="273" t="str">
        <f t="shared" si="29"/>
        <v/>
      </c>
      <c r="M460" s="78"/>
      <c r="N460" s="78"/>
      <c r="O460" s="78"/>
      <c r="P460" s="78"/>
      <c r="Q460" s="78"/>
      <c r="R460" s="36">
        <f t="shared" si="28"/>
        <v>28348.636155563392</v>
      </c>
      <c r="S460" s="386"/>
      <c r="T460" s="37"/>
      <c r="X460" s="39" t="str">
        <f t="shared" si="30"/>
        <v/>
      </c>
      <c r="Y460" s="42" t="str">
        <f t="shared" si="31"/>
        <v/>
      </c>
    </row>
    <row r="461" spans="1:25">
      <c r="A461" s="201"/>
      <c r="B461" s="283"/>
      <c r="C461" s="203"/>
      <c r="D461" s="205"/>
      <c r="E461" s="203"/>
      <c r="F461" s="205"/>
      <c r="G461" s="206"/>
      <c r="H461" s="206"/>
      <c r="I461" s="207"/>
      <c r="J461" s="208"/>
      <c r="K461" s="204"/>
      <c r="L461" s="273" t="str">
        <f t="shared" si="29"/>
        <v/>
      </c>
      <c r="M461" s="78"/>
      <c r="N461" s="78"/>
      <c r="O461" s="78"/>
      <c r="P461" s="78"/>
      <c r="Q461" s="78"/>
      <c r="R461" s="36">
        <f t="shared" si="28"/>
        <v>28348.636155563392</v>
      </c>
      <c r="S461" s="386"/>
      <c r="T461" s="37"/>
      <c r="X461" s="39" t="str">
        <f t="shared" si="30"/>
        <v/>
      </c>
      <c r="Y461" s="42" t="str">
        <f t="shared" si="31"/>
        <v/>
      </c>
    </row>
    <row r="462" spans="1:25">
      <c r="A462" s="201"/>
      <c r="B462" s="283"/>
      <c r="C462" s="203"/>
      <c r="D462" s="205"/>
      <c r="E462" s="203"/>
      <c r="F462" s="205"/>
      <c r="G462" s="206"/>
      <c r="H462" s="206"/>
      <c r="I462" s="207"/>
      <c r="J462" s="208"/>
      <c r="K462" s="204"/>
      <c r="L462" s="273" t="str">
        <f t="shared" si="29"/>
        <v/>
      </c>
      <c r="M462" s="78"/>
      <c r="N462" s="78"/>
      <c r="O462" s="78"/>
      <c r="P462" s="78"/>
      <c r="Q462" s="78"/>
      <c r="R462" s="36">
        <f t="shared" si="28"/>
        <v>28348.636155563392</v>
      </c>
      <c r="S462" s="386"/>
      <c r="T462" s="37"/>
      <c r="X462" s="39" t="str">
        <f t="shared" si="30"/>
        <v/>
      </c>
      <c r="Y462" s="42" t="str">
        <f t="shared" si="31"/>
        <v/>
      </c>
    </row>
    <row r="463" spans="1:25">
      <c r="A463" s="201"/>
      <c r="B463" s="283"/>
      <c r="C463" s="203"/>
      <c r="D463" s="205"/>
      <c r="E463" s="203"/>
      <c r="F463" s="205"/>
      <c r="G463" s="206"/>
      <c r="H463" s="206"/>
      <c r="I463" s="207"/>
      <c r="J463" s="208"/>
      <c r="K463" s="204"/>
      <c r="L463" s="273" t="str">
        <f t="shared" si="29"/>
        <v/>
      </c>
      <c r="M463" s="78"/>
      <c r="N463" s="78"/>
      <c r="O463" s="78"/>
      <c r="P463" s="78"/>
      <c r="Q463" s="78"/>
      <c r="R463" s="36">
        <f t="shared" si="28"/>
        <v>28348.636155563392</v>
      </c>
      <c r="S463" s="386"/>
      <c r="T463" s="37"/>
      <c r="X463" s="39" t="str">
        <f t="shared" si="30"/>
        <v/>
      </c>
      <c r="Y463" s="42" t="str">
        <f t="shared" si="31"/>
        <v/>
      </c>
    </row>
    <row r="464" spans="1:25">
      <c r="A464" s="201"/>
      <c r="B464" s="283"/>
      <c r="C464" s="203"/>
      <c r="D464" s="205"/>
      <c r="E464" s="203"/>
      <c r="F464" s="205"/>
      <c r="G464" s="206"/>
      <c r="H464" s="206"/>
      <c r="I464" s="207"/>
      <c r="J464" s="208"/>
      <c r="K464" s="204"/>
      <c r="L464" s="273" t="str">
        <f t="shared" si="29"/>
        <v/>
      </c>
      <c r="M464" s="78"/>
      <c r="N464" s="78"/>
      <c r="O464" s="78"/>
      <c r="P464" s="78"/>
      <c r="Q464" s="78"/>
      <c r="R464" s="36">
        <f t="shared" si="28"/>
        <v>28348.636155563392</v>
      </c>
      <c r="S464" s="386"/>
      <c r="T464" s="37"/>
      <c r="X464" s="39" t="str">
        <f t="shared" si="30"/>
        <v/>
      </c>
      <c r="Y464" s="42" t="str">
        <f t="shared" si="31"/>
        <v/>
      </c>
    </row>
    <row r="465" spans="1:25">
      <c r="A465" s="201"/>
      <c r="B465" s="283"/>
      <c r="C465" s="203"/>
      <c r="D465" s="205"/>
      <c r="E465" s="203"/>
      <c r="F465" s="205"/>
      <c r="G465" s="206"/>
      <c r="H465" s="206"/>
      <c r="I465" s="207"/>
      <c r="J465" s="208"/>
      <c r="K465" s="204"/>
      <c r="L465" s="273" t="str">
        <f t="shared" si="29"/>
        <v/>
      </c>
      <c r="M465" s="78"/>
      <c r="N465" s="78"/>
      <c r="O465" s="78"/>
      <c r="P465" s="78"/>
      <c r="Q465" s="78"/>
      <c r="R465" s="36">
        <f t="shared" si="28"/>
        <v>28348.636155563392</v>
      </c>
      <c r="S465" s="386"/>
      <c r="T465" s="37"/>
      <c r="X465" s="39" t="str">
        <f t="shared" si="30"/>
        <v/>
      </c>
      <c r="Y465" s="42" t="str">
        <f t="shared" si="31"/>
        <v/>
      </c>
    </row>
    <row r="466" spans="1:25">
      <c r="A466" s="201"/>
      <c r="B466" s="283"/>
      <c r="C466" s="203"/>
      <c r="D466" s="205"/>
      <c r="E466" s="203"/>
      <c r="F466" s="205"/>
      <c r="G466" s="206"/>
      <c r="H466" s="206"/>
      <c r="I466" s="207"/>
      <c r="J466" s="208"/>
      <c r="K466" s="204"/>
      <c r="L466" s="273" t="str">
        <f t="shared" si="29"/>
        <v/>
      </c>
      <c r="M466" s="78"/>
      <c r="N466" s="78"/>
      <c r="O466" s="78"/>
      <c r="P466" s="78"/>
      <c r="Q466" s="78"/>
      <c r="R466" s="36">
        <f t="shared" si="28"/>
        <v>28348.636155563392</v>
      </c>
      <c r="S466" s="386"/>
      <c r="T466" s="37"/>
      <c r="X466" s="39" t="str">
        <f t="shared" si="30"/>
        <v/>
      </c>
      <c r="Y466" s="42" t="str">
        <f t="shared" si="31"/>
        <v/>
      </c>
    </row>
    <row r="467" spans="1:25">
      <c r="A467" s="201"/>
      <c r="B467" s="283"/>
      <c r="C467" s="203"/>
      <c r="D467" s="205"/>
      <c r="E467" s="203"/>
      <c r="F467" s="205"/>
      <c r="G467" s="206"/>
      <c r="H467" s="206"/>
      <c r="I467" s="207"/>
      <c r="J467" s="208"/>
      <c r="K467" s="204"/>
      <c r="L467" s="273" t="str">
        <f t="shared" si="29"/>
        <v/>
      </c>
      <c r="M467" s="78"/>
      <c r="N467" s="78"/>
      <c r="O467" s="78"/>
      <c r="P467" s="78"/>
      <c r="Q467" s="78"/>
      <c r="R467" s="36">
        <f t="shared" si="28"/>
        <v>28348.636155563392</v>
      </c>
      <c r="S467" s="386"/>
      <c r="T467" s="37"/>
      <c r="X467" s="39" t="str">
        <f t="shared" si="30"/>
        <v/>
      </c>
      <c r="Y467" s="42" t="str">
        <f t="shared" si="31"/>
        <v/>
      </c>
    </row>
    <row r="468" spans="1:25">
      <c r="A468" s="201"/>
      <c r="B468" s="283"/>
      <c r="C468" s="203"/>
      <c r="D468" s="205"/>
      <c r="E468" s="203"/>
      <c r="F468" s="205"/>
      <c r="G468" s="206"/>
      <c r="H468" s="206"/>
      <c r="I468" s="207"/>
      <c r="J468" s="208"/>
      <c r="K468" s="204"/>
      <c r="L468" s="273" t="str">
        <f t="shared" si="29"/>
        <v/>
      </c>
      <c r="M468" s="78"/>
      <c r="N468" s="78"/>
      <c r="O468" s="78"/>
      <c r="P468" s="78"/>
      <c r="Q468" s="78"/>
      <c r="R468" s="36">
        <f t="shared" si="28"/>
        <v>28348.636155563392</v>
      </c>
      <c r="S468" s="386"/>
      <c r="T468" s="37"/>
      <c r="X468" s="39" t="str">
        <f t="shared" si="30"/>
        <v/>
      </c>
      <c r="Y468" s="42" t="str">
        <f t="shared" si="31"/>
        <v/>
      </c>
    </row>
    <row r="469" spans="1:25">
      <c r="A469" s="201"/>
      <c r="B469" s="283"/>
      <c r="C469" s="203"/>
      <c r="D469" s="205"/>
      <c r="E469" s="203"/>
      <c r="F469" s="205"/>
      <c r="G469" s="206"/>
      <c r="H469" s="206"/>
      <c r="I469" s="207"/>
      <c r="J469" s="208"/>
      <c r="K469" s="204"/>
      <c r="L469" s="273" t="str">
        <f t="shared" si="29"/>
        <v/>
      </c>
      <c r="M469" s="78"/>
      <c r="N469" s="78"/>
      <c r="O469" s="78"/>
      <c r="P469" s="78"/>
      <c r="Q469" s="78"/>
      <c r="R469" s="36">
        <f t="shared" si="28"/>
        <v>28348.636155563392</v>
      </c>
      <c r="S469" s="386"/>
      <c r="T469" s="37"/>
      <c r="X469" s="39" t="str">
        <f t="shared" si="30"/>
        <v/>
      </c>
      <c r="Y469" s="42" t="str">
        <f t="shared" si="31"/>
        <v/>
      </c>
    </row>
    <row r="470" spans="1:25">
      <c r="A470" s="201"/>
      <c r="B470" s="283"/>
      <c r="C470" s="203"/>
      <c r="D470" s="205"/>
      <c r="E470" s="203"/>
      <c r="F470" s="205"/>
      <c r="G470" s="206"/>
      <c r="H470" s="206"/>
      <c r="I470" s="207"/>
      <c r="J470" s="208"/>
      <c r="K470" s="204"/>
      <c r="L470" s="273" t="str">
        <f t="shared" si="29"/>
        <v/>
      </c>
      <c r="M470" s="78"/>
      <c r="N470" s="78"/>
      <c r="O470" s="78"/>
      <c r="P470" s="78"/>
      <c r="Q470" s="78"/>
      <c r="R470" s="36">
        <f t="shared" si="28"/>
        <v>28348.636155563392</v>
      </c>
      <c r="S470" s="386"/>
      <c r="T470" s="37"/>
      <c r="X470" s="39" t="str">
        <f t="shared" si="30"/>
        <v/>
      </c>
      <c r="Y470" s="42" t="str">
        <f t="shared" si="31"/>
        <v/>
      </c>
    </row>
    <row r="471" spans="1:25">
      <c r="A471" s="201"/>
      <c r="B471" s="283"/>
      <c r="C471" s="203"/>
      <c r="D471" s="205"/>
      <c r="E471" s="203"/>
      <c r="F471" s="205"/>
      <c r="G471" s="206"/>
      <c r="H471" s="206"/>
      <c r="I471" s="207"/>
      <c r="J471" s="208"/>
      <c r="K471" s="204"/>
      <c r="L471" s="273" t="str">
        <f t="shared" si="29"/>
        <v/>
      </c>
      <c r="M471" s="78"/>
      <c r="N471" s="78"/>
      <c r="O471" s="78"/>
      <c r="P471" s="78"/>
      <c r="Q471" s="78"/>
      <c r="R471" s="36">
        <f t="shared" si="28"/>
        <v>28348.636155563392</v>
      </c>
      <c r="S471" s="386"/>
      <c r="T471" s="37"/>
      <c r="X471" s="39" t="str">
        <f t="shared" si="30"/>
        <v/>
      </c>
      <c r="Y471" s="42" t="str">
        <f t="shared" si="31"/>
        <v/>
      </c>
    </row>
    <row r="472" spans="1:25">
      <c r="A472" s="201"/>
      <c r="B472" s="283"/>
      <c r="C472" s="203"/>
      <c r="D472" s="205"/>
      <c r="E472" s="203"/>
      <c r="F472" s="205"/>
      <c r="G472" s="206"/>
      <c r="H472" s="206"/>
      <c r="I472" s="207"/>
      <c r="J472" s="208"/>
      <c r="K472" s="204"/>
      <c r="L472" s="273" t="str">
        <f t="shared" si="29"/>
        <v/>
      </c>
      <c r="M472" s="78"/>
      <c r="N472" s="78"/>
      <c r="O472" s="78"/>
      <c r="P472" s="78"/>
      <c r="Q472" s="78"/>
      <c r="R472" s="36">
        <f t="shared" si="28"/>
        <v>28348.636155563392</v>
      </c>
      <c r="S472" s="386"/>
      <c r="T472" s="37"/>
      <c r="X472" s="39" t="str">
        <f t="shared" si="30"/>
        <v/>
      </c>
      <c r="Y472" s="42" t="str">
        <f t="shared" si="31"/>
        <v/>
      </c>
    </row>
    <row r="473" spans="1:25">
      <c r="A473" s="201"/>
      <c r="B473" s="283"/>
      <c r="C473" s="203"/>
      <c r="D473" s="205"/>
      <c r="E473" s="203"/>
      <c r="F473" s="205"/>
      <c r="G473" s="206"/>
      <c r="H473" s="206"/>
      <c r="I473" s="207"/>
      <c r="J473" s="208"/>
      <c r="K473" s="204"/>
      <c r="L473" s="273" t="str">
        <f t="shared" si="29"/>
        <v/>
      </c>
      <c r="M473" s="78"/>
      <c r="N473" s="78"/>
      <c r="O473" s="78"/>
      <c r="P473" s="78"/>
      <c r="Q473" s="78"/>
      <c r="R473" s="36">
        <f t="shared" si="28"/>
        <v>28348.636155563392</v>
      </c>
      <c r="S473" s="386"/>
      <c r="T473" s="37"/>
      <c r="X473" s="39" t="str">
        <f t="shared" si="30"/>
        <v/>
      </c>
      <c r="Y473" s="42" t="str">
        <f t="shared" si="31"/>
        <v/>
      </c>
    </row>
    <row r="474" spans="1:25">
      <c r="A474" s="201"/>
      <c r="B474" s="283"/>
      <c r="C474" s="203"/>
      <c r="D474" s="205"/>
      <c r="E474" s="203"/>
      <c r="F474" s="205"/>
      <c r="G474" s="206"/>
      <c r="H474" s="206"/>
      <c r="I474" s="207"/>
      <c r="J474" s="208"/>
      <c r="K474" s="204"/>
      <c r="L474" s="273" t="str">
        <f t="shared" si="29"/>
        <v/>
      </c>
      <c r="M474" s="78"/>
      <c r="N474" s="78"/>
      <c r="O474" s="78"/>
      <c r="P474" s="78"/>
      <c r="Q474" s="78"/>
      <c r="R474" s="36">
        <f t="shared" si="28"/>
        <v>28348.636155563392</v>
      </c>
      <c r="S474" s="386"/>
      <c r="T474" s="37"/>
      <c r="X474" s="39" t="str">
        <f t="shared" si="30"/>
        <v/>
      </c>
      <c r="Y474" s="42" t="str">
        <f t="shared" si="31"/>
        <v/>
      </c>
    </row>
    <row r="475" spans="1:25">
      <c r="A475" s="201"/>
      <c r="B475" s="283"/>
      <c r="C475" s="203"/>
      <c r="D475" s="205"/>
      <c r="E475" s="203"/>
      <c r="F475" s="205"/>
      <c r="G475" s="206"/>
      <c r="H475" s="206"/>
      <c r="I475" s="207"/>
      <c r="J475" s="208"/>
      <c r="K475" s="204"/>
      <c r="L475" s="273" t="str">
        <f t="shared" si="29"/>
        <v/>
      </c>
      <c r="M475" s="78"/>
      <c r="N475" s="78"/>
      <c r="O475" s="78"/>
      <c r="P475" s="78"/>
      <c r="Q475" s="78"/>
      <c r="R475" s="36">
        <f t="shared" si="28"/>
        <v>28348.636155563392</v>
      </c>
      <c r="S475" s="386"/>
      <c r="T475" s="37"/>
      <c r="X475" s="39" t="str">
        <f t="shared" si="30"/>
        <v/>
      </c>
      <c r="Y475" s="42" t="str">
        <f t="shared" si="31"/>
        <v/>
      </c>
    </row>
    <row r="476" spans="1:25">
      <c r="A476" s="201"/>
      <c r="B476" s="283"/>
      <c r="C476" s="203"/>
      <c r="D476" s="205"/>
      <c r="E476" s="203"/>
      <c r="F476" s="205"/>
      <c r="G476" s="206"/>
      <c r="H476" s="206"/>
      <c r="I476" s="207"/>
      <c r="J476" s="208"/>
      <c r="K476" s="204"/>
      <c r="L476" s="273" t="str">
        <f t="shared" si="29"/>
        <v/>
      </c>
      <c r="M476" s="78"/>
      <c r="N476" s="78"/>
      <c r="O476" s="78"/>
      <c r="P476" s="78"/>
      <c r="Q476" s="78"/>
      <c r="R476" s="36">
        <f t="shared" si="28"/>
        <v>28348.636155563392</v>
      </c>
      <c r="S476" s="386"/>
      <c r="T476" s="37"/>
      <c r="X476" s="39" t="str">
        <f t="shared" si="30"/>
        <v/>
      </c>
      <c r="Y476" s="42" t="str">
        <f t="shared" si="31"/>
        <v/>
      </c>
    </row>
    <row r="477" spans="1:25">
      <c r="A477" s="201"/>
      <c r="B477" s="283"/>
      <c r="C477" s="203"/>
      <c r="D477" s="205"/>
      <c r="E477" s="203"/>
      <c r="F477" s="205"/>
      <c r="G477" s="206"/>
      <c r="H477" s="206"/>
      <c r="I477" s="207"/>
      <c r="J477" s="208"/>
      <c r="K477" s="204"/>
      <c r="L477" s="273" t="str">
        <f t="shared" si="29"/>
        <v/>
      </c>
      <c r="M477" s="78"/>
      <c r="N477" s="78"/>
      <c r="O477" s="78"/>
      <c r="P477" s="78"/>
      <c r="Q477" s="78"/>
      <c r="R477" s="36">
        <f t="shared" si="28"/>
        <v>28348.636155563392</v>
      </c>
      <c r="S477" s="386"/>
      <c r="T477" s="37"/>
      <c r="X477" s="39" t="str">
        <f t="shared" si="30"/>
        <v/>
      </c>
      <c r="Y477" s="42" t="str">
        <f t="shared" si="31"/>
        <v/>
      </c>
    </row>
    <row r="478" spans="1:25">
      <c r="A478" s="201"/>
      <c r="B478" s="283"/>
      <c r="C478" s="203"/>
      <c r="D478" s="205"/>
      <c r="E478" s="203"/>
      <c r="F478" s="205"/>
      <c r="G478" s="206"/>
      <c r="H478" s="206"/>
      <c r="I478" s="207"/>
      <c r="J478" s="208"/>
      <c r="K478" s="204"/>
      <c r="L478" s="273" t="str">
        <f t="shared" si="29"/>
        <v/>
      </c>
      <c r="M478" s="78"/>
      <c r="N478" s="78"/>
      <c r="O478" s="78"/>
      <c r="P478" s="78"/>
      <c r="Q478" s="78"/>
      <c r="R478" s="36">
        <f t="shared" si="28"/>
        <v>28348.636155563392</v>
      </c>
      <c r="S478" s="386"/>
      <c r="T478" s="37"/>
      <c r="X478" s="39" t="str">
        <f t="shared" si="30"/>
        <v/>
      </c>
      <c r="Y478" s="42" t="str">
        <f t="shared" si="31"/>
        <v/>
      </c>
    </row>
    <row r="479" spans="1:25">
      <c r="A479" s="201"/>
      <c r="B479" s="283"/>
      <c r="C479" s="203"/>
      <c r="D479" s="205"/>
      <c r="E479" s="203"/>
      <c r="F479" s="205"/>
      <c r="G479" s="206"/>
      <c r="H479" s="206"/>
      <c r="I479" s="207"/>
      <c r="J479" s="208"/>
      <c r="K479" s="204"/>
      <c r="L479" s="273" t="str">
        <f t="shared" si="29"/>
        <v/>
      </c>
      <c r="M479" s="78"/>
      <c r="N479" s="78"/>
      <c r="O479" s="78"/>
      <c r="P479" s="78"/>
      <c r="Q479" s="78"/>
      <c r="R479" s="36">
        <f t="shared" si="28"/>
        <v>28348.636155563392</v>
      </c>
      <c r="S479" s="386"/>
      <c r="T479" s="37"/>
      <c r="X479" s="39" t="str">
        <f t="shared" si="30"/>
        <v/>
      </c>
      <c r="Y479" s="42" t="str">
        <f t="shared" si="31"/>
        <v/>
      </c>
    </row>
    <row r="480" spans="1:25">
      <c r="A480" s="201"/>
      <c r="B480" s="283"/>
      <c r="C480" s="203"/>
      <c r="D480" s="205"/>
      <c r="E480" s="203"/>
      <c r="F480" s="205"/>
      <c r="G480" s="206"/>
      <c r="H480" s="206"/>
      <c r="I480" s="207"/>
      <c r="J480" s="208"/>
      <c r="K480" s="204"/>
      <c r="L480" s="273" t="str">
        <f t="shared" si="29"/>
        <v/>
      </c>
      <c r="M480" s="78"/>
      <c r="N480" s="78"/>
      <c r="O480" s="78"/>
      <c r="P480" s="78"/>
      <c r="Q480" s="78"/>
      <c r="R480" s="36">
        <f t="shared" si="28"/>
        <v>28348.636155563392</v>
      </c>
      <c r="S480" s="386"/>
      <c r="T480" s="37"/>
      <c r="X480" s="39" t="str">
        <f t="shared" si="30"/>
        <v/>
      </c>
      <c r="Y480" s="42" t="str">
        <f t="shared" si="31"/>
        <v/>
      </c>
    </row>
    <row r="481" spans="1:25">
      <c r="A481" s="201"/>
      <c r="B481" s="283"/>
      <c r="C481" s="203"/>
      <c r="D481" s="205"/>
      <c r="E481" s="203"/>
      <c r="F481" s="205"/>
      <c r="G481" s="206"/>
      <c r="H481" s="206"/>
      <c r="I481" s="207"/>
      <c r="J481" s="208"/>
      <c r="K481" s="204"/>
      <c r="L481" s="273" t="str">
        <f t="shared" si="29"/>
        <v/>
      </c>
      <c r="M481" s="78"/>
      <c r="N481" s="78"/>
      <c r="O481" s="78"/>
      <c r="P481" s="78"/>
      <c r="Q481" s="78"/>
      <c r="R481" s="36">
        <f t="shared" si="28"/>
        <v>28348.636155563392</v>
      </c>
      <c r="S481" s="386"/>
      <c r="T481" s="37"/>
      <c r="X481" s="39" t="str">
        <f t="shared" si="30"/>
        <v/>
      </c>
      <c r="Y481" s="42" t="str">
        <f t="shared" si="31"/>
        <v/>
      </c>
    </row>
    <row r="482" spans="1:25">
      <c r="A482" s="201"/>
      <c r="B482" s="283"/>
      <c r="C482" s="203"/>
      <c r="D482" s="205"/>
      <c r="E482" s="203"/>
      <c r="F482" s="205"/>
      <c r="G482" s="206"/>
      <c r="H482" s="206"/>
      <c r="I482" s="207"/>
      <c r="J482" s="208"/>
      <c r="K482" s="204"/>
      <c r="L482" s="273" t="str">
        <f t="shared" si="29"/>
        <v/>
      </c>
      <c r="M482" s="78"/>
      <c r="N482" s="78"/>
      <c r="O482" s="78"/>
      <c r="P482" s="78"/>
      <c r="Q482" s="78"/>
      <c r="R482" s="36">
        <f t="shared" ref="R482:R545" si="32">R481*((J482/100)+1)</f>
        <v>28348.636155563392</v>
      </c>
      <c r="S482" s="386"/>
      <c r="T482" s="37"/>
      <c r="X482" s="39" t="str">
        <f t="shared" si="30"/>
        <v/>
      </c>
      <c r="Y482" s="42" t="str">
        <f t="shared" si="31"/>
        <v/>
      </c>
    </row>
    <row r="483" spans="1:25">
      <c r="A483" s="201"/>
      <c r="B483" s="283"/>
      <c r="C483" s="203"/>
      <c r="D483" s="205"/>
      <c r="E483" s="203"/>
      <c r="F483" s="205"/>
      <c r="G483" s="206"/>
      <c r="H483" s="206"/>
      <c r="I483" s="207"/>
      <c r="J483" s="208"/>
      <c r="K483" s="204"/>
      <c r="L483" s="273" t="str">
        <f t="shared" si="29"/>
        <v/>
      </c>
      <c r="M483" s="78"/>
      <c r="N483" s="78"/>
      <c r="O483" s="78"/>
      <c r="P483" s="78"/>
      <c r="Q483" s="78"/>
      <c r="R483" s="36">
        <f t="shared" si="32"/>
        <v>28348.636155563392</v>
      </c>
      <c r="S483" s="386"/>
      <c r="T483" s="37"/>
      <c r="X483" s="39" t="str">
        <f t="shared" si="30"/>
        <v/>
      </c>
      <c r="Y483" s="42" t="str">
        <f t="shared" si="31"/>
        <v/>
      </c>
    </row>
    <row r="484" spans="1:25">
      <c r="A484" s="201"/>
      <c r="B484" s="283"/>
      <c r="C484" s="203"/>
      <c r="D484" s="205"/>
      <c r="E484" s="203"/>
      <c r="F484" s="205"/>
      <c r="G484" s="206"/>
      <c r="H484" s="206"/>
      <c r="I484" s="207"/>
      <c r="J484" s="208"/>
      <c r="K484" s="204"/>
      <c r="L484" s="273" t="str">
        <f t="shared" si="29"/>
        <v/>
      </c>
      <c r="M484" s="78"/>
      <c r="N484" s="78"/>
      <c r="O484" s="78"/>
      <c r="P484" s="78"/>
      <c r="Q484" s="78"/>
      <c r="R484" s="36">
        <f t="shared" si="32"/>
        <v>28348.636155563392</v>
      </c>
      <c r="S484" s="386"/>
      <c r="T484" s="37"/>
      <c r="X484" s="39" t="str">
        <f t="shared" si="30"/>
        <v/>
      </c>
      <c r="Y484" s="42" t="str">
        <f t="shared" si="31"/>
        <v/>
      </c>
    </row>
    <row r="485" spans="1:25">
      <c r="A485" s="201"/>
      <c r="B485" s="283"/>
      <c r="C485" s="203"/>
      <c r="D485" s="205"/>
      <c r="E485" s="203"/>
      <c r="F485" s="205"/>
      <c r="G485" s="206"/>
      <c r="H485" s="206"/>
      <c r="I485" s="207"/>
      <c r="J485" s="208"/>
      <c r="K485" s="204"/>
      <c r="L485" s="273" t="str">
        <f t="shared" si="29"/>
        <v/>
      </c>
      <c r="M485" s="78"/>
      <c r="N485" s="78"/>
      <c r="O485" s="78"/>
      <c r="P485" s="78"/>
      <c r="Q485" s="78"/>
      <c r="R485" s="36">
        <f t="shared" si="32"/>
        <v>28348.636155563392</v>
      </c>
      <c r="S485" s="386"/>
      <c r="T485" s="37"/>
      <c r="X485" s="39" t="str">
        <f t="shared" si="30"/>
        <v/>
      </c>
      <c r="Y485" s="42" t="str">
        <f t="shared" si="31"/>
        <v/>
      </c>
    </row>
    <row r="486" spans="1:25">
      <c r="A486" s="201"/>
      <c r="B486" s="283"/>
      <c r="C486" s="203"/>
      <c r="D486" s="205"/>
      <c r="E486" s="203"/>
      <c r="F486" s="205"/>
      <c r="G486" s="206"/>
      <c r="H486" s="206"/>
      <c r="I486" s="207"/>
      <c r="J486" s="208"/>
      <c r="K486" s="204"/>
      <c r="L486" s="273" t="str">
        <f t="shared" si="29"/>
        <v/>
      </c>
      <c r="M486" s="78"/>
      <c r="N486" s="78"/>
      <c r="O486" s="78"/>
      <c r="P486" s="78"/>
      <c r="Q486" s="78"/>
      <c r="R486" s="36">
        <f t="shared" si="32"/>
        <v>28348.636155563392</v>
      </c>
      <c r="S486" s="386"/>
      <c r="T486" s="37"/>
      <c r="X486" s="39" t="str">
        <f t="shared" si="30"/>
        <v/>
      </c>
      <c r="Y486" s="42" t="str">
        <f t="shared" si="31"/>
        <v/>
      </c>
    </row>
    <row r="487" spans="1:25">
      <c r="A487" s="201"/>
      <c r="B487" s="283"/>
      <c r="C487" s="203"/>
      <c r="D487" s="205"/>
      <c r="E487" s="203"/>
      <c r="F487" s="205"/>
      <c r="G487" s="206"/>
      <c r="H487" s="206"/>
      <c r="I487" s="207"/>
      <c r="J487" s="208"/>
      <c r="K487" s="204"/>
      <c r="L487" s="273" t="str">
        <f t="shared" si="29"/>
        <v/>
      </c>
      <c r="M487" s="78"/>
      <c r="N487" s="78"/>
      <c r="O487" s="78"/>
      <c r="P487" s="78"/>
      <c r="Q487" s="78"/>
      <c r="R487" s="36">
        <f t="shared" si="32"/>
        <v>28348.636155563392</v>
      </c>
      <c r="S487" s="386"/>
      <c r="T487" s="37"/>
      <c r="X487" s="39" t="str">
        <f t="shared" si="30"/>
        <v/>
      </c>
      <c r="Y487" s="42" t="str">
        <f t="shared" si="31"/>
        <v/>
      </c>
    </row>
    <row r="488" spans="1:25">
      <c r="A488" s="201"/>
      <c r="B488" s="283"/>
      <c r="C488" s="203"/>
      <c r="D488" s="205"/>
      <c r="E488" s="203"/>
      <c r="F488" s="205"/>
      <c r="G488" s="206"/>
      <c r="H488" s="206"/>
      <c r="I488" s="207"/>
      <c r="J488" s="208"/>
      <c r="K488" s="204"/>
      <c r="L488" s="273" t="str">
        <f t="shared" si="29"/>
        <v/>
      </c>
      <c r="M488" s="78"/>
      <c r="N488" s="78"/>
      <c r="O488" s="78"/>
      <c r="P488" s="78"/>
      <c r="Q488" s="78"/>
      <c r="R488" s="36">
        <f t="shared" si="32"/>
        <v>28348.636155563392</v>
      </c>
      <c r="S488" s="386"/>
      <c r="T488" s="37"/>
      <c r="X488" s="39" t="str">
        <f t="shared" si="30"/>
        <v/>
      </c>
      <c r="Y488" s="42" t="str">
        <f t="shared" si="31"/>
        <v/>
      </c>
    </row>
    <row r="489" spans="1:25">
      <c r="A489" s="201"/>
      <c r="B489" s="283"/>
      <c r="C489" s="203"/>
      <c r="D489" s="205"/>
      <c r="E489" s="203"/>
      <c r="F489" s="205"/>
      <c r="G489" s="206"/>
      <c r="H489" s="206"/>
      <c r="I489" s="207"/>
      <c r="J489" s="208"/>
      <c r="K489" s="204"/>
      <c r="L489" s="273" t="str">
        <f t="shared" si="29"/>
        <v/>
      </c>
      <c r="M489" s="78"/>
      <c r="N489" s="78"/>
      <c r="O489" s="78"/>
      <c r="P489" s="78"/>
      <c r="Q489" s="78"/>
      <c r="R489" s="36">
        <f t="shared" si="32"/>
        <v>28348.636155563392</v>
      </c>
      <c r="S489" s="386"/>
      <c r="T489" s="37"/>
      <c r="X489" s="39" t="str">
        <f t="shared" si="30"/>
        <v/>
      </c>
      <c r="Y489" s="42" t="str">
        <f t="shared" si="31"/>
        <v/>
      </c>
    </row>
    <row r="490" spans="1:25">
      <c r="A490" s="201"/>
      <c r="B490" s="283"/>
      <c r="C490" s="203"/>
      <c r="D490" s="205"/>
      <c r="E490" s="203"/>
      <c r="F490" s="205"/>
      <c r="G490" s="206"/>
      <c r="H490" s="206"/>
      <c r="I490" s="207"/>
      <c r="J490" s="208"/>
      <c r="K490" s="204"/>
      <c r="L490" s="273" t="str">
        <f t="shared" si="29"/>
        <v/>
      </c>
      <c r="M490" s="78"/>
      <c r="N490" s="78"/>
      <c r="O490" s="78"/>
      <c r="P490" s="78"/>
      <c r="Q490" s="78"/>
      <c r="R490" s="36">
        <f t="shared" si="32"/>
        <v>28348.636155563392</v>
      </c>
      <c r="S490" s="386"/>
      <c r="T490" s="37"/>
      <c r="X490" s="39" t="str">
        <f t="shared" si="30"/>
        <v/>
      </c>
      <c r="Y490" s="42" t="str">
        <f t="shared" si="31"/>
        <v/>
      </c>
    </row>
    <row r="491" spans="1:25">
      <c r="A491" s="201"/>
      <c r="B491" s="283"/>
      <c r="C491" s="203"/>
      <c r="D491" s="205"/>
      <c r="E491" s="203"/>
      <c r="F491" s="205"/>
      <c r="G491" s="206"/>
      <c r="H491" s="206"/>
      <c r="I491" s="207"/>
      <c r="J491" s="208"/>
      <c r="K491" s="204"/>
      <c r="L491" s="273" t="str">
        <f t="shared" si="29"/>
        <v/>
      </c>
      <c r="M491" s="78"/>
      <c r="N491" s="78"/>
      <c r="O491" s="78"/>
      <c r="P491" s="78"/>
      <c r="Q491" s="78"/>
      <c r="R491" s="36">
        <f t="shared" si="32"/>
        <v>28348.636155563392</v>
      </c>
      <c r="S491" s="386"/>
      <c r="T491" s="37"/>
      <c r="X491" s="39" t="str">
        <f t="shared" si="30"/>
        <v/>
      </c>
      <c r="Y491" s="42" t="str">
        <f t="shared" si="31"/>
        <v/>
      </c>
    </row>
    <row r="492" spans="1:25">
      <c r="A492" s="201"/>
      <c r="B492" s="283"/>
      <c r="C492" s="203"/>
      <c r="D492" s="205"/>
      <c r="E492" s="203"/>
      <c r="F492" s="205"/>
      <c r="G492" s="206"/>
      <c r="H492" s="206"/>
      <c r="I492" s="207"/>
      <c r="J492" s="208"/>
      <c r="K492" s="204"/>
      <c r="L492" s="273" t="str">
        <f t="shared" si="29"/>
        <v/>
      </c>
      <c r="M492" s="78"/>
      <c r="N492" s="78"/>
      <c r="O492" s="78"/>
      <c r="P492" s="78"/>
      <c r="Q492" s="78"/>
      <c r="R492" s="36">
        <f t="shared" si="32"/>
        <v>28348.636155563392</v>
      </c>
      <c r="S492" s="386"/>
      <c r="T492" s="37"/>
      <c r="X492" s="39" t="str">
        <f t="shared" si="30"/>
        <v/>
      </c>
      <c r="Y492" s="42" t="str">
        <f t="shared" si="31"/>
        <v/>
      </c>
    </row>
    <row r="493" spans="1:25">
      <c r="A493" s="201"/>
      <c r="B493" s="283"/>
      <c r="C493" s="203"/>
      <c r="D493" s="205"/>
      <c r="E493" s="203"/>
      <c r="F493" s="205"/>
      <c r="G493" s="206"/>
      <c r="H493" s="206"/>
      <c r="I493" s="207"/>
      <c r="J493" s="208"/>
      <c r="K493" s="204"/>
      <c r="L493" s="273" t="str">
        <f t="shared" ref="L493:L556" si="33">IF(B493="Compra",F493*G493,"")</f>
        <v/>
      </c>
      <c r="M493" s="78"/>
      <c r="N493" s="78"/>
      <c r="O493" s="78"/>
      <c r="P493" s="78"/>
      <c r="Q493" s="78"/>
      <c r="R493" s="36">
        <f t="shared" si="32"/>
        <v>28348.636155563392</v>
      </c>
      <c r="S493" s="386"/>
      <c r="T493" s="37"/>
      <c r="X493" s="39" t="str">
        <f t="shared" si="30"/>
        <v/>
      </c>
      <c r="Y493" s="42" t="str">
        <f t="shared" si="31"/>
        <v/>
      </c>
    </row>
    <row r="494" spans="1:25">
      <c r="A494" s="201"/>
      <c r="B494" s="283"/>
      <c r="C494" s="203"/>
      <c r="D494" s="205"/>
      <c r="E494" s="203"/>
      <c r="F494" s="205"/>
      <c r="G494" s="206"/>
      <c r="H494" s="206"/>
      <c r="I494" s="207"/>
      <c r="J494" s="208"/>
      <c r="K494" s="204"/>
      <c r="L494" s="273" t="str">
        <f t="shared" si="33"/>
        <v/>
      </c>
      <c r="M494" s="78"/>
      <c r="N494" s="78"/>
      <c r="O494" s="78"/>
      <c r="P494" s="78"/>
      <c r="Q494" s="78"/>
      <c r="R494" s="36">
        <f t="shared" si="32"/>
        <v>28348.636155563392</v>
      </c>
      <c r="S494" s="386"/>
      <c r="T494" s="37"/>
      <c r="X494" s="39" t="str">
        <f t="shared" si="30"/>
        <v/>
      </c>
      <c r="Y494" s="42" t="str">
        <f t="shared" si="31"/>
        <v/>
      </c>
    </row>
    <row r="495" spans="1:25">
      <c r="A495" s="201"/>
      <c r="B495" s="283"/>
      <c r="C495" s="203"/>
      <c r="D495" s="205"/>
      <c r="E495" s="203"/>
      <c r="F495" s="205"/>
      <c r="G495" s="206"/>
      <c r="H495" s="206"/>
      <c r="I495" s="207"/>
      <c r="J495" s="208"/>
      <c r="K495" s="204"/>
      <c r="L495" s="273" t="str">
        <f t="shared" si="33"/>
        <v/>
      </c>
      <c r="M495" s="78"/>
      <c r="N495" s="78"/>
      <c r="O495" s="78"/>
      <c r="P495" s="78"/>
      <c r="Q495" s="78"/>
      <c r="R495" s="36">
        <f t="shared" si="32"/>
        <v>28348.636155563392</v>
      </c>
      <c r="S495" s="386"/>
      <c r="T495" s="37"/>
      <c r="X495" s="39" t="str">
        <f t="shared" si="30"/>
        <v/>
      </c>
      <c r="Y495" s="42" t="str">
        <f t="shared" si="31"/>
        <v/>
      </c>
    </row>
    <row r="496" spans="1:25">
      <c r="A496" s="201"/>
      <c r="B496" s="283"/>
      <c r="C496" s="203"/>
      <c r="D496" s="205"/>
      <c r="E496" s="203"/>
      <c r="F496" s="205"/>
      <c r="G496" s="206"/>
      <c r="H496" s="206"/>
      <c r="I496" s="207"/>
      <c r="J496" s="208"/>
      <c r="K496" s="204"/>
      <c r="L496" s="273" t="str">
        <f t="shared" si="33"/>
        <v/>
      </c>
      <c r="M496" s="78"/>
      <c r="N496" s="78"/>
      <c r="O496" s="78"/>
      <c r="P496" s="78"/>
      <c r="Q496" s="78"/>
      <c r="R496" s="36">
        <f t="shared" si="32"/>
        <v>28348.636155563392</v>
      </c>
      <c r="S496" s="386"/>
      <c r="T496" s="37"/>
      <c r="X496" s="39" t="str">
        <f t="shared" si="30"/>
        <v/>
      </c>
      <c r="Y496" s="42" t="str">
        <f t="shared" si="31"/>
        <v/>
      </c>
    </row>
    <row r="497" spans="1:25">
      <c r="A497" s="201"/>
      <c r="B497" s="283"/>
      <c r="C497" s="203"/>
      <c r="D497" s="205"/>
      <c r="E497" s="203"/>
      <c r="F497" s="205"/>
      <c r="G497" s="206"/>
      <c r="H497" s="206"/>
      <c r="I497" s="207"/>
      <c r="J497" s="208"/>
      <c r="K497" s="204"/>
      <c r="L497" s="273" t="str">
        <f t="shared" si="33"/>
        <v/>
      </c>
      <c r="M497" s="78"/>
      <c r="N497" s="78"/>
      <c r="O497" s="78"/>
      <c r="P497" s="78"/>
      <c r="Q497" s="78"/>
      <c r="R497" s="36">
        <f t="shared" si="32"/>
        <v>28348.636155563392</v>
      </c>
      <c r="S497" s="386"/>
      <c r="T497" s="37"/>
      <c r="X497" s="39" t="str">
        <f t="shared" si="30"/>
        <v/>
      </c>
      <c r="Y497" s="42" t="str">
        <f t="shared" si="31"/>
        <v/>
      </c>
    </row>
    <row r="498" spans="1:25">
      <c r="A498" s="201"/>
      <c r="B498" s="283"/>
      <c r="C498" s="203"/>
      <c r="D498" s="205"/>
      <c r="E498" s="203"/>
      <c r="F498" s="205"/>
      <c r="G498" s="206"/>
      <c r="H498" s="206"/>
      <c r="I498" s="207"/>
      <c r="J498" s="208"/>
      <c r="K498" s="204"/>
      <c r="L498" s="273" t="str">
        <f t="shared" si="33"/>
        <v/>
      </c>
      <c r="M498" s="78"/>
      <c r="N498" s="78"/>
      <c r="O498" s="78"/>
      <c r="P498" s="78"/>
      <c r="Q498" s="78"/>
      <c r="R498" s="36">
        <f t="shared" si="32"/>
        <v>28348.636155563392</v>
      </c>
      <c r="S498" s="386"/>
      <c r="T498" s="37"/>
      <c r="X498" s="39" t="str">
        <f t="shared" si="30"/>
        <v/>
      </c>
      <c r="Y498" s="42" t="str">
        <f t="shared" si="31"/>
        <v/>
      </c>
    </row>
    <row r="499" spans="1:25">
      <c r="A499" s="201"/>
      <c r="B499" s="283"/>
      <c r="C499" s="203"/>
      <c r="D499" s="205"/>
      <c r="E499" s="203"/>
      <c r="F499" s="205"/>
      <c r="G499" s="206"/>
      <c r="H499" s="206"/>
      <c r="I499" s="207"/>
      <c r="J499" s="208"/>
      <c r="K499" s="204"/>
      <c r="L499" s="273" t="str">
        <f t="shared" si="33"/>
        <v/>
      </c>
      <c r="M499" s="78"/>
      <c r="N499" s="78"/>
      <c r="O499" s="78"/>
      <c r="P499" s="78"/>
      <c r="Q499" s="78"/>
      <c r="R499" s="36">
        <f t="shared" si="32"/>
        <v>28348.636155563392</v>
      </c>
      <c r="S499" s="386"/>
      <c r="T499" s="37"/>
      <c r="X499" s="39" t="str">
        <f t="shared" si="30"/>
        <v/>
      </c>
      <c r="Y499" s="42" t="str">
        <f t="shared" si="31"/>
        <v/>
      </c>
    </row>
    <row r="500" spans="1:25">
      <c r="A500" s="201"/>
      <c r="B500" s="283"/>
      <c r="C500" s="203"/>
      <c r="D500" s="205"/>
      <c r="E500" s="203"/>
      <c r="F500" s="205"/>
      <c r="G500" s="206"/>
      <c r="H500" s="206"/>
      <c r="I500" s="207"/>
      <c r="J500" s="208"/>
      <c r="K500" s="204"/>
      <c r="L500" s="273" t="str">
        <f t="shared" si="33"/>
        <v/>
      </c>
      <c r="M500" s="78"/>
      <c r="N500" s="78"/>
      <c r="O500" s="78"/>
      <c r="P500" s="78"/>
      <c r="Q500" s="78"/>
      <c r="R500" s="36">
        <f t="shared" si="32"/>
        <v>28348.636155563392</v>
      </c>
      <c r="S500" s="386"/>
      <c r="T500" s="37"/>
      <c r="X500" s="39" t="str">
        <f t="shared" si="30"/>
        <v/>
      </c>
      <c r="Y500" s="42" t="str">
        <f t="shared" si="31"/>
        <v/>
      </c>
    </row>
    <row r="501" spans="1:25">
      <c r="A501" s="201"/>
      <c r="B501" s="283"/>
      <c r="C501" s="203"/>
      <c r="D501" s="205"/>
      <c r="E501" s="203"/>
      <c r="F501" s="205"/>
      <c r="G501" s="206"/>
      <c r="H501" s="206"/>
      <c r="I501" s="207"/>
      <c r="J501" s="208"/>
      <c r="K501" s="204"/>
      <c r="L501" s="273" t="str">
        <f t="shared" si="33"/>
        <v/>
      </c>
      <c r="M501" s="78"/>
      <c r="N501" s="78"/>
      <c r="O501" s="78"/>
      <c r="P501" s="78"/>
      <c r="Q501" s="78"/>
      <c r="R501" s="36">
        <f t="shared" si="32"/>
        <v>28348.636155563392</v>
      </c>
      <c r="S501" s="386"/>
      <c r="T501" s="37"/>
      <c r="X501" s="39" t="str">
        <f t="shared" si="30"/>
        <v/>
      </c>
      <c r="Y501" s="42" t="str">
        <f t="shared" si="31"/>
        <v/>
      </c>
    </row>
    <row r="502" spans="1:25">
      <c r="A502" s="201"/>
      <c r="B502" s="283"/>
      <c r="C502" s="203"/>
      <c r="D502" s="205"/>
      <c r="E502" s="203"/>
      <c r="F502" s="205"/>
      <c r="G502" s="206"/>
      <c r="H502" s="206"/>
      <c r="I502" s="207"/>
      <c r="J502" s="208"/>
      <c r="K502" s="204"/>
      <c r="L502" s="273" t="str">
        <f t="shared" si="33"/>
        <v/>
      </c>
      <c r="M502" s="78"/>
      <c r="N502" s="78"/>
      <c r="O502" s="78"/>
      <c r="P502" s="78"/>
      <c r="Q502" s="78"/>
      <c r="R502" s="36">
        <f t="shared" si="32"/>
        <v>28348.636155563392</v>
      </c>
      <c r="S502" s="386"/>
      <c r="T502" s="37"/>
      <c r="X502" s="39" t="str">
        <f t="shared" ref="X502:X565" si="34">IF(I617&lt;&gt;0,I617,"")</f>
        <v/>
      </c>
      <c r="Y502" s="42" t="str">
        <f t="shared" ref="Y502:Y565" si="35">IF(I617&lt;&gt;0,A617,"")</f>
        <v/>
      </c>
    </row>
    <row r="503" spans="1:25">
      <c r="A503" s="201"/>
      <c r="B503" s="283"/>
      <c r="C503" s="203"/>
      <c r="D503" s="205"/>
      <c r="E503" s="203"/>
      <c r="F503" s="205"/>
      <c r="G503" s="206"/>
      <c r="H503" s="206"/>
      <c r="I503" s="207"/>
      <c r="J503" s="208"/>
      <c r="K503" s="204"/>
      <c r="L503" s="273" t="str">
        <f t="shared" si="33"/>
        <v/>
      </c>
      <c r="M503" s="78"/>
      <c r="N503" s="78"/>
      <c r="O503" s="78"/>
      <c r="P503" s="78"/>
      <c r="Q503" s="78"/>
      <c r="R503" s="36">
        <f t="shared" si="32"/>
        <v>28348.636155563392</v>
      </c>
      <c r="S503" s="386"/>
      <c r="T503" s="37"/>
      <c r="X503" s="39" t="str">
        <f t="shared" si="34"/>
        <v/>
      </c>
      <c r="Y503" s="42" t="str">
        <f t="shared" si="35"/>
        <v/>
      </c>
    </row>
    <row r="504" spans="1:25">
      <c r="A504" s="201"/>
      <c r="B504" s="283"/>
      <c r="C504" s="203"/>
      <c r="D504" s="205"/>
      <c r="E504" s="203"/>
      <c r="F504" s="205"/>
      <c r="G504" s="206"/>
      <c r="H504" s="206"/>
      <c r="I504" s="207"/>
      <c r="J504" s="208"/>
      <c r="K504" s="204"/>
      <c r="L504" s="273" t="str">
        <f t="shared" si="33"/>
        <v/>
      </c>
      <c r="M504" s="78"/>
      <c r="N504" s="78"/>
      <c r="O504" s="78"/>
      <c r="P504" s="78"/>
      <c r="Q504" s="78"/>
      <c r="R504" s="36">
        <f t="shared" si="32"/>
        <v>28348.636155563392</v>
      </c>
      <c r="S504" s="386"/>
      <c r="T504" s="37"/>
      <c r="X504" s="39" t="str">
        <f t="shared" si="34"/>
        <v/>
      </c>
      <c r="Y504" s="42" t="str">
        <f t="shared" si="35"/>
        <v/>
      </c>
    </row>
    <row r="505" spans="1:25">
      <c r="A505" s="201"/>
      <c r="B505" s="283"/>
      <c r="C505" s="203"/>
      <c r="D505" s="205"/>
      <c r="E505" s="203"/>
      <c r="F505" s="205"/>
      <c r="G505" s="206"/>
      <c r="H505" s="206"/>
      <c r="I505" s="207"/>
      <c r="J505" s="208"/>
      <c r="K505" s="204"/>
      <c r="L505" s="273" t="str">
        <f t="shared" si="33"/>
        <v/>
      </c>
      <c r="M505" s="78"/>
      <c r="N505" s="78"/>
      <c r="O505" s="78"/>
      <c r="P505" s="78"/>
      <c r="Q505" s="78"/>
      <c r="R505" s="36">
        <f t="shared" si="32"/>
        <v>28348.636155563392</v>
      </c>
      <c r="S505" s="386"/>
      <c r="T505" s="37"/>
      <c r="X505" s="39" t="str">
        <f t="shared" si="34"/>
        <v/>
      </c>
      <c r="Y505" s="42" t="str">
        <f t="shared" si="35"/>
        <v/>
      </c>
    </row>
    <row r="506" spans="1:25">
      <c r="A506" s="201"/>
      <c r="B506" s="283"/>
      <c r="C506" s="203"/>
      <c r="D506" s="205"/>
      <c r="E506" s="203"/>
      <c r="F506" s="205"/>
      <c r="G506" s="206"/>
      <c r="H506" s="206"/>
      <c r="I506" s="207"/>
      <c r="J506" s="208"/>
      <c r="K506" s="204"/>
      <c r="L506" s="273" t="str">
        <f t="shared" si="33"/>
        <v/>
      </c>
      <c r="M506" s="78"/>
      <c r="N506" s="78"/>
      <c r="O506" s="78"/>
      <c r="P506" s="78"/>
      <c r="Q506" s="78"/>
      <c r="R506" s="36">
        <f t="shared" si="32"/>
        <v>28348.636155563392</v>
      </c>
      <c r="S506" s="386"/>
      <c r="T506" s="37"/>
      <c r="X506" s="39" t="str">
        <f t="shared" si="34"/>
        <v/>
      </c>
      <c r="Y506" s="42" t="str">
        <f t="shared" si="35"/>
        <v/>
      </c>
    </row>
    <row r="507" spans="1:25">
      <c r="A507" s="201"/>
      <c r="B507" s="283"/>
      <c r="C507" s="203"/>
      <c r="D507" s="205"/>
      <c r="E507" s="203"/>
      <c r="F507" s="205"/>
      <c r="G507" s="206"/>
      <c r="H507" s="206"/>
      <c r="I507" s="207"/>
      <c r="J507" s="208"/>
      <c r="K507" s="204"/>
      <c r="L507" s="273" t="str">
        <f t="shared" si="33"/>
        <v/>
      </c>
      <c r="M507" s="78"/>
      <c r="N507" s="78"/>
      <c r="O507" s="78"/>
      <c r="P507" s="78"/>
      <c r="Q507" s="78"/>
      <c r="R507" s="36">
        <f t="shared" si="32"/>
        <v>28348.636155563392</v>
      </c>
      <c r="S507" s="386"/>
      <c r="T507" s="37"/>
      <c r="X507" s="39" t="str">
        <f t="shared" si="34"/>
        <v/>
      </c>
      <c r="Y507" s="42" t="str">
        <f t="shared" si="35"/>
        <v/>
      </c>
    </row>
    <row r="508" spans="1:25">
      <c r="A508" s="201"/>
      <c r="B508" s="283"/>
      <c r="C508" s="203"/>
      <c r="D508" s="205"/>
      <c r="E508" s="203"/>
      <c r="F508" s="205"/>
      <c r="G508" s="206"/>
      <c r="H508" s="206"/>
      <c r="I508" s="207"/>
      <c r="J508" s="208"/>
      <c r="K508" s="204"/>
      <c r="L508" s="273" t="str">
        <f t="shared" si="33"/>
        <v/>
      </c>
      <c r="M508" s="78"/>
      <c r="N508" s="78"/>
      <c r="O508" s="78"/>
      <c r="P508" s="78"/>
      <c r="Q508" s="78"/>
      <c r="R508" s="36">
        <f t="shared" si="32"/>
        <v>28348.636155563392</v>
      </c>
      <c r="S508" s="386"/>
      <c r="T508" s="37"/>
      <c r="X508" s="39" t="str">
        <f t="shared" si="34"/>
        <v/>
      </c>
      <c r="Y508" s="42" t="str">
        <f t="shared" si="35"/>
        <v/>
      </c>
    </row>
    <row r="509" spans="1:25">
      <c r="A509" s="201"/>
      <c r="B509" s="283"/>
      <c r="C509" s="203"/>
      <c r="D509" s="205"/>
      <c r="E509" s="203"/>
      <c r="F509" s="205"/>
      <c r="G509" s="206"/>
      <c r="H509" s="206"/>
      <c r="I509" s="207"/>
      <c r="J509" s="208"/>
      <c r="K509" s="204"/>
      <c r="L509" s="273" t="str">
        <f t="shared" si="33"/>
        <v/>
      </c>
      <c r="M509" s="78"/>
      <c r="N509" s="78"/>
      <c r="O509" s="78"/>
      <c r="P509" s="78"/>
      <c r="Q509" s="78"/>
      <c r="R509" s="36">
        <f t="shared" si="32"/>
        <v>28348.636155563392</v>
      </c>
      <c r="S509" s="386"/>
      <c r="T509" s="37"/>
      <c r="X509" s="39" t="str">
        <f t="shared" si="34"/>
        <v/>
      </c>
      <c r="Y509" s="42" t="str">
        <f t="shared" si="35"/>
        <v/>
      </c>
    </row>
    <row r="510" spans="1:25">
      <c r="A510" s="201"/>
      <c r="B510" s="283"/>
      <c r="C510" s="203"/>
      <c r="D510" s="205"/>
      <c r="E510" s="203"/>
      <c r="F510" s="205"/>
      <c r="G510" s="206"/>
      <c r="H510" s="206"/>
      <c r="I510" s="207"/>
      <c r="J510" s="208"/>
      <c r="K510" s="204"/>
      <c r="L510" s="273" t="str">
        <f t="shared" si="33"/>
        <v/>
      </c>
      <c r="M510" s="78"/>
      <c r="N510" s="78"/>
      <c r="O510" s="78"/>
      <c r="P510" s="78"/>
      <c r="Q510" s="78"/>
      <c r="R510" s="36">
        <f t="shared" si="32"/>
        <v>28348.636155563392</v>
      </c>
      <c r="S510" s="386"/>
      <c r="T510" s="37"/>
      <c r="X510" s="39" t="str">
        <f t="shared" si="34"/>
        <v/>
      </c>
      <c r="Y510" s="42" t="str">
        <f t="shared" si="35"/>
        <v/>
      </c>
    </row>
    <row r="511" spans="1:25">
      <c r="A511" s="201"/>
      <c r="B511" s="283"/>
      <c r="C511" s="203"/>
      <c r="D511" s="205"/>
      <c r="E511" s="203"/>
      <c r="F511" s="205"/>
      <c r="G511" s="206"/>
      <c r="H511" s="206"/>
      <c r="I511" s="207"/>
      <c r="J511" s="208"/>
      <c r="K511" s="204"/>
      <c r="L511" s="273" t="str">
        <f t="shared" si="33"/>
        <v/>
      </c>
      <c r="M511" s="78"/>
      <c r="N511" s="78"/>
      <c r="O511" s="78"/>
      <c r="P511" s="78"/>
      <c r="Q511" s="78"/>
      <c r="R511" s="36">
        <f t="shared" si="32"/>
        <v>28348.636155563392</v>
      </c>
      <c r="S511" s="386"/>
      <c r="T511" s="37"/>
      <c r="X511" s="39" t="str">
        <f t="shared" si="34"/>
        <v/>
      </c>
      <c r="Y511" s="42" t="str">
        <f t="shared" si="35"/>
        <v/>
      </c>
    </row>
    <row r="512" spans="1:25">
      <c r="A512" s="201"/>
      <c r="B512" s="283"/>
      <c r="C512" s="203"/>
      <c r="D512" s="205"/>
      <c r="E512" s="203"/>
      <c r="F512" s="205"/>
      <c r="G512" s="206"/>
      <c r="H512" s="206"/>
      <c r="I512" s="207"/>
      <c r="J512" s="208"/>
      <c r="K512" s="204"/>
      <c r="L512" s="273" t="str">
        <f t="shared" si="33"/>
        <v/>
      </c>
      <c r="M512" s="78"/>
      <c r="N512" s="78"/>
      <c r="O512" s="78"/>
      <c r="P512" s="78"/>
      <c r="Q512" s="78"/>
      <c r="R512" s="36">
        <f t="shared" si="32"/>
        <v>28348.636155563392</v>
      </c>
      <c r="S512" s="386"/>
      <c r="T512" s="37"/>
      <c r="X512" s="39" t="str">
        <f t="shared" si="34"/>
        <v/>
      </c>
      <c r="Y512" s="42" t="str">
        <f t="shared" si="35"/>
        <v/>
      </c>
    </row>
    <row r="513" spans="1:25">
      <c r="A513" s="201"/>
      <c r="B513" s="283"/>
      <c r="C513" s="203"/>
      <c r="D513" s="205"/>
      <c r="E513" s="203"/>
      <c r="F513" s="205"/>
      <c r="G513" s="206"/>
      <c r="H513" s="206"/>
      <c r="I513" s="207"/>
      <c r="J513" s="208"/>
      <c r="K513" s="204"/>
      <c r="L513" s="273" t="str">
        <f t="shared" si="33"/>
        <v/>
      </c>
      <c r="M513" s="78"/>
      <c r="N513" s="78"/>
      <c r="O513" s="78"/>
      <c r="P513" s="78"/>
      <c r="Q513" s="78"/>
      <c r="R513" s="36">
        <f t="shared" si="32"/>
        <v>28348.636155563392</v>
      </c>
      <c r="S513" s="386"/>
      <c r="T513" s="37"/>
      <c r="X513" s="39" t="str">
        <f t="shared" si="34"/>
        <v/>
      </c>
      <c r="Y513" s="42" t="str">
        <f t="shared" si="35"/>
        <v/>
      </c>
    </row>
    <row r="514" spans="1:25">
      <c r="A514" s="399"/>
      <c r="B514" s="18"/>
      <c r="C514" s="78"/>
      <c r="D514" s="78"/>
      <c r="E514" s="78"/>
      <c r="F514" s="78"/>
      <c r="G514" s="400"/>
      <c r="H514" s="400"/>
      <c r="I514" s="401"/>
      <c r="J514" s="78"/>
      <c r="K514" s="78"/>
      <c r="L514" s="273" t="str">
        <f t="shared" si="33"/>
        <v/>
      </c>
      <c r="M514" s="78"/>
      <c r="N514" s="78"/>
      <c r="O514" s="78"/>
      <c r="P514" s="78"/>
      <c r="Q514" s="78"/>
      <c r="R514" s="36">
        <f t="shared" si="32"/>
        <v>28348.636155563392</v>
      </c>
      <c r="S514" s="386"/>
      <c r="T514" s="37"/>
      <c r="X514" s="39" t="str">
        <f t="shared" si="34"/>
        <v/>
      </c>
      <c r="Y514" s="42" t="str">
        <f t="shared" si="35"/>
        <v/>
      </c>
    </row>
    <row r="515" spans="1:25">
      <c r="A515" s="399"/>
      <c r="B515" s="18"/>
      <c r="C515" s="78"/>
      <c r="D515" s="78"/>
      <c r="E515" s="78"/>
      <c r="F515" s="78"/>
      <c r="G515" s="400"/>
      <c r="H515" s="400"/>
      <c r="I515" s="401"/>
      <c r="J515" s="78"/>
      <c r="K515" s="78"/>
      <c r="L515" s="273" t="str">
        <f t="shared" si="33"/>
        <v/>
      </c>
      <c r="M515" s="78"/>
      <c r="N515" s="78"/>
      <c r="O515" s="78"/>
      <c r="P515" s="78"/>
      <c r="Q515" s="78"/>
      <c r="R515" s="36">
        <f t="shared" si="32"/>
        <v>28348.636155563392</v>
      </c>
      <c r="S515" s="386"/>
      <c r="T515" s="37"/>
      <c r="X515" s="39" t="str">
        <f t="shared" si="34"/>
        <v/>
      </c>
      <c r="Y515" s="42" t="str">
        <f t="shared" si="35"/>
        <v/>
      </c>
    </row>
    <row r="516" spans="1:25">
      <c r="A516" s="399"/>
      <c r="B516" s="18"/>
      <c r="C516" s="78"/>
      <c r="D516" s="78"/>
      <c r="E516" s="78"/>
      <c r="F516" s="78"/>
      <c r="G516" s="400"/>
      <c r="H516" s="400"/>
      <c r="I516" s="401"/>
      <c r="J516" s="78"/>
      <c r="K516" s="78"/>
      <c r="L516" s="273" t="str">
        <f t="shared" si="33"/>
        <v/>
      </c>
      <c r="M516" s="78"/>
      <c r="N516" s="78"/>
      <c r="O516" s="78"/>
      <c r="P516" s="78"/>
      <c r="Q516" s="78"/>
      <c r="R516" s="36">
        <f t="shared" si="32"/>
        <v>28348.636155563392</v>
      </c>
      <c r="S516" s="386"/>
      <c r="T516" s="37"/>
      <c r="X516" s="39" t="str">
        <f t="shared" si="34"/>
        <v/>
      </c>
      <c r="Y516" s="42" t="str">
        <f t="shared" si="35"/>
        <v/>
      </c>
    </row>
    <row r="517" spans="1:25">
      <c r="A517" s="399"/>
      <c r="B517" s="18"/>
      <c r="C517" s="78"/>
      <c r="D517" s="78"/>
      <c r="E517" s="78"/>
      <c r="F517" s="78"/>
      <c r="G517" s="400"/>
      <c r="H517" s="400"/>
      <c r="I517" s="401"/>
      <c r="J517" s="78"/>
      <c r="K517" s="78"/>
      <c r="L517" s="273" t="str">
        <f t="shared" si="33"/>
        <v/>
      </c>
      <c r="M517" s="78"/>
      <c r="N517" s="78"/>
      <c r="O517" s="78"/>
      <c r="P517" s="78"/>
      <c r="Q517" s="78"/>
      <c r="R517" s="36">
        <f t="shared" si="32"/>
        <v>28348.636155563392</v>
      </c>
      <c r="S517" s="386"/>
      <c r="T517" s="37"/>
      <c r="X517" s="39" t="str">
        <f t="shared" si="34"/>
        <v/>
      </c>
      <c r="Y517" s="42" t="str">
        <f t="shared" si="35"/>
        <v/>
      </c>
    </row>
    <row r="518" spans="1:25">
      <c r="A518" s="399"/>
      <c r="B518" s="18"/>
      <c r="C518" s="78"/>
      <c r="D518" s="78"/>
      <c r="E518" s="78"/>
      <c r="F518" s="78"/>
      <c r="G518" s="400"/>
      <c r="H518" s="400"/>
      <c r="I518" s="401"/>
      <c r="J518" s="78"/>
      <c r="K518" s="78"/>
      <c r="L518" s="273" t="str">
        <f t="shared" si="33"/>
        <v/>
      </c>
      <c r="M518" s="78"/>
      <c r="N518" s="78"/>
      <c r="O518" s="78"/>
      <c r="P518" s="78"/>
      <c r="Q518" s="78"/>
      <c r="R518" s="36">
        <f t="shared" si="32"/>
        <v>28348.636155563392</v>
      </c>
      <c r="S518" s="386"/>
      <c r="T518" s="37"/>
      <c r="X518" s="39" t="str">
        <f t="shared" si="34"/>
        <v/>
      </c>
      <c r="Y518" s="42" t="str">
        <f t="shared" si="35"/>
        <v/>
      </c>
    </row>
    <row r="519" spans="1:25">
      <c r="A519" s="399"/>
      <c r="B519" s="18"/>
      <c r="C519" s="78"/>
      <c r="D519" s="78"/>
      <c r="E519" s="78"/>
      <c r="F519" s="78"/>
      <c r="G519" s="400"/>
      <c r="H519" s="400"/>
      <c r="I519" s="401"/>
      <c r="J519" s="78"/>
      <c r="K519" s="78"/>
      <c r="L519" s="273" t="str">
        <f t="shared" si="33"/>
        <v/>
      </c>
      <c r="M519" s="78"/>
      <c r="N519" s="78"/>
      <c r="O519" s="78"/>
      <c r="P519" s="78"/>
      <c r="Q519" s="78"/>
      <c r="R519" s="36">
        <f t="shared" si="32"/>
        <v>28348.636155563392</v>
      </c>
      <c r="S519" s="386"/>
      <c r="T519" s="37"/>
      <c r="X519" s="39" t="str">
        <f t="shared" si="34"/>
        <v/>
      </c>
      <c r="Y519" s="42" t="str">
        <f t="shared" si="35"/>
        <v/>
      </c>
    </row>
    <row r="520" spans="1:25">
      <c r="A520" s="399"/>
      <c r="B520" s="18"/>
      <c r="C520" s="78"/>
      <c r="D520" s="78"/>
      <c r="E520" s="78"/>
      <c r="F520" s="78"/>
      <c r="G520" s="400"/>
      <c r="H520" s="400"/>
      <c r="I520" s="401"/>
      <c r="J520" s="78"/>
      <c r="K520" s="78"/>
      <c r="L520" s="273" t="str">
        <f t="shared" si="33"/>
        <v/>
      </c>
      <c r="M520" s="78"/>
      <c r="N520" s="78"/>
      <c r="O520" s="78"/>
      <c r="P520" s="78"/>
      <c r="Q520" s="78"/>
      <c r="R520" s="36">
        <f t="shared" si="32"/>
        <v>28348.636155563392</v>
      </c>
      <c r="S520" s="386"/>
      <c r="T520" s="37"/>
      <c r="X520" s="39" t="str">
        <f t="shared" si="34"/>
        <v/>
      </c>
      <c r="Y520" s="42" t="str">
        <f t="shared" si="35"/>
        <v/>
      </c>
    </row>
    <row r="521" spans="1:25">
      <c r="A521" s="399"/>
      <c r="B521" s="18"/>
      <c r="C521" s="78"/>
      <c r="D521" s="78"/>
      <c r="E521" s="78"/>
      <c r="F521" s="78"/>
      <c r="G521" s="400"/>
      <c r="H521" s="400"/>
      <c r="I521" s="401"/>
      <c r="J521" s="78"/>
      <c r="K521" s="78"/>
      <c r="L521" s="273" t="str">
        <f t="shared" si="33"/>
        <v/>
      </c>
      <c r="M521" s="78"/>
      <c r="N521" s="78"/>
      <c r="O521" s="78"/>
      <c r="P521" s="78"/>
      <c r="Q521" s="78"/>
      <c r="R521" s="36">
        <f t="shared" si="32"/>
        <v>28348.636155563392</v>
      </c>
      <c r="S521" s="386"/>
      <c r="T521" s="37"/>
      <c r="X521" s="39" t="str">
        <f t="shared" si="34"/>
        <v/>
      </c>
      <c r="Y521" s="42" t="str">
        <f t="shared" si="35"/>
        <v/>
      </c>
    </row>
    <row r="522" spans="1:25">
      <c r="A522" s="399"/>
      <c r="B522" s="18"/>
      <c r="C522" s="78"/>
      <c r="D522" s="78"/>
      <c r="E522" s="78"/>
      <c r="F522" s="78"/>
      <c r="G522" s="400"/>
      <c r="H522" s="400"/>
      <c r="I522" s="401"/>
      <c r="J522" s="78"/>
      <c r="K522" s="78"/>
      <c r="L522" s="273" t="str">
        <f t="shared" si="33"/>
        <v/>
      </c>
      <c r="M522" s="78"/>
      <c r="N522" s="78"/>
      <c r="O522" s="78"/>
      <c r="P522" s="78"/>
      <c r="Q522" s="78"/>
      <c r="R522" s="36">
        <f t="shared" si="32"/>
        <v>28348.636155563392</v>
      </c>
      <c r="S522" s="386"/>
      <c r="T522" s="37"/>
      <c r="X522" s="39" t="str">
        <f t="shared" si="34"/>
        <v/>
      </c>
      <c r="Y522" s="42" t="str">
        <f t="shared" si="35"/>
        <v/>
      </c>
    </row>
    <row r="523" spans="1:25">
      <c r="A523" s="399"/>
      <c r="B523" s="18"/>
      <c r="C523" s="78"/>
      <c r="D523" s="78"/>
      <c r="E523" s="78"/>
      <c r="F523" s="78"/>
      <c r="G523" s="400"/>
      <c r="H523" s="400"/>
      <c r="I523" s="401"/>
      <c r="J523" s="78"/>
      <c r="K523" s="78"/>
      <c r="L523" s="273" t="str">
        <f t="shared" si="33"/>
        <v/>
      </c>
      <c r="M523" s="78"/>
      <c r="N523" s="78"/>
      <c r="O523" s="78"/>
      <c r="P523" s="78"/>
      <c r="Q523" s="78"/>
      <c r="R523" s="36">
        <f t="shared" si="32"/>
        <v>28348.636155563392</v>
      </c>
      <c r="S523" s="386"/>
      <c r="T523" s="37"/>
      <c r="X523" s="39" t="str">
        <f t="shared" si="34"/>
        <v/>
      </c>
      <c r="Y523" s="42" t="str">
        <f t="shared" si="35"/>
        <v/>
      </c>
    </row>
    <row r="524" spans="1:25">
      <c r="A524" s="399"/>
      <c r="B524" s="18"/>
      <c r="C524" s="78"/>
      <c r="D524" s="78"/>
      <c r="E524" s="78"/>
      <c r="F524" s="78"/>
      <c r="G524" s="400"/>
      <c r="H524" s="400"/>
      <c r="I524" s="401"/>
      <c r="J524" s="78"/>
      <c r="K524" s="78"/>
      <c r="L524" s="273" t="str">
        <f t="shared" si="33"/>
        <v/>
      </c>
      <c r="M524" s="78"/>
      <c r="N524" s="78"/>
      <c r="O524" s="78"/>
      <c r="P524" s="78"/>
      <c r="Q524" s="78"/>
      <c r="R524" s="36">
        <f t="shared" si="32"/>
        <v>28348.636155563392</v>
      </c>
      <c r="S524" s="386"/>
      <c r="T524" s="37"/>
      <c r="X524" s="39" t="str">
        <f t="shared" si="34"/>
        <v/>
      </c>
      <c r="Y524" s="42" t="str">
        <f t="shared" si="35"/>
        <v/>
      </c>
    </row>
    <row r="525" spans="1:25">
      <c r="A525" s="399"/>
      <c r="B525" s="18"/>
      <c r="C525" s="78"/>
      <c r="D525" s="78"/>
      <c r="E525" s="78"/>
      <c r="F525" s="78"/>
      <c r="G525" s="400"/>
      <c r="H525" s="400"/>
      <c r="I525" s="401"/>
      <c r="J525" s="78"/>
      <c r="K525" s="78"/>
      <c r="L525" s="273" t="str">
        <f t="shared" si="33"/>
        <v/>
      </c>
      <c r="M525" s="78"/>
      <c r="N525" s="78"/>
      <c r="O525" s="78"/>
      <c r="P525" s="78"/>
      <c r="Q525" s="78"/>
      <c r="R525" s="36">
        <f t="shared" si="32"/>
        <v>28348.636155563392</v>
      </c>
      <c r="S525" s="386"/>
      <c r="T525" s="37"/>
      <c r="X525" s="39" t="str">
        <f t="shared" si="34"/>
        <v/>
      </c>
      <c r="Y525" s="42" t="str">
        <f t="shared" si="35"/>
        <v/>
      </c>
    </row>
    <row r="526" spans="1:25">
      <c r="A526" s="399"/>
      <c r="B526" s="18"/>
      <c r="C526" s="78"/>
      <c r="D526" s="78"/>
      <c r="E526" s="78"/>
      <c r="F526" s="78"/>
      <c r="G526" s="400"/>
      <c r="H526" s="400"/>
      <c r="I526" s="401"/>
      <c r="J526" s="78"/>
      <c r="K526" s="78"/>
      <c r="L526" s="273" t="str">
        <f t="shared" si="33"/>
        <v/>
      </c>
      <c r="M526" s="78"/>
      <c r="N526" s="78"/>
      <c r="O526" s="78"/>
      <c r="P526" s="78"/>
      <c r="Q526" s="78"/>
      <c r="R526" s="36">
        <f t="shared" si="32"/>
        <v>28348.636155563392</v>
      </c>
      <c r="S526" s="386"/>
      <c r="T526" s="37"/>
      <c r="X526" s="39" t="str">
        <f t="shared" si="34"/>
        <v/>
      </c>
      <c r="Y526" s="42" t="str">
        <f t="shared" si="35"/>
        <v/>
      </c>
    </row>
    <row r="527" spans="1:25">
      <c r="A527" s="399"/>
      <c r="B527" s="18"/>
      <c r="C527" s="78"/>
      <c r="D527" s="78"/>
      <c r="E527" s="78"/>
      <c r="F527" s="78"/>
      <c r="G527" s="400"/>
      <c r="H527" s="400"/>
      <c r="I527" s="401"/>
      <c r="J527" s="78"/>
      <c r="K527" s="78"/>
      <c r="L527" s="273" t="str">
        <f t="shared" si="33"/>
        <v/>
      </c>
      <c r="M527" s="78"/>
      <c r="N527" s="78"/>
      <c r="O527" s="78"/>
      <c r="P527" s="78"/>
      <c r="Q527" s="78"/>
      <c r="R527" s="36">
        <f t="shared" si="32"/>
        <v>28348.636155563392</v>
      </c>
      <c r="S527" s="386"/>
      <c r="T527" s="37"/>
      <c r="X527" s="39" t="str">
        <f t="shared" si="34"/>
        <v/>
      </c>
      <c r="Y527" s="42" t="str">
        <f t="shared" si="35"/>
        <v/>
      </c>
    </row>
    <row r="528" spans="1:25">
      <c r="A528" s="399"/>
      <c r="B528" s="18"/>
      <c r="C528" s="78"/>
      <c r="D528" s="78"/>
      <c r="E528" s="78"/>
      <c r="F528" s="78"/>
      <c r="G528" s="400"/>
      <c r="H528" s="400"/>
      <c r="I528" s="401"/>
      <c r="J528" s="78"/>
      <c r="K528" s="78"/>
      <c r="L528" s="273" t="str">
        <f t="shared" si="33"/>
        <v/>
      </c>
      <c r="M528" s="78"/>
      <c r="N528" s="78"/>
      <c r="O528" s="78"/>
      <c r="P528" s="78"/>
      <c r="Q528" s="78"/>
      <c r="R528" s="36">
        <f t="shared" si="32"/>
        <v>28348.636155563392</v>
      </c>
      <c r="S528" s="386"/>
      <c r="T528" s="37"/>
      <c r="X528" s="39" t="str">
        <f t="shared" si="34"/>
        <v/>
      </c>
      <c r="Y528" s="42" t="str">
        <f t="shared" si="35"/>
        <v/>
      </c>
    </row>
    <row r="529" spans="1:25">
      <c r="A529" s="399"/>
      <c r="B529" s="18"/>
      <c r="C529" s="78"/>
      <c r="D529" s="78"/>
      <c r="E529" s="78"/>
      <c r="F529" s="78"/>
      <c r="G529" s="400"/>
      <c r="H529" s="400"/>
      <c r="I529" s="401"/>
      <c r="J529" s="78"/>
      <c r="K529" s="78"/>
      <c r="L529" s="273" t="str">
        <f t="shared" si="33"/>
        <v/>
      </c>
      <c r="M529" s="78"/>
      <c r="N529" s="78"/>
      <c r="O529" s="78"/>
      <c r="P529" s="78"/>
      <c r="Q529" s="78"/>
      <c r="R529" s="36">
        <f t="shared" si="32"/>
        <v>28348.636155563392</v>
      </c>
      <c r="S529" s="386"/>
      <c r="T529" s="37"/>
      <c r="X529" s="39" t="str">
        <f t="shared" si="34"/>
        <v/>
      </c>
      <c r="Y529" s="42" t="str">
        <f t="shared" si="35"/>
        <v/>
      </c>
    </row>
    <row r="530" spans="1:25">
      <c r="A530" s="399"/>
      <c r="B530" s="18"/>
      <c r="C530" s="78"/>
      <c r="D530" s="78"/>
      <c r="E530" s="78"/>
      <c r="F530" s="78"/>
      <c r="G530" s="400"/>
      <c r="H530" s="400"/>
      <c r="I530" s="401"/>
      <c r="J530" s="78"/>
      <c r="K530" s="78"/>
      <c r="L530" s="273" t="str">
        <f t="shared" si="33"/>
        <v/>
      </c>
      <c r="M530" s="78"/>
      <c r="N530" s="78"/>
      <c r="O530" s="78"/>
      <c r="P530" s="78"/>
      <c r="Q530" s="78"/>
      <c r="R530" s="36">
        <f t="shared" si="32"/>
        <v>28348.636155563392</v>
      </c>
      <c r="S530" s="386"/>
      <c r="T530" s="37"/>
      <c r="X530" s="39" t="str">
        <f t="shared" si="34"/>
        <v/>
      </c>
      <c r="Y530" s="42" t="str">
        <f t="shared" si="35"/>
        <v/>
      </c>
    </row>
    <row r="531" spans="1:25">
      <c r="A531" s="399"/>
      <c r="B531" s="18"/>
      <c r="C531" s="78"/>
      <c r="D531" s="78"/>
      <c r="E531" s="78"/>
      <c r="F531" s="78"/>
      <c r="G531" s="400"/>
      <c r="H531" s="400"/>
      <c r="I531" s="401"/>
      <c r="J531" s="78"/>
      <c r="K531" s="78"/>
      <c r="L531" s="273" t="str">
        <f t="shared" si="33"/>
        <v/>
      </c>
      <c r="M531" s="78"/>
      <c r="N531" s="78"/>
      <c r="O531" s="78"/>
      <c r="P531" s="78"/>
      <c r="Q531" s="78"/>
      <c r="R531" s="36">
        <f t="shared" si="32"/>
        <v>28348.636155563392</v>
      </c>
      <c r="S531" s="386"/>
      <c r="T531" s="37"/>
      <c r="X531" s="39" t="str">
        <f t="shared" si="34"/>
        <v/>
      </c>
      <c r="Y531" s="42" t="str">
        <f t="shared" si="35"/>
        <v/>
      </c>
    </row>
    <row r="532" spans="1:25">
      <c r="A532" s="399"/>
      <c r="B532" s="18"/>
      <c r="C532" s="78"/>
      <c r="D532" s="78"/>
      <c r="E532" s="78"/>
      <c r="F532" s="78"/>
      <c r="G532" s="400"/>
      <c r="H532" s="400"/>
      <c r="I532" s="401"/>
      <c r="J532" s="78"/>
      <c r="K532" s="78"/>
      <c r="L532" s="273" t="str">
        <f t="shared" si="33"/>
        <v/>
      </c>
      <c r="M532" s="78"/>
      <c r="N532" s="78"/>
      <c r="O532" s="78"/>
      <c r="P532" s="78"/>
      <c r="Q532" s="78"/>
      <c r="R532" s="36">
        <f t="shared" si="32"/>
        <v>28348.636155563392</v>
      </c>
      <c r="S532" s="386"/>
      <c r="T532" s="37"/>
      <c r="X532" s="39" t="str">
        <f t="shared" si="34"/>
        <v/>
      </c>
      <c r="Y532" s="42" t="str">
        <f t="shared" si="35"/>
        <v/>
      </c>
    </row>
    <row r="533" spans="1:25">
      <c r="A533" s="399"/>
      <c r="B533" s="18"/>
      <c r="C533" s="78"/>
      <c r="D533" s="78"/>
      <c r="E533" s="78"/>
      <c r="F533" s="78"/>
      <c r="G533" s="400"/>
      <c r="H533" s="400"/>
      <c r="I533" s="401"/>
      <c r="J533" s="78"/>
      <c r="K533" s="78"/>
      <c r="L533" s="273" t="str">
        <f t="shared" si="33"/>
        <v/>
      </c>
      <c r="M533" s="78"/>
      <c r="N533" s="78"/>
      <c r="O533" s="78"/>
      <c r="P533" s="78"/>
      <c r="Q533" s="78"/>
      <c r="R533" s="36">
        <f t="shared" si="32"/>
        <v>28348.636155563392</v>
      </c>
      <c r="S533" s="386"/>
      <c r="T533" s="37"/>
      <c r="X533" s="39" t="str">
        <f t="shared" si="34"/>
        <v/>
      </c>
      <c r="Y533" s="42" t="str">
        <f t="shared" si="35"/>
        <v/>
      </c>
    </row>
    <row r="534" spans="1:25">
      <c r="A534" s="399"/>
      <c r="B534" s="18"/>
      <c r="C534" s="78"/>
      <c r="D534" s="78"/>
      <c r="E534" s="78"/>
      <c r="F534" s="78"/>
      <c r="G534" s="400"/>
      <c r="H534" s="400"/>
      <c r="I534" s="401"/>
      <c r="J534" s="78"/>
      <c r="K534" s="78"/>
      <c r="L534" s="273" t="str">
        <f t="shared" si="33"/>
        <v/>
      </c>
      <c r="M534" s="78"/>
      <c r="N534" s="78"/>
      <c r="O534" s="78"/>
      <c r="P534" s="78"/>
      <c r="Q534" s="78"/>
      <c r="R534" s="36">
        <f t="shared" si="32"/>
        <v>28348.636155563392</v>
      </c>
      <c r="S534" s="386"/>
      <c r="T534" s="37"/>
      <c r="X534" s="39" t="str">
        <f t="shared" si="34"/>
        <v/>
      </c>
      <c r="Y534" s="42" t="str">
        <f t="shared" si="35"/>
        <v/>
      </c>
    </row>
    <row r="535" spans="1:25">
      <c r="A535" s="399"/>
      <c r="B535" s="18"/>
      <c r="C535" s="78"/>
      <c r="D535" s="78"/>
      <c r="E535" s="78"/>
      <c r="F535" s="78"/>
      <c r="G535" s="400"/>
      <c r="H535" s="400"/>
      <c r="I535" s="401"/>
      <c r="J535" s="78"/>
      <c r="K535" s="78"/>
      <c r="L535" s="273" t="str">
        <f t="shared" si="33"/>
        <v/>
      </c>
      <c r="M535" s="78"/>
      <c r="N535" s="78"/>
      <c r="O535" s="78"/>
      <c r="P535" s="78"/>
      <c r="Q535" s="78"/>
      <c r="R535" s="36">
        <f t="shared" si="32"/>
        <v>28348.636155563392</v>
      </c>
      <c r="S535" s="386"/>
      <c r="T535" s="37"/>
      <c r="X535" s="39" t="str">
        <f t="shared" si="34"/>
        <v/>
      </c>
      <c r="Y535" s="42" t="str">
        <f t="shared" si="35"/>
        <v/>
      </c>
    </row>
    <row r="536" spans="1:25">
      <c r="A536" s="399"/>
      <c r="B536" s="18"/>
      <c r="C536" s="78"/>
      <c r="D536" s="78"/>
      <c r="E536" s="78"/>
      <c r="F536" s="78"/>
      <c r="G536" s="400"/>
      <c r="H536" s="400"/>
      <c r="I536" s="401"/>
      <c r="J536" s="78"/>
      <c r="K536" s="78"/>
      <c r="L536" s="273" t="str">
        <f t="shared" si="33"/>
        <v/>
      </c>
      <c r="M536" s="78"/>
      <c r="N536" s="78"/>
      <c r="O536" s="78"/>
      <c r="P536" s="78"/>
      <c r="Q536" s="78"/>
      <c r="R536" s="36">
        <f t="shared" si="32"/>
        <v>28348.636155563392</v>
      </c>
      <c r="S536" s="386"/>
      <c r="T536" s="37"/>
      <c r="X536" s="39" t="str">
        <f t="shared" si="34"/>
        <v/>
      </c>
      <c r="Y536" s="42" t="str">
        <f t="shared" si="35"/>
        <v/>
      </c>
    </row>
    <row r="537" spans="1:25">
      <c r="A537" s="399"/>
      <c r="B537" s="18"/>
      <c r="C537" s="78"/>
      <c r="D537" s="78"/>
      <c r="E537" s="78"/>
      <c r="F537" s="78"/>
      <c r="G537" s="400"/>
      <c r="H537" s="400"/>
      <c r="I537" s="401"/>
      <c r="J537" s="78"/>
      <c r="K537" s="78"/>
      <c r="L537" s="273" t="str">
        <f t="shared" si="33"/>
        <v/>
      </c>
      <c r="M537" s="78"/>
      <c r="N537" s="78"/>
      <c r="O537" s="78"/>
      <c r="P537" s="78"/>
      <c r="Q537" s="78"/>
      <c r="R537" s="36">
        <f t="shared" si="32"/>
        <v>28348.636155563392</v>
      </c>
      <c r="S537" s="386"/>
      <c r="T537" s="37"/>
      <c r="X537" s="39" t="str">
        <f t="shared" si="34"/>
        <v/>
      </c>
      <c r="Y537" s="42" t="str">
        <f t="shared" si="35"/>
        <v/>
      </c>
    </row>
    <row r="538" spans="1:25">
      <c r="A538" s="399"/>
      <c r="B538" s="18"/>
      <c r="C538" s="78"/>
      <c r="D538" s="78"/>
      <c r="E538" s="78"/>
      <c r="F538" s="78"/>
      <c r="G538" s="400"/>
      <c r="H538" s="400"/>
      <c r="I538" s="401"/>
      <c r="J538" s="78"/>
      <c r="K538" s="78"/>
      <c r="L538" s="273" t="str">
        <f t="shared" si="33"/>
        <v/>
      </c>
      <c r="M538" s="78"/>
      <c r="N538" s="78"/>
      <c r="O538" s="78"/>
      <c r="P538" s="78"/>
      <c r="Q538" s="78"/>
      <c r="R538" s="36">
        <f t="shared" si="32"/>
        <v>28348.636155563392</v>
      </c>
      <c r="S538" s="386"/>
      <c r="T538" s="37"/>
      <c r="X538" s="39" t="str">
        <f t="shared" si="34"/>
        <v/>
      </c>
      <c r="Y538" s="42" t="str">
        <f t="shared" si="35"/>
        <v/>
      </c>
    </row>
    <row r="539" spans="1:25">
      <c r="A539" s="399"/>
      <c r="B539" s="18"/>
      <c r="C539" s="78"/>
      <c r="D539" s="78"/>
      <c r="E539" s="78"/>
      <c r="F539" s="78"/>
      <c r="G539" s="400"/>
      <c r="H539" s="400"/>
      <c r="I539" s="401"/>
      <c r="J539" s="78"/>
      <c r="K539" s="78"/>
      <c r="L539" s="273" t="str">
        <f t="shared" si="33"/>
        <v/>
      </c>
      <c r="M539" s="78"/>
      <c r="N539" s="78"/>
      <c r="O539" s="78"/>
      <c r="P539" s="78"/>
      <c r="Q539" s="78"/>
      <c r="R539" s="36">
        <f t="shared" si="32"/>
        <v>28348.636155563392</v>
      </c>
      <c r="S539" s="386"/>
      <c r="T539" s="37"/>
      <c r="X539" s="39" t="str">
        <f t="shared" si="34"/>
        <v/>
      </c>
      <c r="Y539" s="42" t="str">
        <f t="shared" si="35"/>
        <v/>
      </c>
    </row>
    <row r="540" spans="1:25">
      <c r="A540" s="399"/>
      <c r="B540" s="18"/>
      <c r="C540" s="78"/>
      <c r="D540" s="78"/>
      <c r="E540" s="78"/>
      <c r="F540" s="78"/>
      <c r="G540" s="400"/>
      <c r="H540" s="400"/>
      <c r="I540" s="401"/>
      <c r="J540" s="78"/>
      <c r="K540" s="78"/>
      <c r="L540" s="273" t="str">
        <f t="shared" si="33"/>
        <v/>
      </c>
      <c r="M540" s="78"/>
      <c r="N540" s="78"/>
      <c r="O540" s="78"/>
      <c r="P540" s="78"/>
      <c r="Q540" s="78"/>
      <c r="R540" s="36">
        <f t="shared" si="32"/>
        <v>28348.636155563392</v>
      </c>
      <c r="S540" s="386"/>
      <c r="T540" s="37"/>
      <c r="X540" s="39" t="str">
        <f t="shared" si="34"/>
        <v/>
      </c>
      <c r="Y540" s="42" t="str">
        <f t="shared" si="35"/>
        <v/>
      </c>
    </row>
    <row r="541" spans="1:25">
      <c r="A541" s="399"/>
      <c r="B541" s="18"/>
      <c r="C541" s="78"/>
      <c r="D541" s="78"/>
      <c r="E541" s="78"/>
      <c r="F541" s="78"/>
      <c r="G541" s="400"/>
      <c r="H541" s="400"/>
      <c r="I541" s="401"/>
      <c r="J541" s="78"/>
      <c r="K541" s="78"/>
      <c r="L541" s="273" t="str">
        <f t="shared" si="33"/>
        <v/>
      </c>
      <c r="M541" s="78"/>
      <c r="N541" s="78"/>
      <c r="O541" s="78"/>
      <c r="P541" s="78"/>
      <c r="Q541" s="78"/>
      <c r="R541" s="36">
        <f t="shared" si="32"/>
        <v>28348.636155563392</v>
      </c>
      <c r="S541" s="386"/>
      <c r="T541" s="37"/>
      <c r="X541" s="39" t="str">
        <f t="shared" si="34"/>
        <v/>
      </c>
      <c r="Y541" s="42" t="str">
        <f t="shared" si="35"/>
        <v/>
      </c>
    </row>
    <row r="542" spans="1:25">
      <c r="A542" s="399"/>
      <c r="B542" s="18"/>
      <c r="C542" s="78"/>
      <c r="D542" s="78"/>
      <c r="E542" s="78"/>
      <c r="F542" s="78"/>
      <c r="G542" s="400"/>
      <c r="H542" s="400"/>
      <c r="I542" s="401"/>
      <c r="J542" s="78"/>
      <c r="K542" s="78"/>
      <c r="L542" s="273" t="str">
        <f t="shared" si="33"/>
        <v/>
      </c>
      <c r="M542" s="78"/>
      <c r="N542" s="78"/>
      <c r="O542" s="78"/>
      <c r="P542" s="78"/>
      <c r="Q542" s="78"/>
      <c r="R542" s="36">
        <f t="shared" si="32"/>
        <v>28348.636155563392</v>
      </c>
      <c r="S542" s="386"/>
      <c r="T542" s="37"/>
      <c r="X542" s="39" t="str">
        <f t="shared" si="34"/>
        <v/>
      </c>
      <c r="Y542" s="42" t="str">
        <f t="shared" si="35"/>
        <v/>
      </c>
    </row>
    <row r="543" spans="1:25">
      <c r="A543" s="399"/>
      <c r="B543" s="18"/>
      <c r="C543" s="78"/>
      <c r="D543" s="78"/>
      <c r="E543" s="78"/>
      <c r="F543" s="78"/>
      <c r="G543" s="400"/>
      <c r="H543" s="400"/>
      <c r="I543" s="401"/>
      <c r="J543" s="78"/>
      <c r="K543" s="78"/>
      <c r="L543" s="273" t="str">
        <f t="shared" si="33"/>
        <v/>
      </c>
      <c r="M543" s="78"/>
      <c r="N543" s="78"/>
      <c r="O543" s="78"/>
      <c r="P543" s="78"/>
      <c r="Q543" s="78"/>
      <c r="R543" s="36">
        <f t="shared" si="32"/>
        <v>28348.636155563392</v>
      </c>
      <c r="S543" s="386"/>
      <c r="T543" s="37"/>
      <c r="X543" s="39" t="str">
        <f t="shared" si="34"/>
        <v/>
      </c>
      <c r="Y543" s="42" t="str">
        <f t="shared" si="35"/>
        <v/>
      </c>
    </row>
    <row r="544" spans="1:25">
      <c r="A544" s="399"/>
      <c r="B544" s="18"/>
      <c r="C544" s="78"/>
      <c r="D544" s="78"/>
      <c r="E544" s="78"/>
      <c r="F544" s="78"/>
      <c r="G544" s="400"/>
      <c r="H544" s="400"/>
      <c r="I544" s="401"/>
      <c r="J544" s="78"/>
      <c r="K544" s="78"/>
      <c r="L544" s="273" t="str">
        <f t="shared" si="33"/>
        <v/>
      </c>
      <c r="M544" s="78"/>
      <c r="N544" s="78"/>
      <c r="O544" s="78"/>
      <c r="P544" s="78"/>
      <c r="Q544" s="78"/>
      <c r="R544" s="36">
        <f t="shared" si="32"/>
        <v>28348.636155563392</v>
      </c>
      <c r="S544" s="386"/>
      <c r="T544" s="37"/>
      <c r="X544" s="39" t="str">
        <f t="shared" si="34"/>
        <v/>
      </c>
      <c r="Y544" s="42" t="str">
        <f t="shared" si="35"/>
        <v/>
      </c>
    </row>
    <row r="545" spans="1:25">
      <c r="A545" s="399"/>
      <c r="B545" s="18"/>
      <c r="C545" s="78"/>
      <c r="D545" s="78"/>
      <c r="E545" s="78"/>
      <c r="F545" s="78"/>
      <c r="G545" s="400"/>
      <c r="H545" s="400"/>
      <c r="I545" s="401"/>
      <c r="J545" s="78"/>
      <c r="K545" s="78"/>
      <c r="L545" s="273" t="str">
        <f t="shared" si="33"/>
        <v/>
      </c>
      <c r="M545" s="78"/>
      <c r="N545" s="78"/>
      <c r="O545" s="78"/>
      <c r="P545" s="78"/>
      <c r="Q545" s="78"/>
      <c r="R545" s="36">
        <f t="shared" si="32"/>
        <v>28348.636155563392</v>
      </c>
      <c r="S545" s="386"/>
      <c r="T545" s="37"/>
      <c r="X545" s="39" t="str">
        <f t="shared" si="34"/>
        <v/>
      </c>
      <c r="Y545" s="42" t="str">
        <f t="shared" si="35"/>
        <v/>
      </c>
    </row>
    <row r="546" spans="1:25">
      <c r="A546" s="399"/>
      <c r="B546" s="18"/>
      <c r="C546" s="78"/>
      <c r="D546" s="78"/>
      <c r="E546" s="78"/>
      <c r="F546" s="78"/>
      <c r="G546" s="400"/>
      <c r="H546" s="400"/>
      <c r="I546" s="401"/>
      <c r="J546" s="78"/>
      <c r="K546" s="78"/>
      <c r="L546" s="273" t="str">
        <f t="shared" si="33"/>
        <v/>
      </c>
      <c r="M546" s="78"/>
      <c r="N546" s="78"/>
      <c r="O546" s="78"/>
      <c r="P546" s="78"/>
      <c r="Q546" s="78"/>
      <c r="R546" s="36">
        <f t="shared" ref="R546:R609" si="36">R545*((J546/100)+1)</f>
        <v>28348.636155563392</v>
      </c>
      <c r="S546" s="386"/>
      <c r="T546" s="37"/>
      <c r="X546" s="39" t="str">
        <f t="shared" si="34"/>
        <v/>
      </c>
      <c r="Y546" s="42" t="str">
        <f t="shared" si="35"/>
        <v/>
      </c>
    </row>
    <row r="547" spans="1:25">
      <c r="A547" s="399"/>
      <c r="B547" s="18"/>
      <c r="C547" s="78"/>
      <c r="D547" s="78"/>
      <c r="E547" s="78"/>
      <c r="F547" s="78"/>
      <c r="G547" s="400"/>
      <c r="H547" s="400"/>
      <c r="I547" s="401"/>
      <c r="J547" s="78"/>
      <c r="K547" s="78"/>
      <c r="L547" s="273" t="str">
        <f t="shared" si="33"/>
        <v/>
      </c>
      <c r="M547" s="78"/>
      <c r="N547" s="78"/>
      <c r="O547" s="78"/>
      <c r="P547" s="78"/>
      <c r="Q547" s="78"/>
      <c r="R547" s="36">
        <f t="shared" si="36"/>
        <v>28348.636155563392</v>
      </c>
      <c r="S547" s="386"/>
      <c r="T547" s="37"/>
      <c r="X547" s="39" t="str">
        <f t="shared" si="34"/>
        <v/>
      </c>
      <c r="Y547" s="42" t="str">
        <f t="shared" si="35"/>
        <v/>
      </c>
    </row>
    <row r="548" spans="1:25">
      <c r="A548" s="399"/>
      <c r="B548" s="18"/>
      <c r="C548" s="78"/>
      <c r="D548" s="78"/>
      <c r="E548" s="78"/>
      <c r="F548" s="78"/>
      <c r="G548" s="400"/>
      <c r="H548" s="400"/>
      <c r="I548" s="401"/>
      <c r="J548" s="78"/>
      <c r="K548" s="78"/>
      <c r="L548" s="273" t="str">
        <f t="shared" si="33"/>
        <v/>
      </c>
      <c r="M548" s="78"/>
      <c r="N548" s="78"/>
      <c r="O548" s="78"/>
      <c r="P548" s="78"/>
      <c r="Q548" s="78"/>
      <c r="R548" s="36">
        <f t="shared" si="36"/>
        <v>28348.636155563392</v>
      </c>
      <c r="S548" s="386"/>
      <c r="T548" s="37"/>
      <c r="X548" s="39" t="str">
        <f t="shared" si="34"/>
        <v/>
      </c>
      <c r="Y548" s="42" t="str">
        <f t="shared" si="35"/>
        <v/>
      </c>
    </row>
    <row r="549" spans="1:25">
      <c r="A549" s="399"/>
      <c r="B549" s="18"/>
      <c r="C549" s="78"/>
      <c r="D549" s="78"/>
      <c r="E549" s="78"/>
      <c r="F549" s="78"/>
      <c r="G549" s="400"/>
      <c r="H549" s="400"/>
      <c r="I549" s="401"/>
      <c r="J549" s="78"/>
      <c r="K549" s="78"/>
      <c r="L549" s="273" t="str">
        <f t="shared" si="33"/>
        <v/>
      </c>
      <c r="M549" s="78"/>
      <c r="N549" s="78"/>
      <c r="O549" s="78"/>
      <c r="P549" s="78"/>
      <c r="Q549" s="78"/>
      <c r="R549" s="36">
        <f t="shared" si="36"/>
        <v>28348.636155563392</v>
      </c>
      <c r="S549" s="386"/>
      <c r="T549" s="37"/>
      <c r="X549" s="39" t="str">
        <f t="shared" si="34"/>
        <v/>
      </c>
      <c r="Y549" s="42" t="str">
        <f t="shared" si="35"/>
        <v/>
      </c>
    </row>
    <row r="550" spans="1:25">
      <c r="A550" s="399"/>
      <c r="B550" s="18"/>
      <c r="C550" s="78"/>
      <c r="D550" s="78"/>
      <c r="E550" s="78"/>
      <c r="F550" s="78"/>
      <c r="G550" s="400"/>
      <c r="H550" s="400"/>
      <c r="I550" s="401"/>
      <c r="J550" s="78"/>
      <c r="K550" s="78"/>
      <c r="L550" s="273" t="str">
        <f t="shared" si="33"/>
        <v/>
      </c>
      <c r="M550" s="78"/>
      <c r="N550" s="78"/>
      <c r="O550" s="78"/>
      <c r="P550" s="78"/>
      <c r="Q550" s="78"/>
      <c r="R550" s="36">
        <f t="shared" si="36"/>
        <v>28348.636155563392</v>
      </c>
      <c r="S550" s="386"/>
      <c r="T550" s="37"/>
      <c r="X550" s="39" t="str">
        <f t="shared" si="34"/>
        <v/>
      </c>
      <c r="Y550" s="42" t="str">
        <f t="shared" si="35"/>
        <v/>
      </c>
    </row>
    <row r="551" spans="1:25">
      <c r="A551" s="399"/>
      <c r="B551" s="18"/>
      <c r="C551" s="78"/>
      <c r="D551" s="78"/>
      <c r="E551" s="78"/>
      <c r="F551" s="78"/>
      <c r="G551" s="400"/>
      <c r="H551" s="400"/>
      <c r="I551" s="401"/>
      <c r="J551" s="78"/>
      <c r="K551" s="78"/>
      <c r="L551" s="273" t="str">
        <f t="shared" si="33"/>
        <v/>
      </c>
      <c r="M551" s="78"/>
      <c r="N551" s="78"/>
      <c r="O551" s="78"/>
      <c r="P551" s="78"/>
      <c r="Q551" s="78"/>
      <c r="R551" s="36">
        <f t="shared" si="36"/>
        <v>28348.636155563392</v>
      </c>
      <c r="S551" s="386"/>
      <c r="T551" s="37"/>
      <c r="X551" s="39" t="str">
        <f t="shared" si="34"/>
        <v/>
      </c>
      <c r="Y551" s="42" t="str">
        <f t="shared" si="35"/>
        <v/>
      </c>
    </row>
    <row r="552" spans="1:25">
      <c r="A552" s="399"/>
      <c r="B552" s="18"/>
      <c r="C552" s="78"/>
      <c r="D552" s="78"/>
      <c r="E552" s="78"/>
      <c r="F552" s="78"/>
      <c r="G552" s="400"/>
      <c r="H552" s="400"/>
      <c r="I552" s="401"/>
      <c r="J552" s="78"/>
      <c r="K552" s="78"/>
      <c r="L552" s="273" t="str">
        <f t="shared" si="33"/>
        <v/>
      </c>
      <c r="M552" s="78"/>
      <c r="N552" s="78"/>
      <c r="O552" s="78"/>
      <c r="P552" s="78"/>
      <c r="Q552" s="78"/>
      <c r="R552" s="36">
        <f t="shared" si="36"/>
        <v>28348.636155563392</v>
      </c>
      <c r="S552" s="386"/>
      <c r="T552" s="37"/>
      <c r="X552" s="39" t="str">
        <f t="shared" si="34"/>
        <v/>
      </c>
      <c r="Y552" s="42" t="str">
        <f t="shared" si="35"/>
        <v/>
      </c>
    </row>
    <row r="553" spans="1:25">
      <c r="A553" s="399"/>
      <c r="B553" s="18"/>
      <c r="C553" s="78"/>
      <c r="D553" s="78"/>
      <c r="E553" s="78"/>
      <c r="F553" s="78"/>
      <c r="G553" s="400"/>
      <c r="H553" s="400"/>
      <c r="I553" s="401"/>
      <c r="J553" s="78"/>
      <c r="K553" s="78"/>
      <c r="L553" s="273" t="str">
        <f t="shared" si="33"/>
        <v/>
      </c>
      <c r="M553" s="78"/>
      <c r="N553" s="78"/>
      <c r="O553" s="78"/>
      <c r="P553" s="78"/>
      <c r="Q553" s="78"/>
      <c r="R553" s="36">
        <f t="shared" si="36"/>
        <v>28348.636155563392</v>
      </c>
      <c r="S553" s="386"/>
      <c r="T553" s="37"/>
      <c r="X553" s="39" t="str">
        <f t="shared" si="34"/>
        <v/>
      </c>
      <c r="Y553" s="42" t="str">
        <f t="shared" si="35"/>
        <v/>
      </c>
    </row>
    <row r="554" spans="1:25">
      <c r="A554" s="399"/>
      <c r="B554" s="18"/>
      <c r="C554" s="78"/>
      <c r="D554" s="78"/>
      <c r="E554" s="78"/>
      <c r="F554" s="78"/>
      <c r="G554" s="400"/>
      <c r="H554" s="400"/>
      <c r="I554" s="401"/>
      <c r="J554" s="78"/>
      <c r="K554" s="78"/>
      <c r="L554" s="273" t="str">
        <f t="shared" si="33"/>
        <v/>
      </c>
      <c r="M554" s="78"/>
      <c r="N554" s="78"/>
      <c r="O554" s="78"/>
      <c r="P554" s="78"/>
      <c r="Q554" s="78"/>
      <c r="R554" s="36">
        <f t="shared" si="36"/>
        <v>28348.636155563392</v>
      </c>
      <c r="S554" s="386"/>
      <c r="T554" s="37"/>
      <c r="X554" s="39" t="str">
        <f t="shared" si="34"/>
        <v/>
      </c>
      <c r="Y554" s="42" t="str">
        <f t="shared" si="35"/>
        <v/>
      </c>
    </row>
    <row r="555" spans="1:25">
      <c r="A555" s="399"/>
      <c r="B555" s="18"/>
      <c r="C555" s="78"/>
      <c r="D555" s="78"/>
      <c r="E555" s="78"/>
      <c r="F555" s="78"/>
      <c r="G555" s="400"/>
      <c r="H555" s="400"/>
      <c r="I555" s="401"/>
      <c r="J555" s="78"/>
      <c r="K555" s="78"/>
      <c r="L555" s="273" t="str">
        <f t="shared" si="33"/>
        <v/>
      </c>
      <c r="M555" s="78"/>
      <c r="N555" s="78"/>
      <c r="O555" s="78"/>
      <c r="P555" s="78"/>
      <c r="Q555" s="78"/>
      <c r="R555" s="36">
        <f t="shared" si="36"/>
        <v>28348.636155563392</v>
      </c>
      <c r="S555" s="386"/>
      <c r="T555" s="37"/>
      <c r="X555" s="39" t="str">
        <f t="shared" si="34"/>
        <v/>
      </c>
      <c r="Y555" s="42" t="str">
        <f t="shared" si="35"/>
        <v/>
      </c>
    </row>
    <row r="556" spans="1:25">
      <c r="A556" s="399"/>
      <c r="B556" s="18"/>
      <c r="C556" s="78"/>
      <c r="D556" s="78"/>
      <c r="E556" s="78"/>
      <c r="F556" s="78"/>
      <c r="G556" s="400"/>
      <c r="H556" s="400"/>
      <c r="I556" s="401"/>
      <c r="J556" s="78"/>
      <c r="K556" s="78"/>
      <c r="L556" s="273" t="str">
        <f t="shared" si="33"/>
        <v/>
      </c>
      <c r="M556" s="78"/>
      <c r="N556" s="78"/>
      <c r="O556" s="78"/>
      <c r="P556" s="78"/>
      <c r="Q556" s="78"/>
      <c r="R556" s="36">
        <f t="shared" si="36"/>
        <v>28348.636155563392</v>
      </c>
      <c r="S556" s="386"/>
      <c r="T556" s="37"/>
      <c r="X556" s="39" t="str">
        <f t="shared" si="34"/>
        <v/>
      </c>
      <c r="Y556" s="42" t="str">
        <f t="shared" si="35"/>
        <v/>
      </c>
    </row>
    <row r="557" spans="1:25">
      <c r="A557" s="399"/>
      <c r="B557" s="18"/>
      <c r="C557" s="78"/>
      <c r="D557" s="78"/>
      <c r="E557" s="78"/>
      <c r="F557" s="78"/>
      <c r="G557" s="400"/>
      <c r="H557" s="400"/>
      <c r="I557" s="401"/>
      <c r="J557" s="78"/>
      <c r="K557" s="78"/>
      <c r="L557" s="273" t="str">
        <f t="shared" ref="L557:L620" si="37">IF(B557="Compra",F557*G557,"")</f>
        <v/>
      </c>
      <c r="M557" s="78"/>
      <c r="N557" s="78"/>
      <c r="O557" s="78"/>
      <c r="P557" s="78"/>
      <c r="Q557" s="78"/>
      <c r="R557" s="36">
        <f t="shared" si="36"/>
        <v>28348.636155563392</v>
      </c>
      <c r="S557" s="386"/>
      <c r="T557" s="37"/>
      <c r="X557" s="39" t="str">
        <f t="shared" si="34"/>
        <v/>
      </c>
      <c r="Y557" s="42" t="str">
        <f t="shared" si="35"/>
        <v/>
      </c>
    </row>
    <row r="558" spans="1:25">
      <c r="A558" s="399"/>
      <c r="B558" s="18"/>
      <c r="C558" s="78"/>
      <c r="D558" s="78"/>
      <c r="E558" s="78"/>
      <c r="F558" s="78"/>
      <c r="G558" s="400"/>
      <c r="H558" s="400"/>
      <c r="I558" s="401"/>
      <c r="J558" s="78"/>
      <c r="K558" s="78"/>
      <c r="L558" s="273" t="str">
        <f t="shared" si="37"/>
        <v/>
      </c>
      <c r="M558" s="78"/>
      <c r="N558" s="78"/>
      <c r="O558" s="78"/>
      <c r="P558" s="78"/>
      <c r="Q558" s="78"/>
      <c r="R558" s="36">
        <f t="shared" si="36"/>
        <v>28348.636155563392</v>
      </c>
      <c r="S558" s="386"/>
      <c r="T558" s="37"/>
      <c r="X558" s="39" t="str">
        <f t="shared" si="34"/>
        <v/>
      </c>
      <c r="Y558" s="42" t="str">
        <f t="shared" si="35"/>
        <v/>
      </c>
    </row>
    <row r="559" spans="1:25">
      <c r="A559" s="399"/>
      <c r="B559" s="18"/>
      <c r="C559" s="78"/>
      <c r="D559" s="78"/>
      <c r="E559" s="78"/>
      <c r="F559" s="78"/>
      <c r="G559" s="400"/>
      <c r="H559" s="400"/>
      <c r="I559" s="401"/>
      <c r="J559" s="78"/>
      <c r="K559" s="78"/>
      <c r="L559" s="273" t="str">
        <f t="shared" si="37"/>
        <v/>
      </c>
      <c r="M559" s="78"/>
      <c r="N559" s="78"/>
      <c r="O559" s="78"/>
      <c r="P559" s="78"/>
      <c r="Q559" s="78"/>
      <c r="R559" s="36">
        <f t="shared" si="36"/>
        <v>28348.636155563392</v>
      </c>
      <c r="S559" s="386"/>
      <c r="T559" s="37"/>
      <c r="X559" s="39" t="str">
        <f t="shared" si="34"/>
        <v/>
      </c>
      <c r="Y559" s="42" t="str">
        <f t="shared" si="35"/>
        <v/>
      </c>
    </row>
    <row r="560" spans="1:25">
      <c r="A560" s="399"/>
      <c r="B560" s="18"/>
      <c r="C560" s="78"/>
      <c r="D560" s="78"/>
      <c r="E560" s="78"/>
      <c r="F560" s="78"/>
      <c r="G560" s="400"/>
      <c r="H560" s="400"/>
      <c r="I560" s="401"/>
      <c r="J560" s="78"/>
      <c r="K560" s="78"/>
      <c r="L560" s="273" t="str">
        <f t="shared" si="37"/>
        <v/>
      </c>
      <c r="M560" s="78"/>
      <c r="N560" s="78"/>
      <c r="O560" s="78"/>
      <c r="P560" s="78"/>
      <c r="Q560" s="78"/>
      <c r="R560" s="36">
        <f t="shared" si="36"/>
        <v>28348.636155563392</v>
      </c>
      <c r="S560" s="386"/>
      <c r="T560" s="37"/>
      <c r="X560" s="39" t="str">
        <f t="shared" si="34"/>
        <v/>
      </c>
      <c r="Y560" s="42" t="str">
        <f t="shared" si="35"/>
        <v/>
      </c>
    </row>
    <row r="561" spans="1:25">
      <c r="A561" s="399"/>
      <c r="B561" s="18"/>
      <c r="C561" s="78"/>
      <c r="D561" s="78"/>
      <c r="E561" s="78"/>
      <c r="F561" s="78"/>
      <c r="G561" s="400"/>
      <c r="H561" s="400"/>
      <c r="I561" s="401"/>
      <c r="J561" s="78"/>
      <c r="K561" s="78"/>
      <c r="L561" s="273" t="str">
        <f t="shared" si="37"/>
        <v/>
      </c>
      <c r="M561" s="78"/>
      <c r="N561" s="78"/>
      <c r="O561" s="78"/>
      <c r="P561" s="78"/>
      <c r="Q561" s="78"/>
      <c r="R561" s="36">
        <f t="shared" si="36"/>
        <v>28348.636155563392</v>
      </c>
      <c r="S561" s="386"/>
      <c r="T561" s="37"/>
      <c r="X561" s="39" t="str">
        <f t="shared" si="34"/>
        <v/>
      </c>
      <c r="Y561" s="42" t="str">
        <f t="shared" si="35"/>
        <v/>
      </c>
    </row>
    <row r="562" spans="1:25">
      <c r="A562" s="399"/>
      <c r="B562" s="18"/>
      <c r="C562" s="78"/>
      <c r="D562" s="78"/>
      <c r="E562" s="78"/>
      <c r="F562" s="78"/>
      <c r="G562" s="400"/>
      <c r="H562" s="400"/>
      <c r="I562" s="401"/>
      <c r="J562" s="78"/>
      <c r="K562" s="78"/>
      <c r="L562" s="273" t="str">
        <f t="shared" si="37"/>
        <v/>
      </c>
      <c r="M562" s="78"/>
      <c r="N562" s="78"/>
      <c r="O562" s="78"/>
      <c r="P562" s="78"/>
      <c r="Q562" s="78"/>
      <c r="R562" s="36">
        <f t="shared" si="36"/>
        <v>28348.636155563392</v>
      </c>
      <c r="S562" s="386"/>
      <c r="T562" s="37"/>
      <c r="X562" s="39" t="str">
        <f t="shared" si="34"/>
        <v/>
      </c>
      <c r="Y562" s="42" t="str">
        <f t="shared" si="35"/>
        <v/>
      </c>
    </row>
    <row r="563" spans="1:25">
      <c r="A563" s="399"/>
      <c r="B563" s="18"/>
      <c r="C563" s="78"/>
      <c r="D563" s="78"/>
      <c r="E563" s="78"/>
      <c r="F563" s="78"/>
      <c r="G563" s="400"/>
      <c r="H563" s="400"/>
      <c r="I563" s="401"/>
      <c r="J563" s="78"/>
      <c r="K563" s="78"/>
      <c r="L563" s="273" t="str">
        <f t="shared" si="37"/>
        <v/>
      </c>
      <c r="M563" s="78"/>
      <c r="N563" s="78"/>
      <c r="O563" s="78"/>
      <c r="P563" s="78"/>
      <c r="Q563" s="78"/>
      <c r="R563" s="36">
        <f t="shared" si="36"/>
        <v>28348.636155563392</v>
      </c>
      <c r="S563" s="386"/>
      <c r="T563" s="37"/>
      <c r="X563" s="39" t="str">
        <f t="shared" si="34"/>
        <v/>
      </c>
      <c r="Y563" s="42" t="str">
        <f t="shared" si="35"/>
        <v/>
      </c>
    </row>
    <row r="564" spans="1:25">
      <c r="A564" s="399"/>
      <c r="B564" s="18"/>
      <c r="C564" s="78"/>
      <c r="D564" s="78"/>
      <c r="E564" s="78"/>
      <c r="F564" s="78"/>
      <c r="G564" s="400"/>
      <c r="H564" s="400"/>
      <c r="I564" s="401"/>
      <c r="J564" s="78"/>
      <c r="K564" s="78"/>
      <c r="L564" s="273" t="str">
        <f t="shared" si="37"/>
        <v/>
      </c>
      <c r="M564" s="78"/>
      <c r="N564" s="78"/>
      <c r="O564" s="78"/>
      <c r="P564" s="78"/>
      <c r="Q564" s="78"/>
      <c r="R564" s="36">
        <f t="shared" si="36"/>
        <v>28348.636155563392</v>
      </c>
      <c r="S564" s="386"/>
      <c r="T564" s="37"/>
      <c r="X564" s="39" t="str">
        <f t="shared" si="34"/>
        <v/>
      </c>
      <c r="Y564" s="42" t="str">
        <f t="shared" si="35"/>
        <v/>
      </c>
    </row>
    <row r="565" spans="1:25">
      <c r="A565" s="399"/>
      <c r="B565" s="18"/>
      <c r="C565" s="78"/>
      <c r="D565" s="78"/>
      <c r="E565" s="78"/>
      <c r="F565" s="78"/>
      <c r="G565" s="400"/>
      <c r="H565" s="400"/>
      <c r="I565" s="401"/>
      <c r="J565" s="78"/>
      <c r="K565" s="78"/>
      <c r="L565" s="273" t="str">
        <f t="shared" si="37"/>
        <v/>
      </c>
      <c r="M565" s="78"/>
      <c r="N565" s="78"/>
      <c r="O565" s="78"/>
      <c r="P565" s="78"/>
      <c r="Q565" s="78"/>
      <c r="R565" s="36">
        <f t="shared" si="36"/>
        <v>28348.636155563392</v>
      </c>
      <c r="S565" s="386"/>
      <c r="T565" s="37"/>
      <c r="X565" s="39" t="str">
        <f t="shared" si="34"/>
        <v/>
      </c>
      <c r="Y565" s="42" t="str">
        <f t="shared" si="35"/>
        <v/>
      </c>
    </row>
    <row r="566" spans="1:25">
      <c r="A566" s="399"/>
      <c r="B566" s="18"/>
      <c r="C566" s="78"/>
      <c r="D566" s="78"/>
      <c r="E566" s="78"/>
      <c r="F566" s="78"/>
      <c r="G566" s="400"/>
      <c r="H566" s="400"/>
      <c r="I566" s="401"/>
      <c r="J566" s="78"/>
      <c r="K566" s="78"/>
      <c r="L566" s="273" t="str">
        <f t="shared" si="37"/>
        <v/>
      </c>
      <c r="M566" s="78"/>
      <c r="N566" s="78"/>
      <c r="O566" s="78"/>
      <c r="P566" s="78"/>
      <c r="Q566" s="78"/>
      <c r="R566" s="36">
        <f t="shared" si="36"/>
        <v>28348.636155563392</v>
      </c>
      <c r="S566" s="386"/>
      <c r="T566" s="37"/>
      <c r="X566" s="39" t="str">
        <f t="shared" ref="X566:X629" si="38">IF(I681&lt;&gt;0,I681,"")</f>
        <v/>
      </c>
      <c r="Y566" s="42" t="str">
        <f t="shared" ref="Y566:Y629" si="39">IF(I681&lt;&gt;0,A681,"")</f>
        <v/>
      </c>
    </row>
    <row r="567" spans="1:25">
      <c r="A567" s="399"/>
      <c r="B567" s="18"/>
      <c r="C567" s="78"/>
      <c r="D567" s="78"/>
      <c r="E567" s="78"/>
      <c r="F567" s="78"/>
      <c r="G567" s="400"/>
      <c r="H567" s="400"/>
      <c r="I567" s="401"/>
      <c r="J567" s="78"/>
      <c r="K567" s="78"/>
      <c r="L567" s="273" t="str">
        <f t="shared" si="37"/>
        <v/>
      </c>
      <c r="M567" s="78"/>
      <c r="N567" s="78"/>
      <c r="O567" s="78"/>
      <c r="P567" s="78"/>
      <c r="Q567" s="78"/>
      <c r="R567" s="36">
        <f t="shared" si="36"/>
        <v>28348.636155563392</v>
      </c>
      <c r="S567" s="386"/>
      <c r="T567" s="37"/>
      <c r="X567" s="39" t="str">
        <f t="shared" si="38"/>
        <v/>
      </c>
      <c r="Y567" s="42" t="str">
        <f t="shared" si="39"/>
        <v/>
      </c>
    </row>
    <row r="568" spans="1:25">
      <c r="A568" s="399"/>
      <c r="B568" s="18"/>
      <c r="C568" s="78"/>
      <c r="D568" s="78"/>
      <c r="E568" s="78"/>
      <c r="F568" s="78"/>
      <c r="G568" s="400"/>
      <c r="H568" s="400"/>
      <c r="I568" s="401"/>
      <c r="J568" s="78"/>
      <c r="K568" s="78"/>
      <c r="L568" s="273" t="str">
        <f t="shared" si="37"/>
        <v/>
      </c>
      <c r="M568" s="78"/>
      <c r="N568" s="78"/>
      <c r="O568" s="78"/>
      <c r="P568" s="78"/>
      <c r="Q568" s="78"/>
      <c r="R568" s="36">
        <f t="shared" si="36"/>
        <v>28348.636155563392</v>
      </c>
      <c r="S568" s="386"/>
      <c r="T568" s="37"/>
      <c r="X568" s="39" t="str">
        <f t="shared" si="38"/>
        <v/>
      </c>
      <c r="Y568" s="42" t="str">
        <f t="shared" si="39"/>
        <v/>
      </c>
    </row>
    <row r="569" spans="1:25">
      <c r="A569" s="399"/>
      <c r="B569" s="18"/>
      <c r="C569" s="78"/>
      <c r="D569" s="78"/>
      <c r="E569" s="78"/>
      <c r="F569" s="78"/>
      <c r="G569" s="400"/>
      <c r="H569" s="400"/>
      <c r="I569" s="401"/>
      <c r="J569" s="78"/>
      <c r="K569" s="78"/>
      <c r="L569" s="273" t="str">
        <f t="shared" si="37"/>
        <v/>
      </c>
      <c r="M569" s="78"/>
      <c r="N569" s="78"/>
      <c r="O569" s="78"/>
      <c r="P569" s="78"/>
      <c r="Q569" s="78"/>
      <c r="R569" s="36">
        <f t="shared" si="36"/>
        <v>28348.636155563392</v>
      </c>
      <c r="S569" s="386"/>
      <c r="T569" s="37"/>
      <c r="X569" s="39" t="str">
        <f t="shared" si="38"/>
        <v/>
      </c>
      <c r="Y569" s="42" t="str">
        <f t="shared" si="39"/>
        <v/>
      </c>
    </row>
    <row r="570" spans="1:25">
      <c r="A570" s="399"/>
      <c r="B570" s="18"/>
      <c r="C570" s="78"/>
      <c r="D570" s="78"/>
      <c r="E570" s="78"/>
      <c r="F570" s="78"/>
      <c r="G570" s="400"/>
      <c r="H570" s="400"/>
      <c r="I570" s="401"/>
      <c r="J570" s="78"/>
      <c r="K570" s="78"/>
      <c r="L570" s="273" t="str">
        <f t="shared" si="37"/>
        <v/>
      </c>
      <c r="M570" s="78"/>
      <c r="N570" s="78"/>
      <c r="O570" s="78"/>
      <c r="P570" s="78"/>
      <c r="Q570" s="78"/>
      <c r="R570" s="36">
        <f t="shared" si="36"/>
        <v>28348.636155563392</v>
      </c>
      <c r="S570" s="386"/>
      <c r="T570" s="37"/>
      <c r="X570" s="39" t="str">
        <f t="shared" si="38"/>
        <v/>
      </c>
      <c r="Y570" s="42" t="str">
        <f t="shared" si="39"/>
        <v/>
      </c>
    </row>
    <row r="571" spans="1:25">
      <c r="A571" s="399"/>
      <c r="B571" s="18"/>
      <c r="C571" s="78"/>
      <c r="D571" s="78"/>
      <c r="E571" s="78"/>
      <c r="F571" s="78"/>
      <c r="G571" s="400"/>
      <c r="H571" s="400"/>
      <c r="I571" s="401"/>
      <c r="J571" s="78"/>
      <c r="K571" s="78"/>
      <c r="L571" s="273" t="str">
        <f t="shared" si="37"/>
        <v/>
      </c>
      <c r="M571" s="78"/>
      <c r="N571" s="78"/>
      <c r="O571" s="78"/>
      <c r="P571" s="78"/>
      <c r="Q571" s="78"/>
      <c r="R571" s="36">
        <f t="shared" si="36"/>
        <v>28348.636155563392</v>
      </c>
      <c r="S571" s="386"/>
      <c r="T571" s="37"/>
      <c r="X571" s="39" t="str">
        <f t="shared" si="38"/>
        <v/>
      </c>
      <c r="Y571" s="42" t="str">
        <f t="shared" si="39"/>
        <v/>
      </c>
    </row>
    <row r="572" spans="1:25">
      <c r="A572" s="399"/>
      <c r="B572" s="18"/>
      <c r="C572" s="78"/>
      <c r="D572" s="78"/>
      <c r="E572" s="78"/>
      <c r="F572" s="78"/>
      <c r="G572" s="400"/>
      <c r="H572" s="400"/>
      <c r="I572" s="401"/>
      <c r="J572" s="78"/>
      <c r="K572" s="78"/>
      <c r="L572" s="273" t="str">
        <f t="shared" si="37"/>
        <v/>
      </c>
      <c r="M572" s="78"/>
      <c r="N572" s="78"/>
      <c r="O572" s="78"/>
      <c r="P572" s="78"/>
      <c r="Q572" s="78"/>
      <c r="R572" s="36">
        <f t="shared" si="36"/>
        <v>28348.636155563392</v>
      </c>
      <c r="S572" s="386"/>
      <c r="T572" s="37"/>
      <c r="X572" s="39" t="str">
        <f t="shared" si="38"/>
        <v/>
      </c>
      <c r="Y572" s="42" t="str">
        <f t="shared" si="39"/>
        <v/>
      </c>
    </row>
    <row r="573" spans="1:25">
      <c r="A573" s="399"/>
      <c r="B573" s="18"/>
      <c r="C573" s="78"/>
      <c r="D573" s="78"/>
      <c r="E573" s="78"/>
      <c r="F573" s="78"/>
      <c r="G573" s="400"/>
      <c r="H573" s="400"/>
      <c r="I573" s="401"/>
      <c r="J573" s="78"/>
      <c r="K573" s="78"/>
      <c r="L573" s="273" t="str">
        <f t="shared" si="37"/>
        <v/>
      </c>
      <c r="M573" s="78"/>
      <c r="N573" s="78"/>
      <c r="O573" s="78"/>
      <c r="P573" s="78"/>
      <c r="Q573" s="78"/>
      <c r="R573" s="36">
        <f t="shared" si="36"/>
        <v>28348.636155563392</v>
      </c>
      <c r="S573" s="386"/>
      <c r="T573" s="37"/>
      <c r="X573" s="39" t="str">
        <f t="shared" si="38"/>
        <v/>
      </c>
      <c r="Y573" s="42" t="str">
        <f t="shared" si="39"/>
        <v/>
      </c>
    </row>
    <row r="574" spans="1:25">
      <c r="A574" s="399"/>
      <c r="B574" s="18"/>
      <c r="C574" s="78"/>
      <c r="D574" s="78"/>
      <c r="E574" s="78"/>
      <c r="F574" s="78"/>
      <c r="G574" s="400"/>
      <c r="H574" s="400"/>
      <c r="I574" s="401"/>
      <c r="J574" s="78"/>
      <c r="K574" s="78"/>
      <c r="L574" s="273" t="str">
        <f t="shared" si="37"/>
        <v/>
      </c>
      <c r="M574" s="78"/>
      <c r="N574" s="78"/>
      <c r="O574" s="78"/>
      <c r="P574" s="78"/>
      <c r="Q574" s="78"/>
      <c r="R574" s="36">
        <f t="shared" si="36"/>
        <v>28348.636155563392</v>
      </c>
      <c r="S574" s="386"/>
      <c r="T574" s="37"/>
      <c r="X574" s="39" t="str">
        <f t="shared" si="38"/>
        <v/>
      </c>
      <c r="Y574" s="42" t="str">
        <f t="shared" si="39"/>
        <v/>
      </c>
    </row>
    <row r="575" spans="1:25">
      <c r="A575" s="399"/>
      <c r="B575" s="18"/>
      <c r="C575" s="78"/>
      <c r="D575" s="78"/>
      <c r="E575" s="78"/>
      <c r="F575" s="78"/>
      <c r="G575" s="400"/>
      <c r="H575" s="400"/>
      <c r="I575" s="401"/>
      <c r="J575" s="78"/>
      <c r="K575" s="78"/>
      <c r="L575" s="273" t="str">
        <f t="shared" si="37"/>
        <v/>
      </c>
      <c r="M575" s="78"/>
      <c r="N575" s="78"/>
      <c r="O575" s="78"/>
      <c r="P575" s="78"/>
      <c r="Q575" s="78"/>
      <c r="R575" s="36">
        <f t="shared" si="36"/>
        <v>28348.636155563392</v>
      </c>
      <c r="S575" s="386"/>
      <c r="T575" s="37"/>
      <c r="X575" s="39" t="str">
        <f t="shared" si="38"/>
        <v/>
      </c>
      <c r="Y575" s="42" t="str">
        <f t="shared" si="39"/>
        <v/>
      </c>
    </row>
    <row r="576" spans="1:25">
      <c r="A576" s="399"/>
      <c r="B576" s="18"/>
      <c r="C576" s="78"/>
      <c r="D576" s="78"/>
      <c r="E576" s="78"/>
      <c r="F576" s="78"/>
      <c r="G576" s="400"/>
      <c r="H576" s="400"/>
      <c r="I576" s="401"/>
      <c r="J576" s="78"/>
      <c r="K576" s="78"/>
      <c r="L576" s="273" t="str">
        <f t="shared" si="37"/>
        <v/>
      </c>
      <c r="M576" s="78"/>
      <c r="N576" s="78"/>
      <c r="O576" s="78"/>
      <c r="P576" s="78"/>
      <c r="Q576" s="78"/>
      <c r="R576" s="36">
        <f t="shared" si="36"/>
        <v>28348.636155563392</v>
      </c>
      <c r="S576" s="386"/>
      <c r="T576" s="37"/>
      <c r="X576" s="39" t="str">
        <f t="shared" si="38"/>
        <v/>
      </c>
      <c r="Y576" s="42" t="str">
        <f t="shared" si="39"/>
        <v/>
      </c>
    </row>
    <row r="577" spans="1:25">
      <c r="A577" s="399"/>
      <c r="B577" s="18"/>
      <c r="C577" s="78"/>
      <c r="D577" s="78"/>
      <c r="E577" s="78"/>
      <c r="F577" s="78"/>
      <c r="G577" s="400"/>
      <c r="H577" s="400"/>
      <c r="I577" s="401"/>
      <c r="J577" s="78"/>
      <c r="K577" s="78"/>
      <c r="L577" s="273" t="str">
        <f t="shared" si="37"/>
        <v/>
      </c>
      <c r="M577" s="78"/>
      <c r="N577" s="78"/>
      <c r="O577" s="78"/>
      <c r="P577" s="78"/>
      <c r="Q577" s="78"/>
      <c r="R577" s="36">
        <f t="shared" si="36"/>
        <v>28348.636155563392</v>
      </c>
      <c r="S577" s="386"/>
      <c r="T577" s="37"/>
      <c r="X577" s="39" t="str">
        <f t="shared" si="38"/>
        <v/>
      </c>
      <c r="Y577" s="42" t="str">
        <f t="shared" si="39"/>
        <v/>
      </c>
    </row>
    <row r="578" spans="1:25">
      <c r="A578" s="399"/>
      <c r="B578" s="18"/>
      <c r="C578" s="78"/>
      <c r="D578" s="78"/>
      <c r="E578" s="78"/>
      <c r="F578" s="78"/>
      <c r="G578" s="400"/>
      <c r="H578" s="400"/>
      <c r="I578" s="401"/>
      <c r="J578" s="78"/>
      <c r="K578" s="78"/>
      <c r="L578" s="273" t="str">
        <f t="shared" si="37"/>
        <v/>
      </c>
      <c r="M578" s="78"/>
      <c r="N578" s="78"/>
      <c r="O578" s="78"/>
      <c r="P578" s="78"/>
      <c r="Q578" s="78"/>
      <c r="R578" s="36">
        <f t="shared" si="36"/>
        <v>28348.636155563392</v>
      </c>
      <c r="S578" s="386"/>
      <c r="T578" s="37"/>
      <c r="X578" s="39" t="str">
        <f t="shared" si="38"/>
        <v/>
      </c>
      <c r="Y578" s="42" t="str">
        <f t="shared" si="39"/>
        <v/>
      </c>
    </row>
    <row r="579" spans="1:25">
      <c r="A579" s="399"/>
      <c r="B579" s="18"/>
      <c r="C579" s="78"/>
      <c r="D579" s="78"/>
      <c r="E579" s="78"/>
      <c r="F579" s="78"/>
      <c r="G579" s="400"/>
      <c r="H579" s="400"/>
      <c r="I579" s="401"/>
      <c r="J579" s="78"/>
      <c r="K579" s="78"/>
      <c r="L579" s="273" t="str">
        <f t="shared" si="37"/>
        <v/>
      </c>
      <c r="M579" s="78"/>
      <c r="N579" s="78"/>
      <c r="O579" s="78"/>
      <c r="P579" s="78"/>
      <c r="Q579" s="78"/>
      <c r="R579" s="36">
        <f t="shared" si="36"/>
        <v>28348.636155563392</v>
      </c>
      <c r="S579" s="386"/>
      <c r="T579" s="37"/>
      <c r="X579" s="39" t="str">
        <f t="shared" si="38"/>
        <v/>
      </c>
      <c r="Y579" s="42" t="str">
        <f t="shared" si="39"/>
        <v/>
      </c>
    </row>
    <row r="580" spans="1:25">
      <c r="A580" s="399"/>
      <c r="B580" s="18"/>
      <c r="C580" s="78"/>
      <c r="D580" s="78"/>
      <c r="E580" s="78"/>
      <c r="F580" s="78"/>
      <c r="G580" s="400"/>
      <c r="H580" s="400"/>
      <c r="I580" s="401"/>
      <c r="J580" s="78"/>
      <c r="K580" s="78"/>
      <c r="L580" s="273" t="str">
        <f t="shared" si="37"/>
        <v/>
      </c>
      <c r="M580" s="78"/>
      <c r="N580" s="78"/>
      <c r="O580" s="78"/>
      <c r="P580" s="78"/>
      <c r="Q580" s="78"/>
      <c r="R580" s="36">
        <f t="shared" si="36"/>
        <v>28348.636155563392</v>
      </c>
      <c r="S580" s="386"/>
      <c r="T580" s="37"/>
      <c r="X580" s="39" t="str">
        <f t="shared" si="38"/>
        <v/>
      </c>
      <c r="Y580" s="42" t="str">
        <f t="shared" si="39"/>
        <v/>
      </c>
    </row>
    <row r="581" spans="1:25">
      <c r="A581" s="399"/>
      <c r="B581" s="18"/>
      <c r="C581" s="78"/>
      <c r="D581" s="78"/>
      <c r="E581" s="78"/>
      <c r="F581" s="78"/>
      <c r="G581" s="400"/>
      <c r="H581" s="400"/>
      <c r="I581" s="401"/>
      <c r="J581" s="78"/>
      <c r="K581" s="78"/>
      <c r="L581" s="273" t="str">
        <f t="shared" si="37"/>
        <v/>
      </c>
      <c r="M581" s="78"/>
      <c r="N581" s="78"/>
      <c r="O581" s="78"/>
      <c r="P581" s="78"/>
      <c r="Q581" s="78"/>
      <c r="R581" s="36">
        <f t="shared" si="36"/>
        <v>28348.636155563392</v>
      </c>
      <c r="S581" s="386"/>
      <c r="T581" s="37"/>
      <c r="X581" s="39" t="str">
        <f t="shared" si="38"/>
        <v/>
      </c>
      <c r="Y581" s="42" t="str">
        <f t="shared" si="39"/>
        <v/>
      </c>
    </row>
    <row r="582" spans="1:25">
      <c r="A582" s="399"/>
      <c r="B582" s="18"/>
      <c r="C582" s="78"/>
      <c r="D582" s="78"/>
      <c r="E582" s="78"/>
      <c r="F582" s="78"/>
      <c r="G582" s="400"/>
      <c r="H582" s="400"/>
      <c r="I582" s="401"/>
      <c r="J582" s="78"/>
      <c r="K582" s="78"/>
      <c r="L582" s="273" t="str">
        <f t="shared" si="37"/>
        <v/>
      </c>
      <c r="M582" s="78"/>
      <c r="N582" s="78"/>
      <c r="O582" s="78"/>
      <c r="P582" s="78"/>
      <c r="Q582" s="78"/>
      <c r="R582" s="36">
        <f t="shared" si="36"/>
        <v>28348.636155563392</v>
      </c>
      <c r="S582" s="386"/>
      <c r="T582" s="37"/>
      <c r="X582" s="39" t="str">
        <f t="shared" si="38"/>
        <v/>
      </c>
      <c r="Y582" s="42" t="str">
        <f t="shared" si="39"/>
        <v/>
      </c>
    </row>
    <row r="583" spans="1:25">
      <c r="A583" s="399"/>
      <c r="B583" s="18"/>
      <c r="C583" s="78"/>
      <c r="D583" s="78"/>
      <c r="E583" s="78"/>
      <c r="F583" s="78"/>
      <c r="G583" s="400"/>
      <c r="H583" s="400"/>
      <c r="I583" s="401"/>
      <c r="J583" s="78"/>
      <c r="K583" s="78"/>
      <c r="L583" s="273" t="str">
        <f t="shared" si="37"/>
        <v/>
      </c>
      <c r="M583" s="78"/>
      <c r="N583" s="78"/>
      <c r="O583" s="78"/>
      <c r="P583" s="78"/>
      <c r="Q583" s="78"/>
      <c r="R583" s="36">
        <f t="shared" si="36"/>
        <v>28348.636155563392</v>
      </c>
      <c r="S583" s="386"/>
      <c r="T583" s="37"/>
      <c r="X583" s="39" t="str">
        <f t="shared" si="38"/>
        <v/>
      </c>
      <c r="Y583" s="42" t="str">
        <f t="shared" si="39"/>
        <v/>
      </c>
    </row>
    <row r="584" spans="1:25">
      <c r="A584" s="399"/>
      <c r="B584" s="18"/>
      <c r="C584" s="78"/>
      <c r="D584" s="78"/>
      <c r="E584" s="78"/>
      <c r="F584" s="78"/>
      <c r="G584" s="400"/>
      <c r="H584" s="400"/>
      <c r="I584" s="401"/>
      <c r="J584" s="78"/>
      <c r="K584" s="78"/>
      <c r="L584" s="273" t="str">
        <f t="shared" si="37"/>
        <v/>
      </c>
      <c r="M584" s="78"/>
      <c r="N584" s="78"/>
      <c r="O584" s="78"/>
      <c r="P584" s="78"/>
      <c r="Q584" s="78"/>
      <c r="R584" s="36">
        <f t="shared" si="36"/>
        <v>28348.636155563392</v>
      </c>
      <c r="S584" s="386"/>
      <c r="T584" s="37"/>
      <c r="X584" s="39" t="str">
        <f t="shared" si="38"/>
        <v/>
      </c>
      <c r="Y584" s="42" t="str">
        <f t="shared" si="39"/>
        <v/>
      </c>
    </row>
    <row r="585" spans="1:25">
      <c r="A585" s="399"/>
      <c r="B585" s="18"/>
      <c r="C585" s="78"/>
      <c r="D585" s="78"/>
      <c r="E585" s="78"/>
      <c r="F585" s="78"/>
      <c r="G585" s="400"/>
      <c r="H585" s="400"/>
      <c r="I585" s="401"/>
      <c r="J585" s="78"/>
      <c r="K585" s="78"/>
      <c r="L585" s="273" t="str">
        <f t="shared" si="37"/>
        <v/>
      </c>
      <c r="M585" s="78"/>
      <c r="N585" s="78"/>
      <c r="O585" s="78"/>
      <c r="P585" s="78"/>
      <c r="Q585" s="78"/>
      <c r="R585" s="36">
        <f t="shared" si="36"/>
        <v>28348.636155563392</v>
      </c>
      <c r="S585" s="386"/>
      <c r="T585" s="37"/>
      <c r="X585" s="39" t="str">
        <f t="shared" si="38"/>
        <v/>
      </c>
      <c r="Y585" s="42" t="str">
        <f t="shared" si="39"/>
        <v/>
      </c>
    </row>
    <row r="586" spans="1:25">
      <c r="A586" s="399"/>
      <c r="B586" s="18"/>
      <c r="C586" s="78"/>
      <c r="D586" s="78"/>
      <c r="E586" s="78"/>
      <c r="F586" s="78"/>
      <c r="G586" s="400"/>
      <c r="H586" s="400"/>
      <c r="I586" s="401"/>
      <c r="J586" s="78"/>
      <c r="K586" s="78"/>
      <c r="L586" s="273" t="str">
        <f t="shared" si="37"/>
        <v/>
      </c>
      <c r="M586" s="78"/>
      <c r="N586" s="78"/>
      <c r="O586" s="78"/>
      <c r="P586" s="78"/>
      <c r="Q586" s="78"/>
      <c r="R586" s="36">
        <f t="shared" si="36"/>
        <v>28348.636155563392</v>
      </c>
      <c r="S586" s="386"/>
      <c r="T586" s="37"/>
      <c r="X586" s="39" t="str">
        <f t="shared" si="38"/>
        <v/>
      </c>
      <c r="Y586" s="42" t="str">
        <f t="shared" si="39"/>
        <v/>
      </c>
    </row>
    <row r="587" spans="1:25">
      <c r="A587" s="399"/>
      <c r="B587" s="18"/>
      <c r="C587" s="78"/>
      <c r="D587" s="78"/>
      <c r="E587" s="78"/>
      <c r="F587" s="78"/>
      <c r="G587" s="400"/>
      <c r="H587" s="400"/>
      <c r="I587" s="401"/>
      <c r="J587" s="78"/>
      <c r="K587" s="78"/>
      <c r="L587" s="273" t="str">
        <f t="shared" si="37"/>
        <v/>
      </c>
      <c r="M587" s="78"/>
      <c r="N587" s="78"/>
      <c r="O587" s="78"/>
      <c r="P587" s="78"/>
      <c r="Q587" s="78"/>
      <c r="R587" s="36">
        <f t="shared" si="36"/>
        <v>28348.636155563392</v>
      </c>
      <c r="S587" s="386"/>
      <c r="T587" s="37"/>
      <c r="X587" s="39" t="str">
        <f t="shared" si="38"/>
        <v/>
      </c>
      <c r="Y587" s="42" t="str">
        <f t="shared" si="39"/>
        <v/>
      </c>
    </row>
    <row r="588" spans="1:25">
      <c r="A588" s="399"/>
      <c r="B588" s="18"/>
      <c r="C588" s="78"/>
      <c r="D588" s="78"/>
      <c r="E588" s="78"/>
      <c r="F588" s="78"/>
      <c r="G588" s="400"/>
      <c r="H588" s="400"/>
      <c r="I588" s="401"/>
      <c r="J588" s="78"/>
      <c r="K588" s="78"/>
      <c r="L588" s="273" t="str">
        <f t="shared" si="37"/>
        <v/>
      </c>
      <c r="M588" s="78"/>
      <c r="N588" s="78"/>
      <c r="O588" s="78"/>
      <c r="P588" s="78"/>
      <c r="Q588" s="78"/>
      <c r="R588" s="36">
        <f t="shared" si="36"/>
        <v>28348.636155563392</v>
      </c>
      <c r="S588" s="386"/>
      <c r="T588" s="37"/>
      <c r="X588" s="39" t="str">
        <f t="shared" si="38"/>
        <v/>
      </c>
      <c r="Y588" s="42" t="str">
        <f t="shared" si="39"/>
        <v/>
      </c>
    </row>
    <row r="589" spans="1:25">
      <c r="A589" s="399"/>
      <c r="B589" s="18"/>
      <c r="C589" s="78"/>
      <c r="D589" s="78"/>
      <c r="E589" s="78"/>
      <c r="F589" s="78"/>
      <c r="G589" s="400"/>
      <c r="H589" s="400"/>
      <c r="I589" s="401"/>
      <c r="J589" s="78"/>
      <c r="K589" s="78"/>
      <c r="L589" s="273" t="str">
        <f t="shared" si="37"/>
        <v/>
      </c>
      <c r="M589" s="78"/>
      <c r="N589" s="78"/>
      <c r="O589" s="78"/>
      <c r="P589" s="78"/>
      <c r="Q589" s="78"/>
      <c r="R589" s="36">
        <f t="shared" si="36"/>
        <v>28348.636155563392</v>
      </c>
      <c r="S589" s="386"/>
      <c r="T589" s="37"/>
      <c r="X589" s="39" t="str">
        <f t="shared" si="38"/>
        <v/>
      </c>
      <c r="Y589" s="42" t="str">
        <f t="shared" si="39"/>
        <v/>
      </c>
    </row>
    <row r="590" spans="1:25">
      <c r="A590" s="399"/>
      <c r="B590" s="18"/>
      <c r="C590" s="78"/>
      <c r="D590" s="78"/>
      <c r="E590" s="78"/>
      <c r="F590" s="78"/>
      <c r="G590" s="400"/>
      <c r="H590" s="400"/>
      <c r="I590" s="401"/>
      <c r="J590" s="78"/>
      <c r="K590" s="78"/>
      <c r="L590" s="273" t="str">
        <f t="shared" si="37"/>
        <v/>
      </c>
      <c r="M590" s="78"/>
      <c r="N590" s="78"/>
      <c r="O590" s="78"/>
      <c r="P590" s="78"/>
      <c r="Q590" s="78"/>
      <c r="R590" s="36">
        <f t="shared" si="36"/>
        <v>28348.636155563392</v>
      </c>
      <c r="S590" s="386"/>
      <c r="T590" s="37"/>
      <c r="X590" s="39" t="str">
        <f t="shared" si="38"/>
        <v/>
      </c>
      <c r="Y590" s="42" t="str">
        <f t="shared" si="39"/>
        <v/>
      </c>
    </row>
    <row r="591" spans="1:25">
      <c r="A591" s="399"/>
      <c r="B591" s="18"/>
      <c r="C591" s="78"/>
      <c r="D591" s="78"/>
      <c r="E591" s="78"/>
      <c r="F591" s="78"/>
      <c r="G591" s="400"/>
      <c r="H591" s="400"/>
      <c r="I591" s="401"/>
      <c r="J591" s="78"/>
      <c r="K591" s="78"/>
      <c r="L591" s="273" t="str">
        <f t="shared" si="37"/>
        <v/>
      </c>
      <c r="M591" s="78"/>
      <c r="N591" s="78"/>
      <c r="O591" s="78"/>
      <c r="P591" s="78"/>
      <c r="Q591" s="78"/>
      <c r="R591" s="36">
        <f t="shared" si="36"/>
        <v>28348.636155563392</v>
      </c>
      <c r="S591" s="386"/>
      <c r="T591" s="37"/>
      <c r="X591" s="39" t="str">
        <f t="shared" si="38"/>
        <v/>
      </c>
      <c r="Y591" s="42" t="str">
        <f t="shared" si="39"/>
        <v/>
      </c>
    </row>
    <row r="592" spans="1:25">
      <c r="A592" s="399"/>
      <c r="B592" s="18"/>
      <c r="C592" s="78"/>
      <c r="D592" s="78"/>
      <c r="E592" s="78"/>
      <c r="F592" s="78"/>
      <c r="G592" s="400"/>
      <c r="H592" s="400"/>
      <c r="I592" s="401"/>
      <c r="J592" s="78"/>
      <c r="K592" s="78"/>
      <c r="L592" s="273" t="str">
        <f t="shared" si="37"/>
        <v/>
      </c>
      <c r="M592" s="78"/>
      <c r="N592" s="78"/>
      <c r="O592" s="78"/>
      <c r="P592" s="78"/>
      <c r="Q592" s="78"/>
      <c r="R592" s="36">
        <f t="shared" si="36"/>
        <v>28348.636155563392</v>
      </c>
      <c r="S592" s="386"/>
      <c r="T592" s="37"/>
      <c r="X592" s="39" t="str">
        <f t="shared" si="38"/>
        <v/>
      </c>
      <c r="Y592" s="42" t="str">
        <f t="shared" si="39"/>
        <v/>
      </c>
    </row>
    <row r="593" spans="1:25">
      <c r="A593" s="399"/>
      <c r="B593" s="18"/>
      <c r="C593" s="78"/>
      <c r="D593" s="78"/>
      <c r="E593" s="78"/>
      <c r="F593" s="78"/>
      <c r="G593" s="400"/>
      <c r="H593" s="400"/>
      <c r="I593" s="401"/>
      <c r="J593" s="78"/>
      <c r="K593" s="78"/>
      <c r="L593" s="273" t="str">
        <f t="shared" si="37"/>
        <v/>
      </c>
      <c r="M593" s="78"/>
      <c r="N593" s="78"/>
      <c r="O593" s="78"/>
      <c r="P593" s="78"/>
      <c r="Q593" s="78"/>
      <c r="R593" s="36">
        <f t="shared" si="36"/>
        <v>28348.636155563392</v>
      </c>
      <c r="S593" s="386"/>
      <c r="T593" s="37"/>
      <c r="X593" s="39" t="str">
        <f t="shared" si="38"/>
        <v/>
      </c>
      <c r="Y593" s="42" t="str">
        <f t="shared" si="39"/>
        <v/>
      </c>
    </row>
    <row r="594" spans="1:25">
      <c r="A594" s="399"/>
      <c r="B594" s="18"/>
      <c r="C594" s="78"/>
      <c r="D594" s="78"/>
      <c r="E594" s="78"/>
      <c r="F594" s="78"/>
      <c r="G594" s="400"/>
      <c r="H594" s="400"/>
      <c r="I594" s="401"/>
      <c r="J594" s="78"/>
      <c r="K594" s="78"/>
      <c r="L594" s="273" t="str">
        <f t="shared" si="37"/>
        <v/>
      </c>
      <c r="M594" s="78"/>
      <c r="N594" s="78"/>
      <c r="O594" s="78"/>
      <c r="P594" s="78"/>
      <c r="Q594" s="78"/>
      <c r="R594" s="36">
        <f t="shared" si="36"/>
        <v>28348.636155563392</v>
      </c>
      <c r="S594" s="386"/>
      <c r="T594" s="37"/>
      <c r="X594" s="39" t="str">
        <f t="shared" si="38"/>
        <v/>
      </c>
      <c r="Y594" s="42" t="str">
        <f t="shared" si="39"/>
        <v/>
      </c>
    </row>
    <row r="595" spans="1:25">
      <c r="A595" s="399"/>
      <c r="B595" s="18"/>
      <c r="C595" s="78"/>
      <c r="D595" s="78"/>
      <c r="E595" s="78"/>
      <c r="F595" s="78"/>
      <c r="G595" s="400"/>
      <c r="H595" s="400"/>
      <c r="I595" s="401"/>
      <c r="J595" s="78"/>
      <c r="K595" s="78"/>
      <c r="L595" s="273" t="str">
        <f t="shared" si="37"/>
        <v/>
      </c>
      <c r="M595" s="78"/>
      <c r="N595" s="78"/>
      <c r="O595" s="78"/>
      <c r="P595" s="78"/>
      <c r="Q595" s="78"/>
      <c r="R595" s="36">
        <f t="shared" si="36"/>
        <v>28348.636155563392</v>
      </c>
      <c r="S595" s="386"/>
      <c r="T595" s="37"/>
      <c r="X595" s="39" t="str">
        <f t="shared" si="38"/>
        <v/>
      </c>
      <c r="Y595" s="42" t="str">
        <f t="shared" si="39"/>
        <v/>
      </c>
    </row>
    <row r="596" spans="1:25">
      <c r="A596" s="399"/>
      <c r="B596" s="18"/>
      <c r="C596" s="78"/>
      <c r="D596" s="78"/>
      <c r="E596" s="78"/>
      <c r="F596" s="78"/>
      <c r="G596" s="400"/>
      <c r="H596" s="400"/>
      <c r="I596" s="401"/>
      <c r="J596" s="78"/>
      <c r="K596" s="78"/>
      <c r="L596" s="273" t="str">
        <f t="shared" si="37"/>
        <v/>
      </c>
      <c r="M596" s="78"/>
      <c r="N596" s="78"/>
      <c r="O596" s="78"/>
      <c r="P596" s="78"/>
      <c r="Q596" s="78"/>
      <c r="R596" s="36">
        <f t="shared" si="36"/>
        <v>28348.636155563392</v>
      </c>
      <c r="S596" s="386"/>
      <c r="T596" s="37"/>
      <c r="X596" s="39" t="str">
        <f t="shared" si="38"/>
        <v/>
      </c>
      <c r="Y596" s="42" t="str">
        <f t="shared" si="39"/>
        <v/>
      </c>
    </row>
    <row r="597" spans="1:25">
      <c r="A597" s="399"/>
      <c r="B597" s="18"/>
      <c r="C597" s="78"/>
      <c r="D597" s="78"/>
      <c r="E597" s="78"/>
      <c r="F597" s="78"/>
      <c r="G597" s="400"/>
      <c r="H597" s="400"/>
      <c r="I597" s="401"/>
      <c r="J597" s="78"/>
      <c r="K597" s="78"/>
      <c r="L597" s="273" t="str">
        <f t="shared" si="37"/>
        <v/>
      </c>
      <c r="M597" s="78"/>
      <c r="N597" s="78"/>
      <c r="O597" s="78"/>
      <c r="P597" s="78"/>
      <c r="Q597" s="78"/>
      <c r="R597" s="36">
        <f t="shared" si="36"/>
        <v>28348.636155563392</v>
      </c>
      <c r="S597" s="386"/>
      <c r="T597" s="37"/>
      <c r="X597" s="39" t="str">
        <f t="shared" si="38"/>
        <v/>
      </c>
      <c r="Y597" s="42" t="str">
        <f t="shared" si="39"/>
        <v/>
      </c>
    </row>
    <row r="598" spans="1:25">
      <c r="A598" s="399"/>
      <c r="B598" s="18"/>
      <c r="C598" s="78"/>
      <c r="D598" s="78"/>
      <c r="E598" s="78"/>
      <c r="F598" s="78"/>
      <c r="G598" s="400"/>
      <c r="H598" s="400"/>
      <c r="I598" s="401"/>
      <c r="J598" s="78"/>
      <c r="K598" s="78"/>
      <c r="L598" s="273" t="str">
        <f t="shared" si="37"/>
        <v/>
      </c>
      <c r="M598" s="78"/>
      <c r="N598" s="78"/>
      <c r="O598" s="78"/>
      <c r="P598" s="78"/>
      <c r="Q598" s="78"/>
      <c r="R598" s="36">
        <f t="shared" si="36"/>
        <v>28348.636155563392</v>
      </c>
      <c r="S598" s="386"/>
      <c r="T598" s="37"/>
      <c r="X598" s="39" t="str">
        <f t="shared" si="38"/>
        <v/>
      </c>
      <c r="Y598" s="42" t="str">
        <f t="shared" si="39"/>
        <v/>
      </c>
    </row>
    <row r="599" spans="1:25">
      <c r="A599" s="399"/>
      <c r="B599" s="18"/>
      <c r="C599" s="78"/>
      <c r="D599" s="78"/>
      <c r="E599" s="78"/>
      <c r="F599" s="78"/>
      <c r="G599" s="400"/>
      <c r="H599" s="400"/>
      <c r="I599" s="401"/>
      <c r="J599" s="78"/>
      <c r="K599" s="78"/>
      <c r="L599" s="273" t="str">
        <f t="shared" si="37"/>
        <v/>
      </c>
      <c r="M599" s="78"/>
      <c r="N599" s="78"/>
      <c r="O599" s="78"/>
      <c r="P599" s="78"/>
      <c r="Q599" s="78"/>
      <c r="R599" s="36">
        <f t="shared" si="36"/>
        <v>28348.636155563392</v>
      </c>
      <c r="S599" s="386"/>
      <c r="T599" s="37"/>
      <c r="X599" s="39" t="str">
        <f t="shared" si="38"/>
        <v/>
      </c>
      <c r="Y599" s="42" t="str">
        <f t="shared" si="39"/>
        <v/>
      </c>
    </row>
    <row r="600" spans="1:25">
      <c r="A600" s="399"/>
      <c r="B600" s="18"/>
      <c r="C600" s="78"/>
      <c r="D600" s="78"/>
      <c r="E600" s="78"/>
      <c r="F600" s="78"/>
      <c r="G600" s="400"/>
      <c r="H600" s="400"/>
      <c r="I600" s="401"/>
      <c r="J600" s="78"/>
      <c r="K600" s="78"/>
      <c r="L600" s="273" t="str">
        <f t="shared" si="37"/>
        <v/>
      </c>
      <c r="M600" s="78"/>
      <c r="N600" s="78"/>
      <c r="O600" s="78"/>
      <c r="P600" s="78"/>
      <c r="Q600" s="78"/>
      <c r="R600" s="36">
        <f t="shared" si="36"/>
        <v>28348.636155563392</v>
      </c>
      <c r="S600" s="386"/>
      <c r="T600" s="37"/>
      <c r="X600" s="39" t="str">
        <f t="shared" si="38"/>
        <v/>
      </c>
      <c r="Y600" s="42" t="str">
        <f t="shared" si="39"/>
        <v/>
      </c>
    </row>
    <row r="601" spans="1:25">
      <c r="A601" s="399"/>
      <c r="B601" s="18"/>
      <c r="C601" s="78"/>
      <c r="D601" s="78"/>
      <c r="E601" s="78"/>
      <c r="F601" s="78"/>
      <c r="G601" s="400"/>
      <c r="H601" s="400"/>
      <c r="I601" s="401"/>
      <c r="J601" s="78"/>
      <c r="K601" s="78"/>
      <c r="L601" s="273" t="str">
        <f t="shared" si="37"/>
        <v/>
      </c>
      <c r="M601" s="78"/>
      <c r="N601" s="78"/>
      <c r="O601" s="78"/>
      <c r="P601" s="78"/>
      <c r="Q601" s="78"/>
      <c r="R601" s="36">
        <f t="shared" si="36"/>
        <v>28348.636155563392</v>
      </c>
      <c r="S601" s="386"/>
      <c r="T601" s="37"/>
      <c r="X601" s="39" t="str">
        <f t="shared" si="38"/>
        <v/>
      </c>
      <c r="Y601" s="42" t="str">
        <f t="shared" si="39"/>
        <v/>
      </c>
    </row>
    <row r="602" spans="1:25">
      <c r="A602" s="399"/>
      <c r="B602" s="18"/>
      <c r="C602" s="78"/>
      <c r="D602" s="78"/>
      <c r="E602" s="78"/>
      <c r="F602" s="78"/>
      <c r="G602" s="400"/>
      <c r="H602" s="400"/>
      <c r="I602" s="401"/>
      <c r="J602" s="78"/>
      <c r="K602" s="78"/>
      <c r="L602" s="273" t="str">
        <f t="shared" si="37"/>
        <v/>
      </c>
      <c r="M602" s="78"/>
      <c r="N602" s="78"/>
      <c r="O602" s="78"/>
      <c r="P602" s="78"/>
      <c r="Q602" s="78"/>
      <c r="R602" s="36">
        <f t="shared" si="36"/>
        <v>28348.636155563392</v>
      </c>
      <c r="S602" s="386"/>
      <c r="T602" s="37"/>
      <c r="X602" s="39" t="str">
        <f t="shared" si="38"/>
        <v/>
      </c>
      <c r="Y602" s="42" t="str">
        <f t="shared" si="39"/>
        <v/>
      </c>
    </row>
    <row r="603" spans="1:25">
      <c r="A603" s="399"/>
      <c r="B603" s="18"/>
      <c r="C603" s="78"/>
      <c r="D603" s="78"/>
      <c r="E603" s="78"/>
      <c r="F603" s="78"/>
      <c r="G603" s="400"/>
      <c r="H603" s="400"/>
      <c r="I603" s="401"/>
      <c r="J603" s="78"/>
      <c r="K603" s="78"/>
      <c r="L603" s="273" t="str">
        <f t="shared" si="37"/>
        <v/>
      </c>
      <c r="M603" s="78"/>
      <c r="N603" s="78"/>
      <c r="O603" s="78"/>
      <c r="P603" s="78"/>
      <c r="Q603" s="78"/>
      <c r="R603" s="36">
        <f t="shared" si="36"/>
        <v>28348.636155563392</v>
      </c>
      <c r="S603" s="386"/>
      <c r="T603" s="37"/>
      <c r="X603" s="39" t="str">
        <f t="shared" si="38"/>
        <v/>
      </c>
      <c r="Y603" s="42" t="str">
        <f t="shared" si="39"/>
        <v/>
      </c>
    </row>
    <row r="604" spans="1:25">
      <c r="A604" s="399"/>
      <c r="B604" s="18"/>
      <c r="C604" s="78"/>
      <c r="D604" s="78"/>
      <c r="E604" s="78"/>
      <c r="F604" s="78"/>
      <c r="G604" s="400"/>
      <c r="H604" s="400"/>
      <c r="I604" s="401"/>
      <c r="J604" s="78"/>
      <c r="K604" s="78"/>
      <c r="L604" s="273" t="str">
        <f t="shared" si="37"/>
        <v/>
      </c>
      <c r="M604" s="78"/>
      <c r="N604" s="78"/>
      <c r="O604" s="78"/>
      <c r="P604" s="78"/>
      <c r="Q604" s="78"/>
      <c r="R604" s="36">
        <f t="shared" si="36"/>
        <v>28348.636155563392</v>
      </c>
      <c r="S604" s="386"/>
      <c r="T604" s="37"/>
      <c r="X604" s="39" t="str">
        <f t="shared" si="38"/>
        <v/>
      </c>
      <c r="Y604" s="42" t="str">
        <f t="shared" si="39"/>
        <v/>
      </c>
    </row>
    <row r="605" spans="1:25">
      <c r="A605" s="399"/>
      <c r="B605" s="18"/>
      <c r="C605" s="78"/>
      <c r="D605" s="78"/>
      <c r="E605" s="78"/>
      <c r="F605" s="78"/>
      <c r="G605" s="400"/>
      <c r="H605" s="400"/>
      <c r="I605" s="401"/>
      <c r="J605" s="78"/>
      <c r="K605" s="78"/>
      <c r="L605" s="273" t="str">
        <f t="shared" si="37"/>
        <v/>
      </c>
      <c r="M605" s="78"/>
      <c r="N605" s="78"/>
      <c r="O605" s="78"/>
      <c r="P605" s="78"/>
      <c r="Q605" s="78"/>
      <c r="R605" s="36">
        <f t="shared" si="36"/>
        <v>28348.636155563392</v>
      </c>
      <c r="S605" s="386"/>
      <c r="T605" s="37"/>
      <c r="X605" s="39" t="str">
        <f t="shared" si="38"/>
        <v/>
      </c>
      <c r="Y605" s="42" t="str">
        <f t="shared" si="39"/>
        <v/>
      </c>
    </row>
    <row r="606" spans="1:25">
      <c r="A606" s="399"/>
      <c r="B606" s="18"/>
      <c r="C606" s="78"/>
      <c r="D606" s="78"/>
      <c r="E606" s="78"/>
      <c r="F606" s="78"/>
      <c r="G606" s="400"/>
      <c r="H606" s="400"/>
      <c r="I606" s="401"/>
      <c r="J606" s="78"/>
      <c r="K606" s="78"/>
      <c r="L606" s="273" t="str">
        <f t="shared" si="37"/>
        <v/>
      </c>
      <c r="M606" s="78"/>
      <c r="N606" s="78"/>
      <c r="O606" s="78"/>
      <c r="P606" s="78"/>
      <c r="Q606" s="78"/>
      <c r="R606" s="36">
        <f t="shared" si="36"/>
        <v>28348.636155563392</v>
      </c>
      <c r="S606" s="386"/>
      <c r="T606" s="37"/>
      <c r="X606" s="39" t="str">
        <f t="shared" si="38"/>
        <v/>
      </c>
      <c r="Y606" s="42" t="str">
        <f t="shared" si="39"/>
        <v/>
      </c>
    </row>
    <row r="607" spans="1:25">
      <c r="A607" s="399"/>
      <c r="B607" s="18"/>
      <c r="C607" s="78"/>
      <c r="D607" s="78"/>
      <c r="E607" s="78"/>
      <c r="F607" s="78"/>
      <c r="G607" s="400"/>
      <c r="H607" s="400"/>
      <c r="I607" s="401"/>
      <c r="J607" s="78"/>
      <c r="K607" s="78"/>
      <c r="L607" s="273" t="str">
        <f t="shared" si="37"/>
        <v/>
      </c>
      <c r="M607" s="78"/>
      <c r="N607" s="78"/>
      <c r="O607" s="78"/>
      <c r="P607" s="78"/>
      <c r="Q607" s="78"/>
      <c r="R607" s="36">
        <f t="shared" si="36"/>
        <v>28348.636155563392</v>
      </c>
      <c r="S607" s="386"/>
      <c r="T607" s="37"/>
      <c r="X607" s="39" t="str">
        <f t="shared" si="38"/>
        <v/>
      </c>
      <c r="Y607" s="42" t="str">
        <f t="shared" si="39"/>
        <v/>
      </c>
    </row>
    <row r="608" spans="1:25">
      <c r="A608" s="399"/>
      <c r="B608" s="18"/>
      <c r="C608" s="78"/>
      <c r="D608" s="78"/>
      <c r="E608" s="78"/>
      <c r="F608" s="78"/>
      <c r="G608" s="400"/>
      <c r="H608" s="400"/>
      <c r="I608" s="401"/>
      <c r="J608" s="78"/>
      <c r="K608" s="78"/>
      <c r="L608" s="273" t="str">
        <f t="shared" si="37"/>
        <v/>
      </c>
      <c r="M608" s="78"/>
      <c r="N608" s="78"/>
      <c r="O608" s="78"/>
      <c r="P608" s="78"/>
      <c r="Q608" s="78"/>
      <c r="R608" s="36">
        <f t="shared" si="36"/>
        <v>28348.636155563392</v>
      </c>
      <c r="S608" s="386"/>
      <c r="T608" s="37"/>
      <c r="X608" s="39" t="str">
        <f t="shared" si="38"/>
        <v/>
      </c>
      <c r="Y608" s="42" t="str">
        <f t="shared" si="39"/>
        <v/>
      </c>
    </row>
    <row r="609" spans="1:25">
      <c r="A609" s="399"/>
      <c r="B609" s="18"/>
      <c r="C609" s="78"/>
      <c r="D609" s="78"/>
      <c r="E609" s="78"/>
      <c r="F609" s="78"/>
      <c r="G609" s="400"/>
      <c r="H609" s="400"/>
      <c r="I609" s="401"/>
      <c r="J609" s="78"/>
      <c r="K609" s="78"/>
      <c r="L609" s="273" t="str">
        <f t="shared" si="37"/>
        <v/>
      </c>
      <c r="M609" s="78"/>
      <c r="N609" s="78"/>
      <c r="O609" s="78"/>
      <c r="P609" s="78"/>
      <c r="Q609" s="78"/>
      <c r="R609" s="36">
        <f t="shared" si="36"/>
        <v>28348.636155563392</v>
      </c>
      <c r="S609" s="386"/>
      <c r="T609" s="37"/>
      <c r="X609" s="39" t="str">
        <f t="shared" si="38"/>
        <v/>
      </c>
      <c r="Y609" s="42" t="str">
        <f t="shared" si="39"/>
        <v/>
      </c>
    </row>
    <row r="610" spans="1:25">
      <c r="A610" s="399"/>
      <c r="B610" s="18"/>
      <c r="C610" s="78"/>
      <c r="D610" s="78"/>
      <c r="E610" s="78"/>
      <c r="F610" s="78"/>
      <c r="G610" s="400"/>
      <c r="H610" s="400"/>
      <c r="I610" s="401"/>
      <c r="J610" s="78"/>
      <c r="K610" s="78"/>
      <c r="L610" s="273" t="str">
        <f t="shared" si="37"/>
        <v/>
      </c>
      <c r="M610" s="78"/>
      <c r="N610" s="78"/>
      <c r="O610" s="78"/>
      <c r="P610" s="78"/>
      <c r="Q610" s="78"/>
      <c r="R610" s="36">
        <f t="shared" ref="R610:R673" si="40">R609*((J610/100)+1)</f>
        <v>28348.636155563392</v>
      </c>
      <c r="S610" s="386"/>
      <c r="T610" s="37"/>
      <c r="X610" s="39" t="str">
        <f t="shared" si="38"/>
        <v/>
      </c>
      <c r="Y610" s="42" t="str">
        <f t="shared" si="39"/>
        <v/>
      </c>
    </row>
    <row r="611" spans="1:25">
      <c r="A611" s="399"/>
      <c r="B611" s="18"/>
      <c r="C611" s="78"/>
      <c r="D611" s="78"/>
      <c r="E611" s="78"/>
      <c r="F611" s="78"/>
      <c r="G611" s="400"/>
      <c r="H611" s="400"/>
      <c r="I611" s="401"/>
      <c r="J611" s="78"/>
      <c r="K611" s="78"/>
      <c r="L611" s="273" t="str">
        <f t="shared" si="37"/>
        <v/>
      </c>
      <c r="M611" s="78"/>
      <c r="N611" s="78"/>
      <c r="O611" s="78"/>
      <c r="P611" s="78"/>
      <c r="Q611" s="78"/>
      <c r="R611" s="36">
        <f t="shared" si="40"/>
        <v>28348.636155563392</v>
      </c>
      <c r="S611" s="386"/>
      <c r="T611" s="37"/>
      <c r="X611" s="39" t="str">
        <f t="shared" si="38"/>
        <v/>
      </c>
      <c r="Y611" s="42" t="str">
        <f t="shared" si="39"/>
        <v/>
      </c>
    </row>
    <row r="612" spans="1:25">
      <c r="A612" s="399"/>
      <c r="B612" s="18"/>
      <c r="C612" s="78"/>
      <c r="D612" s="78"/>
      <c r="E612" s="78"/>
      <c r="F612" s="78"/>
      <c r="G612" s="400"/>
      <c r="H612" s="400"/>
      <c r="I612" s="401"/>
      <c r="J612" s="78"/>
      <c r="K612" s="78"/>
      <c r="L612" s="273" t="str">
        <f t="shared" si="37"/>
        <v/>
      </c>
      <c r="M612" s="78"/>
      <c r="N612" s="78"/>
      <c r="O612" s="78"/>
      <c r="P612" s="78"/>
      <c r="Q612" s="78"/>
      <c r="R612" s="36">
        <f t="shared" si="40"/>
        <v>28348.636155563392</v>
      </c>
      <c r="S612" s="386"/>
      <c r="T612" s="37"/>
      <c r="X612" s="39" t="str">
        <f t="shared" si="38"/>
        <v/>
      </c>
      <c r="Y612" s="42" t="str">
        <f t="shared" si="39"/>
        <v/>
      </c>
    </row>
    <row r="613" spans="1:25">
      <c r="A613" s="399"/>
      <c r="B613" s="18"/>
      <c r="C613" s="78"/>
      <c r="D613" s="78"/>
      <c r="E613" s="78"/>
      <c r="F613" s="78"/>
      <c r="G613" s="400"/>
      <c r="H613" s="400"/>
      <c r="I613" s="401"/>
      <c r="J613" s="78"/>
      <c r="K613" s="78"/>
      <c r="L613" s="273" t="str">
        <f t="shared" si="37"/>
        <v/>
      </c>
      <c r="M613" s="78"/>
      <c r="N613" s="78"/>
      <c r="O613" s="78"/>
      <c r="P613" s="78"/>
      <c r="Q613" s="78"/>
      <c r="R613" s="36">
        <f t="shared" si="40"/>
        <v>28348.636155563392</v>
      </c>
      <c r="S613" s="386"/>
      <c r="T613" s="37"/>
      <c r="X613" s="39" t="str">
        <f t="shared" si="38"/>
        <v/>
      </c>
      <c r="Y613" s="42" t="str">
        <f t="shared" si="39"/>
        <v/>
      </c>
    </row>
    <row r="614" spans="1:25">
      <c r="A614" s="399"/>
      <c r="B614" s="18"/>
      <c r="C614" s="78"/>
      <c r="D614" s="78"/>
      <c r="E614" s="78"/>
      <c r="F614" s="78"/>
      <c r="G614" s="400"/>
      <c r="H614" s="400"/>
      <c r="I614" s="401"/>
      <c r="J614" s="78"/>
      <c r="K614" s="78"/>
      <c r="L614" s="273" t="str">
        <f t="shared" si="37"/>
        <v/>
      </c>
      <c r="M614" s="78"/>
      <c r="N614" s="78"/>
      <c r="O614" s="78"/>
      <c r="P614" s="78"/>
      <c r="Q614" s="78"/>
      <c r="R614" s="36">
        <f t="shared" si="40"/>
        <v>28348.636155563392</v>
      </c>
      <c r="S614" s="386"/>
      <c r="T614" s="37"/>
      <c r="X614" s="39" t="str">
        <f t="shared" si="38"/>
        <v/>
      </c>
      <c r="Y614" s="42" t="str">
        <f t="shared" si="39"/>
        <v/>
      </c>
    </row>
    <row r="615" spans="1:25">
      <c r="A615" s="399"/>
      <c r="B615" s="18"/>
      <c r="C615" s="78"/>
      <c r="D615" s="78"/>
      <c r="E615" s="78"/>
      <c r="F615" s="78"/>
      <c r="G615" s="400"/>
      <c r="H615" s="400"/>
      <c r="I615" s="401"/>
      <c r="J615" s="78"/>
      <c r="K615" s="78"/>
      <c r="L615" s="273" t="str">
        <f t="shared" si="37"/>
        <v/>
      </c>
      <c r="M615" s="78"/>
      <c r="N615" s="78"/>
      <c r="O615" s="78"/>
      <c r="P615" s="78"/>
      <c r="Q615" s="78"/>
      <c r="R615" s="36">
        <f t="shared" si="40"/>
        <v>28348.636155563392</v>
      </c>
      <c r="S615" s="386"/>
      <c r="T615" s="37"/>
      <c r="X615" s="39" t="str">
        <f t="shared" si="38"/>
        <v/>
      </c>
      <c r="Y615" s="42" t="str">
        <f t="shared" si="39"/>
        <v/>
      </c>
    </row>
    <row r="616" spans="1:25">
      <c r="A616" s="399"/>
      <c r="B616" s="18"/>
      <c r="C616" s="78"/>
      <c r="D616" s="78"/>
      <c r="E616" s="78"/>
      <c r="F616" s="78"/>
      <c r="G616" s="400"/>
      <c r="H616" s="400"/>
      <c r="I616" s="401"/>
      <c r="J616" s="78"/>
      <c r="K616" s="78"/>
      <c r="L616" s="273" t="str">
        <f t="shared" si="37"/>
        <v/>
      </c>
      <c r="M616" s="78"/>
      <c r="N616" s="78"/>
      <c r="O616" s="78"/>
      <c r="P616" s="78"/>
      <c r="Q616" s="78"/>
      <c r="R616" s="36">
        <f t="shared" si="40"/>
        <v>28348.636155563392</v>
      </c>
      <c r="S616" s="386"/>
      <c r="T616" s="37"/>
      <c r="X616" s="39" t="str">
        <f t="shared" si="38"/>
        <v/>
      </c>
      <c r="Y616" s="42" t="str">
        <f t="shared" si="39"/>
        <v/>
      </c>
    </row>
    <row r="617" spans="1:25">
      <c r="A617" s="399"/>
      <c r="B617" s="18"/>
      <c r="C617" s="78"/>
      <c r="D617" s="78"/>
      <c r="E617" s="78"/>
      <c r="F617" s="78"/>
      <c r="G617" s="400"/>
      <c r="H617" s="400"/>
      <c r="I617" s="401"/>
      <c r="J617" s="78"/>
      <c r="K617" s="78"/>
      <c r="L617" s="273" t="str">
        <f t="shared" si="37"/>
        <v/>
      </c>
      <c r="M617" s="78"/>
      <c r="N617" s="78"/>
      <c r="O617" s="78"/>
      <c r="P617" s="78"/>
      <c r="Q617" s="78"/>
      <c r="R617" s="36">
        <f t="shared" si="40"/>
        <v>28348.636155563392</v>
      </c>
      <c r="S617" s="386"/>
      <c r="T617" s="37"/>
      <c r="X617" s="39" t="str">
        <f t="shared" si="38"/>
        <v/>
      </c>
      <c r="Y617" s="42" t="str">
        <f t="shared" si="39"/>
        <v/>
      </c>
    </row>
    <row r="618" spans="1:25">
      <c r="A618" s="399"/>
      <c r="B618" s="18"/>
      <c r="C618" s="78"/>
      <c r="D618" s="78"/>
      <c r="E618" s="78"/>
      <c r="F618" s="78"/>
      <c r="G618" s="400"/>
      <c r="H618" s="400"/>
      <c r="I618" s="401"/>
      <c r="J618" s="78"/>
      <c r="K618" s="78"/>
      <c r="L618" s="273" t="str">
        <f t="shared" si="37"/>
        <v/>
      </c>
      <c r="M618" s="78"/>
      <c r="N618" s="78"/>
      <c r="O618" s="78"/>
      <c r="P618" s="78"/>
      <c r="Q618" s="78"/>
      <c r="R618" s="36">
        <f t="shared" si="40"/>
        <v>28348.636155563392</v>
      </c>
      <c r="S618" s="386"/>
      <c r="T618" s="37"/>
      <c r="X618" s="39" t="str">
        <f t="shared" si="38"/>
        <v/>
      </c>
      <c r="Y618" s="42" t="str">
        <f t="shared" si="39"/>
        <v/>
      </c>
    </row>
    <row r="619" spans="1:25">
      <c r="A619" s="399"/>
      <c r="B619" s="18"/>
      <c r="C619" s="78"/>
      <c r="D619" s="78"/>
      <c r="E619" s="78"/>
      <c r="F619" s="78"/>
      <c r="G619" s="400"/>
      <c r="H619" s="400"/>
      <c r="I619" s="401"/>
      <c r="J619" s="78"/>
      <c r="K619" s="78"/>
      <c r="L619" s="273" t="str">
        <f t="shared" si="37"/>
        <v/>
      </c>
      <c r="M619" s="78"/>
      <c r="N619" s="78"/>
      <c r="O619" s="78"/>
      <c r="P619" s="78"/>
      <c r="Q619" s="78"/>
      <c r="R619" s="36">
        <f t="shared" si="40"/>
        <v>28348.636155563392</v>
      </c>
      <c r="S619" s="386"/>
      <c r="T619" s="37"/>
      <c r="X619" s="39" t="str">
        <f t="shared" si="38"/>
        <v/>
      </c>
      <c r="Y619" s="42" t="str">
        <f t="shared" si="39"/>
        <v/>
      </c>
    </row>
    <row r="620" spans="1:25">
      <c r="A620" s="399"/>
      <c r="B620" s="18"/>
      <c r="C620" s="78"/>
      <c r="D620" s="78"/>
      <c r="E620" s="78"/>
      <c r="F620" s="78"/>
      <c r="G620" s="400"/>
      <c r="H620" s="400"/>
      <c r="I620" s="401"/>
      <c r="J620" s="78"/>
      <c r="K620" s="78"/>
      <c r="L620" s="273" t="str">
        <f t="shared" si="37"/>
        <v/>
      </c>
      <c r="M620" s="78"/>
      <c r="N620" s="78"/>
      <c r="O620" s="78"/>
      <c r="P620" s="78"/>
      <c r="Q620" s="78"/>
      <c r="R620" s="36">
        <f t="shared" si="40"/>
        <v>28348.636155563392</v>
      </c>
      <c r="S620" s="386"/>
      <c r="T620" s="37"/>
      <c r="X620" s="39" t="str">
        <f t="shared" si="38"/>
        <v/>
      </c>
      <c r="Y620" s="42" t="str">
        <f t="shared" si="39"/>
        <v/>
      </c>
    </row>
    <row r="621" spans="1:25">
      <c r="A621" s="399"/>
      <c r="B621" s="18"/>
      <c r="C621" s="78"/>
      <c r="D621" s="78"/>
      <c r="E621" s="78"/>
      <c r="F621" s="78"/>
      <c r="G621" s="400"/>
      <c r="H621" s="400"/>
      <c r="I621" s="401"/>
      <c r="J621" s="78"/>
      <c r="K621" s="78"/>
      <c r="L621" s="273" t="str">
        <f t="shared" ref="L621:L632" si="41">IF(B621="Compra",F621*G621,"")</f>
        <v/>
      </c>
      <c r="M621" s="78"/>
      <c r="N621" s="78"/>
      <c r="O621" s="78"/>
      <c r="P621" s="78"/>
      <c r="Q621" s="78"/>
      <c r="R621" s="36">
        <f t="shared" si="40"/>
        <v>28348.636155563392</v>
      </c>
      <c r="S621" s="386"/>
      <c r="T621" s="37"/>
      <c r="X621" s="39" t="str">
        <f t="shared" si="38"/>
        <v/>
      </c>
      <c r="Y621" s="42" t="str">
        <f t="shared" si="39"/>
        <v/>
      </c>
    </row>
    <row r="622" spans="1:25">
      <c r="A622" s="399"/>
      <c r="B622" s="18"/>
      <c r="C622" s="78"/>
      <c r="D622" s="78"/>
      <c r="E622" s="78"/>
      <c r="F622" s="78"/>
      <c r="G622" s="400"/>
      <c r="H622" s="400"/>
      <c r="I622" s="401"/>
      <c r="J622" s="78"/>
      <c r="K622" s="78"/>
      <c r="L622" s="273" t="str">
        <f t="shared" si="41"/>
        <v/>
      </c>
      <c r="M622" s="78"/>
      <c r="N622" s="78"/>
      <c r="O622" s="78"/>
      <c r="P622" s="78"/>
      <c r="Q622" s="78"/>
      <c r="R622" s="36">
        <f t="shared" si="40"/>
        <v>28348.636155563392</v>
      </c>
      <c r="S622" s="386"/>
      <c r="T622" s="37"/>
      <c r="X622" s="39" t="str">
        <f t="shared" si="38"/>
        <v/>
      </c>
      <c r="Y622" s="42" t="str">
        <f t="shared" si="39"/>
        <v/>
      </c>
    </row>
    <row r="623" spans="1:25">
      <c r="A623" s="399"/>
      <c r="B623" s="18"/>
      <c r="C623" s="78"/>
      <c r="D623" s="78"/>
      <c r="E623" s="78"/>
      <c r="F623" s="78"/>
      <c r="G623" s="400"/>
      <c r="H623" s="400"/>
      <c r="I623" s="401"/>
      <c r="J623" s="78"/>
      <c r="K623" s="78"/>
      <c r="L623" s="273" t="str">
        <f t="shared" si="41"/>
        <v/>
      </c>
      <c r="M623" s="78"/>
      <c r="N623" s="78"/>
      <c r="O623" s="78"/>
      <c r="P623" s="78"/>
      <c r="Q623" s="78"/>
      <c r="R623" s="36">
        <f t="shared" si="40"/>
        <v>28348.636155563392</v>
      </c>
      <c r="S623" s="386"/>
      <c r="T623" s="37"/>
      <c r="X623" s="39" t="str">
        <f t="shared" si="38"/>
        <v/>
      </c>
      <c r="Y623" s="42" t="str">
        <f t="shared" si="39"/>
        <v/>
      </c>
    </row>
    <row r="624" spans="1:25">
      <c r="A624" s="399"/>
      <c r="B624" s="18"/>
      <c r="C624" s="78"/>
      <c r="D624" s="78"/>
      <c r="E624" s="78"/>
      <c r="F624" s="78"/>
      <c r="G624" s="400"/>
      <c r="H624" s="400"/>
      <c r="I624" s="401"/>
      <c r="J624" s="78"/>
      <c r="K624" s="78"/>
      <c r="L624" s="273" t="str">
        <f t="shared" si="41"/>
        <v/>
      </c>
      <c r="M624" s="78"/>
      <c r="N624" s="78"/>
      <c r="O624" s="78"/>
      <c r="P624" s="78"/>
      <c r="Q624" s="78"/>
      <c r="R624" s="36">
        <f t="shared" si="40"/>
        <v>28348.636155563392</v>
      </c>
      <c r="S624" s="386"/>
      <c r="T624" s="37"/>
      <c r="X624" s="39" t="str">
        <f t="shared" si="38"/>
        <v/>
      </c>
      <c r="Y624" s="42" t="str">
        <f t="shared" si="39"/>
        <v/>
      </c>
    </row>
    <row r="625" spans="1:25">
      <c r="A625" s="399"/>
      <c r="B625" s="18"/>
      <c r="C625" s="78"/>
      <c r="D625" s="78"/>
      <c r="E625" s="78"/>
      <c r="F625" s="78"/>
      <c r="G625" s="400"/>
      <c r="H625" s="400"/>
      <c r="I625" s="401"/>
      <c r="J625" s="78"/>
      <c r="K625" s="78"/>
      <c r="L625" s="273" t="str">
        <f t="shared" si="41"/>
        <v/>
      </c>
      <c r="M625" s="78"/>
      <c r="N625" s="78"/>
      <c r="O625" s="78"/>
      <c r="P625" s="78"/>
      <c r="Q625" s="78"/>
      <c r="R625" s="36">
        <f t="shared" si="40"/>
        <v>28348.636155563392</v>
      </c>
      <c r="S625" s="386"/>
      <c r="T625" s="37"/>
      <c r="X625" s="39" t="str">
        <f t="shared" si="38"/>
        <v/>
      </c>
      <c r="Y625" s="42" t="str">
        <f t="shared" si="39"/>
        <v/>
      </c>
    </row>
    <row r="626" spans="1:25">
      <c r="A626" s="399"/>
      <c r="B626" s="18"/>
      <c r="C626" s="78"/>
      <c r="D626" s="78"/>
      <c r="E626" s="78"/>
      <c r="F626" s="78"/>
      <c r="G626" s="400"/>
      <c r="H626" s="400"/>
      <c r="I626" s="401"/>
      <c r="J626" s="78"/>
      <c r="K626" s="78"/>
      <c r="L626" s="273" t="str">
        <f t="shared" si="41"/>
        <v/>
      </c>
      <c r="M626" s="78"/>
      <c r="N626" s="78"/>
      <c r="O626" s="78"/>
      <c r="P626" s="78"/>
      <c r="Q626" s="78"/>
      <c r="R626" s="36">
        <f t="shared" si="40"/>
        <v>28348.636155563392</v>
      </c>
      <c r="S626" s="386"/>
      <c r="T626" s="37"/>
      <c r="X626" s="39" t="str">
        <f t="shared" si="38"/>
        <v/>
      </c>
      <c r="Y626" s="42" t="str">
        <f t="shared" si="39"/>
        <v/>
      </c>
    </row>
    <row r="627" spans="1:25">
      <c r="A627" s="399"/>
      <c r="B627" s="18"/>
      <c r="C627" s="78"/>
      <c r="D627" s="78"/>
      <c r="E627" s="78"/>
      <c r="F627" s="78"/>
      <c r="G627" s="400"/>
      <c r="H627" s="400"/>
      <c r="I627" s="401"/>
      <c r="J627" s="78"/>
      <c r="K627" s="78"/>
      <c r="L627" s="273" t="str">
        <f t="shared" si="41"/>
        <v/>
      </c>
      <c r="M627" s="78"/>
      <c r="N627" s="78"/>
      <c r="O627" s="78"/>
      <c r="P627" s="78"/>
      <c r="Q627" s="78"/>
      <c r="R627" s="36">
        <f t="shared" si="40"/>
        <v>28348.636155563392</v>
      </c>
      <c r="S627" s="386"/>
      <c r="T627" s="37"/>
      <c r="X627" s="39" t="str">
        <f t="shared" si="38"/>
        <v/>
      </c>
      <c r="Y627" s="42" t="str">
        <f t="shared" si="39"/>
        <v/>
      </c>
    </row>
    <row r="628" spans="1:25">
      <c r="A628" s="399"/>
      <c r="B628" s="18"/>
      <c r="C628" s="78"/>
      <c r="D628" s="78"/>
      <c r="E628" s="78"/>
      <c r="F628" s="78"/>
      <c r="G628" s="400"/>
      <c r="H628" s="400"/>
      <c r="I628" s="401"/>
      <c r="J628" s="78"/>
      <c r="K628" s="78"/>
      <c r="L628" s="273" t="str">
        <f t="shared" si="41"/>
        <v/>
      </c>
      <c r="M628" s="78"/>
      <c r="N628" s="78"/>
      <c r="O628" s="78"/>
      <c r="P628" s="78"/>
      <c r="Q628" s="78"/>
      <c r="R628" s="36">
        <f t="shared" si="40"/>
        <v>28348.636155563392</v>
      </c>
      <c r="S628" s="386"/>
      <c r="T628" s="37"/>
      <c r="X628" s="39" t="str">
        <f t="shared" si="38"/>
        <v/>
      </c>
      <c r="Y628" s="42" t="str">
        <f t="shared" si="39"/>
        <v/>
      </c>
    </row>
    <row r="629" spans="1:25">
      <c r="A629" s="399"/>
      <c r="B629" s="18"/>
      <c r="C629" s="78"/>
      <c r="D629" s="78"/>
      <c r="E629" s="78"/>
      <c r="F629" s="78"/>
      <c r="G629" s="400"/>
      <c r="H629" s="400"/>
      <c r="I629" s="401"/>
      <c r="J629" s="78"/>
      <c r="K629" s="78"/>
      <c r="L629" s="273" t="str">
        <f t="shared" si="41"/>
        <v/>
      </c>
      <c r="M629" s="78"/>
      <c r="N629" s="78"/>
      <c r="O629" s="78"/>
      <c r="P629" s="78"/>
      <c r="Q629" s="78"/>
      <c r="R629" s="36">
        <f t="shared" si="40"/>
        <v>28348.636155563392</v>
      </c>
      <c r="S629" s="386"/>
      <c r="T629" s="37"/>
      <c r="X629" s="39" t="str">
        <f t="shared" si="38"/>
        <v/>
      </c>
      <c r="Y629" s="42" t="str">
        <f t="shared" si="39"/>
        <v/>
      </c>
    </row>
    <row r="630" spans="1:25">
      <c r="A630" s="399"/>
      <c r="B630" s="18"/>
      <c r="C630" s="78"/>
      <c r="D630" s="78"/>
      <c r="E630" s="78"/>
      <c r="F630" s="78"/>
      <c r="G630" s="400"/>
      <c r="H630" s="400"/>
      <c r="I630" s="401"/>
      <c r="J630" s="78"/>
      <c r="K630" s="78"/>
      <c r="L630" s="273" t="str">
        <f t="shared" si="41"/>
        <v/>
      </c>
      <c r="M630" s="78"/>
      <c r="N630" s="78"/>
      <c r="O630" s="78"/>
      <c r="P630" s="78"/>
      <c r="Q630" s="78"/>
      <c r="R630" s="36">
        <f t="shared" si="40"/>
        <v>28348.636155563392</v>
      </c>
      <c r="S630" s="386"/>
      <c r="T630" s="37"/>
      <c r="X630" s="39" t="str">
        <f t="shared" ref="X630:X693" si="42">IF(I745&lt;&gt;0,I745,"")</f>
        <v/>
      </c>
      <c r="Y630" s="42" t="str">
        <f t="shared" ref="Y630:Y693" si="43">IF(I745&lt;&gt;0,A745,"")</f>
        <v/>
      </c>
    </row>
    <row r="631" spans="1:25">
      <c r="A631" s="399"/>
      <c r="B631" s="18"/>
      <c r="C631" s="78"/>
      <c r="D631" s="78"/>
      <c r="E631" s="78"/>
      <c r="F631" s="78"/>
      <c r="G631" s="400"/>
      <c r="H631" s="400"/>
      <c r="I631" s="401"/>
      <c r="J631" s="78"/>
      <c r="K631" s="78"/>
      <c r="L631" s="273" t="str">
        <f t="shared" si="41"/>
        <v/>
      </c>
      <c r="M631" s="78"/>
      <c r="N631" s="78"/>
      <c r="O631" s="78"/>
      <c r="P631" s="78"/>
      <c r="Q631" s="78"/>
      <c r="R631" s="36">
        <f t="shared" si="40"/>
        <v>28348.636155563392</v>
      </c>
      <c r="S631" s="386"/>
      <c r="T631" s="37"/>
      <c r="X631" s="39" t="str">
        <f t="shared" si="42"/>
        <v/>
      </c>
      <c r="Y631" s="42" t="str">
        <f t="shared" si="43"/>
        <v/>
      </c>
    </row>
    <row r="632" spans="1:25">
      <c r="A632" s="399"/>
      <c r="B632" s="18"/>
      <c r="C632" s="78"/>
      <c r="D632" s="78"/>
      <c r="E632" s="78"/>
      <c r="F632" s="78"/>
      <c r="G632" s="400"/>
      <c r="H632" s="400"/>
      <c r="I632" s="401"/>
      <c r="J632" s="78"/>
      <c r="K632" s="78"/>
      <c r="L632" s="273" t="str">
        <f t="shared" si="41"/>
        <v/>
      </c>
      <c r="M632" s="78"/>
      <c r="N632" s="78"/>
      <c r="O632" s="78"/>
      <c r="P632" s="78"/>
      <c r="Q632" s="78"/>
      <c r="R632" s="36">
        <f t="shared" si="40"/>
        <v>28348.636155563392</v>
      </c>
      <c r="S632" s="386"/>
      <c r="T632" s="37"/>
      <c r="X632" s="39" t="str">
        <f t="shared" si="42"/>
        <v/>
      </c>
      <c r="Y632" s="42" t="str">
        <f t="shared" si="43"/>
        <v/>
      </c>
    </row>
    <row r="633" spans="1:25">
      <c r="A633" s="399"/>
      <c r="B633" s="18"/>
      <c r="C633" s="78"/>
      <c r="D633" s="78"/>
      <c r="E633" s="78"/>
      <c r="F633" s="78"/>
      <c r="G633" s="400"/>
      <c r="H633" s="400"/>
      <c r="I633" s="401"/>
      <c r="J633" s="78"/>
      <c r="K633" s="78"/>
      <c r="L633" s="402"/>
      <c r="M633" s="78"/>
      <c r="N633" s="78"/>
      <c r="O633" s="78"/>
      <c r="P633" s="78"/>
      <c r="Q633" s="78"/>
      <c r="R633" s="36">
        <f t="shared" si="40"/>
        <v>28348.636155563392</v>
      </c>
      <c r="S633" s="386"/>
      <c r="T633" s="37"/>
      <c r="X633" s="39" t="str">
        <f t="shared" si="42"/>
        <v/>
      </c>
      <c r="Y633" s="42" t="str">
        <f t="shared" si="43"/>
        <v/>
      </c>
    </row>
    <row r="634" spans="1:25">
      <c r="A634" s="399"/>
      <c r="B634" s="18"/>
      <c r="C634" s="78"/>
      <c r="D634" s="78"/>
      <c r="E634" s="78"/>
      <c r="F634" s="78"/>
      <c r="G634" s="400"/>
      <c r="H634" s="400"/>
      <c r="I634" s="401"/>
      <c r="J634" s="78"/>
      <c r="K634" s="78"/>
      <c r="L634" s="402"/>
      <c r="M634" s="78"/>
      <c r="N634" s="78"/>
      <c r="O634" s="78"/>
      <c r="P634" s="78"/>
      <c r="Q634" s="78"/>
      <c r="R634" s="36">
        <f t="shared" si="40"/>
        <v>28348.636155563392</v>
      </c>
      <c r="S634" s="386"/>
      <c r="T634" s="37"/>
      <c r="X634" s="39" t="str">
        <f t="shared" si="42"/>
        <v/>
      </c>
      <c r="Y634" s="42" t="str">
        <f t="shared" si="43"/>
        <v/>
      </c>
    </row>
    <row r="635" spans="1:25">
      <c r="A635" s="399"/>
      <c r="B635" s="18"/>
      <c r="C635" s="78"/>
      <c r="D635" s="78"/>
      <c r="E635" s="78"/>
      <c r="F635" s="78"/>
      <c r="G635" s="400"/>
      <c r="H635" s="400"/>
      <c r="I635" s="401"/>
      <c r="J635" s="78"/>
      <c r="K635" s="78"/>
      <c r="L635" s="402"/>
      <c r="M635" s="78"/>
      <c r="N635" s="78"/>
      <c r="O635" s="78"/>
      <c r="P635" s="78"/>
      <c r="Q635" s="78"/>
      <c r="R635" s="36">
        <f t="shared" si="40"/>
        <v>28348.636155563392</v>
      </c>
      <c r="S635" s="386"/>
      <c r="T635" s="37"/>
      <c r="X635" s="39" t="str">
        <f t="shared" si="42"/>
        <v/>
      </c>
      <c r="Y635" s="42" t="str">
        <f t="shared" si="43"/>
        <v/>
      </c>
    </row>
    <row r="636" spans="1:25">
      <c r="A636" s="399"/>
      <c r="B636" s="18"/>
      <c r="C636" s="78"/>
      <c r="D636" s="78"/>
      <c r="E636" s="78"/>
      <c r="F636" s="78"/>
      <c r="G636" s="400"/>
      <c r="H636" s="400"/>
      <c r="I636" s="401"/>
      <c r="J636" s="78"/>
      <c r="K636" s="78"/>
      <c r="L636" s="402"/>
      <c r="M636" s="78"/>
      <c r="N636" s="78"/>
      <c r="O636" s="78"/>
      <c r="P636" s="78"/>
      <c r="Q636" s="78"/>
      <c r="R636" s="36">
        <f t="shared" si="40"/>
        <v>28348.636155563392</v>
      </c>
      <c r="S636" s="386"/>
      <c r="T636" s="37"/>
      <c r="X636" s="39" t="str">
        <f t="shared" si="42"/>
        <v/>
      </c>
      <c r="Y636" s="42" t="str">
        <f t="shared" si="43"/>
        <v/>
      </c>
    </row>
    <row r="637" spans="1:25">
      <c r="A637" s="399"/>
      <c r="B637" s="18"/>
      <c r="C637" s="78"/>
      <c r="D637" s="78"/>
      <c r="E637" s="78"/>
      <c r="F637" s="78"/>
      <c r="G637" s="400"/>
      <c r="H637" s="400"/>
      <c r="I637" s="401"/>
      <c r="J637" s="78"/>
      <c r="K637" s="78"/>
      <c r="L637" s="402"/>
      <c r="M637" s="78"/>
      <c r="N637" s="78"/>
      <c r="O637" s="78"/>
      <c r="P637" s="78"/>
      <c r="Q637" s="78"/>
      <c r="R637" s="36">
        <f t="shared" si="40"/>
        <v>28348.636155563392</v>
      </c>
      <c r="S637" s="386"/>
      <c r="T637" s="37"/>
      <c r="X637" s="39" t="str">
        <f t="shared" si="42"/>
        <v/>
      </c>
      <c r="Y637" s="42" t="str">
        <f t="shared" si="43"/>
        <v/>
      </c>
    </row>
    <row r="638" spans="1:25">
      <c r="A638" s="399"/>
      <c r="B638" s="18"/>
      <c r="C638" s="78"/>
      <c r="D638" s="78"/>
      <c r="E638" s="78"/>
      <c r="F638" s="78"/>
      <c r="G638" s="400"/>
      <c r="H638" s="400"/>
      <c r="I638" s="401"/>
      <c r="J638" s="78"/>
      <c r="K638" s="78"/>
      <c r="L638" s="402"/>
      <c r="M638" s="78"/>
      <c r="N638" s="78"/>
      <c r="O638" s="78"/>
      <c r="P638" s="78"/>
      <c r="Q638" s="78"/>
      <c r="R638" s="36">
        <f t="shared" si="40"/>
        <v>28348.636155563392</v>
      </c>
      <c r="S638" s="386"/>
      <c r="T638" s="37"/>
      <c r="X638" s="39" t="str">
        <f t="shared" si="42"/>
        <v/>
      </c>
      <c r="Y638" s="42" t="str">
        <f t="shared" si="43"/>
        <v/>
      </c>
    </row>
    <row r="639" spans="1:25">
      <c r="A639" s="399"/>
      <c r="B639" s="18"/>
      <c r="C639" s="78"/>
      <c r="D639" s="78"/>
      <c r="E639" s="78"/>
      <c r="F639" s="78"/>
      <c r="G639" s="400"/>
      <c r="H639" s="400"/>
      <c r="I639" s="401"/>
      <c r="J639" s="78"/>
      <c r="K639" s="78"/>
      <c r="L639" s="402"/>
      <c r="M639" s="78"/>
      <c r="N639" s="78"/>
      <c r="O639" s="78"/>
      <c r="P639" s="78"/>
      <c r="Q639" s="78"/>
      <c r="R639" s="36">
        <f t="shared" si="40"/>
        <v>28348.636155563392</v>
      </c>
      <c r="S639" s="386"/>
      <c r="T639" s="37"/>
      <c r="X639" s="39" t="str">
        <f t="shared" si="42"/>
        <v/>
      </c>
      <c r="Y639" s="42" t="str">
        <f t="shared" si="43"/>
        <v/>
      </c>
    </row>
    <row r="640" spans="1:25">
      <c r="A640" s="399"/>
      <c r="B640" s="18"/>
      <c r="C640" s="78"/>
      <c r="D640" s="78"/>
      <c r="E640" s="78"/>
      <c r="F640" s="78"/>
      <c r="G640" s="400"/>
      <c r="H640" s="400"/>
      <c r="I640" s="401"/>
      <c r="J640" s="78"/>
      <c r="K640" s="78"/>
      <c r="L640" s="402"/>
      <c r="M640" s="78"/>
      <c r="N640" s="78"/>
      <c r="O640" s="78"/>
      <c r="P640" s="78"/>
      <c r="Q640" s="78"/>
      <c r="R640" s="36">
        <f t="shared" si="40"/>
        <v>28348.636155563392</v>
      </c>
      <c r="S640" s="386"/>
      <c r="T640" s="37"/>
      <c r="X640" s="39" t="str">
        <f t="shared" si="42"/>
        <v/>
      </c>
      <c r="Y640" s="42" t="str">
        <f t="shared" si="43"/>
        <v/>
      </c>
    </row>
    <row r="641" spans="1:25">
      <c r="A641" s="399"/>
      <c r="B641" s="18"/>
      <c r="C641" s="78"/>
      <c r="D641" s="78"/>
      <c r="E641" s="78"/>
      <c r="F641" s="78"/>
      <c r="G641" s="400"/>
      <c r="H641" s="400"/>
      <c r="I641" s="401"/>
      <c r="J641" s="78"/>
      <c r="K641" s="78"/>
      <c r="L641" s="402"/>
      <c r="M641" s="78"/>
      <c r="N641" s="78"/>
      <c r="O641" s="78"/>
      <c r="P641" s="78"/>
      <c r="Q641" s="78"/>
      <c r="R641" s="36">
        <f t="shared" si="40"/>
        <v>28348.636155563392</v>
      </c>
      <c r="S641" s="386"/>
      <c r="T641" s="37"/>
      <c r="X641" s="39" t="str">
        <f t="shared" si="42"/>
        <v/>
      </c>
      <c r="Y641" s="42" t="str">
        <f t="shared" si="43"/>
        <v/>
      </c>
    </row>
    <row r="642" spans="1:25">
      <c r="A642" s="399"/>
      <c r="B642" s="18"/>
      <c r="C642" s="78"/>
      <c r="D642" s="78"/>
      <c r="E642" s="78"/>
      <c r="F642" s="78"/>
      <c r="G642" s="400"/>
      <c r="H642" s="400"/>
      <c r="I642" s="401"/>
      <c r="J642" s="78"/>
      <c r="K642" s="78"/>
      <c r="L642" s="402"/>
      <c r="M642" s="78"/>
      <c r="N642" s="78"/>
      <c r="O642" s="78"/>
      <c r="P642" s="78"/>
      <c r="Q642" s="78"/>
      <c r="R642" s="36">
        <f t="shared" si="40"/>
        <v>28348.636155563392</v>
      </c>
      <c r="S642" s="386"/>
      <c r="T642" s="37"/>
      <c r="X642" s="39" t="str">
        <f t="shared" si="42"/>
        <v/>
      </c>
      <c r="Y642" s="42" t="str">
        <f t="shared" si="43"/>
        <v/>
      </c>
    </row>
    <row r="643" spans="1:25">
      <c r="A643" s="399"/>
      <c r="B643" s="18"/>
      <c r="C643" s="78"/>
      <c r="D643" s="78"/>
      <c r="E643" s="78"/>
      <c r="F643" s="78"/>
      <c r="G643" s="400"/>
      <c r="H643" s="400"/>
      <c r="I643" s="401"/>
      <c r="J643" s="78"/>
      <c r="K643" s="78"/>
      <c r="L643" s="402"/>
      <c r="M643" s="78"/>
      <c r="N643" s="78"/>
      <c r="O643" s="78"/>
      <c r="P643" s="78"/>
      <c r="Q643" s="78"/>
      <c r="R643" s="36">
        <f t="shared" si="40"/>
        <v>28348.636155563392</v>
      </c>
      <c r="S643" s="386"/>
      <c r="T643" s="37"/>
      <c r="X643" s="39" t="str">
        <f t="shared" si="42"/>
        <v/>
      </c>
      <c r="Y643" s="42" t="str">
        <f t="shared" si="43"/>
        <v/>
      </c>
    </row>
    <row r="644" spans="1:25">
      <c r="A644" s="399"/>
      <c r="B644" s="18"/>
      <c r="C644" s="78"/>
      <c r="D644" s="78"/>
      <c r="E644" s="78"/>
      <c r="F644" s="78"/>
      <c r="G644" s="400"/>
      <c r="H644" s="400"/>
      <c r="I644" s="401"/>
      <c r="J644" s="78"/>
      <c r="K644" s="78"/>
      <c r="L644" s="402"/>
      <c r="M644" s="78"/>
      <c r="N644" s="78"/>
      <c r="O644" s="78"/>
      <c r="P644" s="78"/>
      <c r="Q644" s="78"/>
      <c r="R644" s="36">
        <f t="shared" si="40"/>
        <v>28348.636155563392</v>
      </c>
      <c r="S644" s="386"/>
      <c r="T644" s="37"/>
      <c r="X644" s="39" t="str">
        <f t="shared" si="42"/>
        <v/>
      </c>
      <c r="Y644" s="42" t="str">
        <f t="shared" si="43"/>
        <v/>
      </c>
    </row>
    <row r="645" spans="1:25">
      <c r="A645" s="399"/>
      <c r="B645" s="18"/>
      <c r="C645" s="78"/>
      <c r="D645" s="78"/>
      <c r="E645" s="78"/>
      <c r="F645" s="78"/>
      <c r="G645" s="400"/>
      <c r="H645" s="400"/>
      <c r="I645" s="401"/>
      <c r="J645" s="78"/>
      <c r="K645" s="78"/>
      <c r="L645" s="402"/>
      <c r="M645" s="78"/>
      <c r="N645" s="78"/>
      <c r="O645" s="78"/>
      <c r="P645" s="78"/>
      <c r="Q645" s="78"/>
      <c r="R645" s="36">
        <f t="shared" si="40"/>
        <v>28348.636155563392</v>
      </c>
      <c r="S645" s="386"/>
      <c r="T645" s="37"/>
      <c r="X645" s="39" t="str">
        <f t="shared" si="42"/>
        <v/>
      </c>
      <c r="Y645" s="42" t="str">
        <f t="shared" si="43"/>
        <v/>
      </c>
    </row>
    <row r="646" spans="1:25">
      <c r="A646" s="399"/>
      <c r="B646" s="18"/>
      <c r="C646" s="78"/>
      <c r="D646" s="78"/>
      <c r="E646" s="78"/>
      <c r="F646" s="78"/>
      <c r="G646" s="400"/>
      <c r="H646" s="400"/>
      <c r="I646" s="401"/>
      <c r="J646" s="78"/>
      <c r="K646" s="78"/>
      <c r="L646" s="402"/>
      <c r="M646" s="78"/>
      <c r="N646" s="78"/>
      <c r="O646" s="78"/>
      <c r="P646" s="78"/>
      <c r="Q646" s="78"/>
      <c r="R646" s="36">
        <f t="shared" si="40"/>
        <v>28348.636155563392</v>
      </c>
      <c r="S646" s="386"/>
      <c r="T646" s="37"/>
      <c r="X646" s="39" t="str">
        <f t="shared" si="42"/>
        <v/>
      </c>
      <c r="Y646" s="42" t="str">
        <f t="shared" si="43"/>
        <v/>
      </c>
    </row>
    <row r="647" spans="1:25">
      <c r="A647" s="399"/>
      <c r="B647" s="18"/>
      <c r="C647" s="78"/>
      <c r="D647" s="78"/>
      <c r="E647" s="78"/>
      <c r="F647" s="78"/>
      <c r="G647" s="400"/>
      <c r="H647" s="400"/>
      <c r="I647" s="401"/>
      <c r="J647" s="78"/>
      <c r="K647" s="78"/>
      <c r="L647" s="402"/>
      <c r="M647" s="78"/>
      <c r="N647" s="78"/>
      <c r="O647" s="78"/>
      <c r="P647" s="78"/>
      <c r="Q647" s="78"/>
      <c r="R647" s="36">
        <f t="shared" si="40"/>
        <v>28348.636155563392</v>
      </c>
      <c r="S647" s="386"/>
      <c r="T647" s="37"/>
      <c r="X647" s="39" t="str">
        <f t="shared" si="42"/>
        <v/>
      </c>
      <c r="Y647" s="42" t="str">
        <f t="shared" si="43"/>
        <v/>
      </c>
    </row>
    <row r="648" spans="1:25">
      <c r="A648" s="399"/>
      <c r="B648" s="18"/>
      <c r="C648" s="78"/>
      <c r="D648" s="78"/>
      <c r="E648" s="78"/>
      <c r="F648" s="78"/>
      <c r="G648" s="400"/>
      <c r="H648" s="400"/>
      <c r="I648" s="401"/>
      <c r="J648" s="78"/>
      <c r="K648" s="78"/>
      <c r="L648" s="402"/>
      <c r="M648" s="78"/>
      <c r="N648" s="78"/>
      <c r="O648" s="78"/>
      <c r="P648" s="78"/>
      <c r="Q648" s="78"/>
      <c r="R648" s="36">
        <f t="shared" si="40"/>
        <v>28348.636155563392</v>
      </c>
      <c r="S648" s="386"/>
      <c r="T648" s="37"/>
      <c r="X648" s="39" t="str">
        <f t="shared" si="42"/>
        <v/>
      </c>
      <c r="Y648" s="42" t="str">
        <f t="shared" si="43"/>
        <v/>
      </c>
    </row>
    <row r="649" spans="1:25">
      <c r="A649" s="399"/>
      <c r="B649" s="18"/>
      <c r="C649" s="78"/>
      <c r="D649" s="78"/>
      <c r="E649" s="78"/>
      <c r="F649" s="78"/>
      <c r="G649" s="400"/>
      <c r="H649" s="400"/>
      <c r="I649" s="401"/>
      <c r="J649" s="78"/>
      <c r="K649" s="78"/>
      <c r="L649" s="402"/>
      <c r="M649" s="78"/>
      <c r="N649" s="78"/>
      <c r="O649" s="78"/>
      <c r="P649" s="78"/>
      <c r="Q649" s="78"/>
      <c r="R649" s="36">
        <f t="shared" si="40"/>
        <v>28348.636155563392</v>
      </c>
      <c r="S649" s="386"/>
      <c r="T649" s="37"/>
      <c r="X649" s="39" t="str">
        <f t="shared" si="42"/>
        <v/>
      </c>
      <c r="Y649" s="42" t="str">
        <f t="shared" si="43"/>
        <v/>
      </c>
    </row>
    <row r="650" spans="1:25">
      <c r="A650" s="399"/>
      <c r="B650" s="18"/>
      <c r="C650" s="78"/>
      <c r="D650" s="78"/>
      <c r="E650" s="78"/>
      <c r="F650" s="78"/>
      <c r="G650" s="400"/>
      <c r="H650" s="400"/>
      <c r="I650" s="401"/>
      <c r="J650" s="78"/>
      <c r="K650" s="78"/>
      <c r="L650" s="402"/>
      <c r="M650" s="78"/>
      <c r="N650" s="78"/>
      <c r="O650" s="78"/>
      <c r="P650" s="78"/>
      <c r="Q650" s="78"/>
      <c r="R650" s="36">
        <f t="shared" si="40"/>
        <v>28348.636155563392</v>
      </c>
      <c r="S650" s="386"/>
      <c r="T650" s="37"/>
      <c r="X650" s="39" t="str">
        <f t="shared" si="42"/>
        <v/>
      </c>
      <c r="Y650" s="42" t="str">
        <f t="shared" si="43"/>
        <v/>
      </c>
    </row>
    <row r="651" spans="1:25">
      <c r="A651" s="399"/>
      <c r="B651" s="18"/>
      <c r="C651" s="78"/>
      <c r="D651" s="78"/>
      <c r="E651" s="78"/>
      <c r="F651" s="78"/>
      <c r="G651" s="400"/>
      <c r="H651" s="400"/>
      <c r="I651" s="401"/>
      <c r="J651" s="78"/>
      <c r="K651" s="78"/>
      <c r="L651" s="402"/>
      <c r="M651" s="78"/>
      <c r="N651" s="78"/>
      <c r="O651" s="78"/>
      <c r="P651" s="78"/>
      <c r="Q651" s="78"/>
      <c r="R651" s="36">
        <f t="shared" si="40"/>
        <v>28348.636155563392</v>
      </c>
      <c r="S651" s="386"/>
      <c r="T651" s="37"/>
      <c r="X651" s="39" t="str">
        <f t="shared" si="42"/>
        <v/>
      </c>
      <c r="Y651" s="42" t="str">
        <f t="shared" si="43"/>
        <v/>
      </c>
    </row>
    <row r="652" spans="1:25">
      <c r="A652" s="399"/>
      <c r="B652" s="18"/>
      <c r="C652" s="78"/>
      <c r="D652" s="78"/>
      <c r="E652" s="78"/>
      <c r="F652" s="78"/>
      <c r="G652" s="400"/>
      <c r="H652" s="400"/>
      <c r="I652" s="401"/>
      <c r="J652" s="78"/>
      <c r="K652" s="78"/>
      <c r="L652" s="402"/>
      <c r="M652" s="78"/>
      <c r="N652" s="78"/>
      <c r="O652" s="78"/>
      <c r="P652" s="78"/>
      <c r="Q652" s="78"/>
      <c r="R652" s="36">
        <f t="shared" si="40"/>
        <v>28348.636155563392</v>
      </c>
      <c r="S652" s="386"/>
      <c r="T652" s="37"/>
      <c r="X652" s="39" t="str">
        <f t="shared" si="42"/>
        <v/>
      </c>
      <c r="Y652" s="42" t="str">
        <f t="shared" si="43"/>
        <v/>
      </c>
    </row>
    <row r="653" spans="1:25">
      <c r="A653" s="399"/>
      <c r="B653" s="18"/>
      <c r="C653" s="78"/>
      <c r="D653" s="78"/>
      <c r="E653" s="78"/>
      <c r="F653" s="78"/>
      <c r="G653" s="400"/>
      <c r="H653" s="400"/>
      <c r="I653" s="401"/>
      <c r="J653" s="78"/>
      <c r="K653" s="78"/>
      <c r="L653" s="402"/>
      <c r="M653" s="78"/>
      <c r="N653" s="78"/>
      <c r="O653" s="78"/>
      <c r="P653" s="78"/>
      <c r="Q653" s="78"/>
      <c r="R653" s="36">
        <f t="shared" si="40"/>
        <v>28348.636155563392</v>
      </c>
      <c r="S653" s="386"/>
      <c r="T653" s="37"/>
      <c r="X653" s="39" t="str">
        <f t="shared" si="42"/>
        <v/>
      </c>
      <c r="Y653" s="42" t="str">
        <f t="shared" si="43"/>
        <v/>
      </c>
    </row>
    <row r="654" spans="1:25">
      <c r="A654" s="399"/>
      <c r="B654" s="18"/>
      <c r="C654" s="78"/>
      <c r="D654" s="78"/>
      <c r="E654" s="78"/>
      <c r="F654" s="78"/>
      <c r="G654" s="400"/>
      <c r="H654" s="400"/>
      <c r="I654" s="401"/>
      <c r="J654" s="78"/>
      <c r="K654" s="78"/>
      <c r="L654" s="402"/>
      <c r="M654" s="78"/>
      <c r="N654" s="78"/>
      <c r="O654" s="78"/>
      <c r="P654" s="78"/>
      <c r="Q654" s="78"/>
      <c r="R654" s="36">
        <f t="shared" si="40"/>
        <v>28348.636155563392</v>
      </c>
      <c r="S654" s="386"/>
      <c r="T654" s="37"/>
      <c r="X654" s="39" t="str">
        <f t="shared" si="42"/>
        <v/>
      </c>
      <c r="Y654" s="42" t="str">
        <f t="shared" si="43"/>
        <v/>
      </c>
    </row>
    <row r="655" spans="1:25">
      <c r="A655" s="399"/>
      <c r="B655" s="18"/>
      <c r="C655" s="78"/>
      <c r="D655" s="78"/>
      <c r="E655" s="78"/>
      <c r="F655" s="78"/>
      <c r="G655" s="400"/>
      <c r="H655" s="400"/>
      <c r="I655" s="401"/>
      <c r="J655" s="78"/>
      <c r="K655" s="78"/>
      <c r="L655" s="402"/>
      <c r="M655" s="78"/>
      <c r="N655" s="78"/>
      <c r="O655" s="78"/>
      <c r="P655" s="78"/>
      <c r="Q655" s="78"/>
      <c r="R655" s="36">
        <f t="shared" si="40"/>
        <v>28348.636155563392</v>
      </c>
      <c r="S655" s="386"/>
      <c r="T655" s="37"/>
      <c r="X655" s="39" t="str">
        <f t="shared" si="42"/>
        <v/>
      </c>
      <c r="Y655" s="42" t="str">
        <f t="shared" si="43"/>
        <v/>
      </c>
    </row>
    <row r="656" spans="1:25">
      <c r="A656" s="399"/>
      <c r="B656" s="18"/>
      <c r="C656" s="78"/>
      <c r="D656" s="78"/>
      <c r="E656" s="78"/>
      <c r="F656" s="78"/>
      <c r="G656" s="400"/>
      <c r="H656" s="400"/>
      <c r="I656" s="401"/>
      <c r="J656" s="78"/>
      <c r="K656" s="78"/>
      <c r="L656" s="402"/>
      <c r="M656" s="78"/>
      <c r="N656" s="78"/>
      <c r="O656" s="78"/>
      <c r="P656" s="78"/>
      <c r="Q656" s="78"/>
      <c r="R656" s="36">
        <f t="shared" si="40"/>
        <v>28348.636155563392</v>
      </c>
      <c r="S656" s="386"/>
      <c r="T656" s="37"/>
      <c r="X656" s="39" t="str">
        <f t="shared" si="42"/>
        <v/>
      </c>
      <c r="Y656" s="42" t="str">
        <f t="shared" si="43"/>
        <v/>
      </c>
    </row>
    <row r="657" spans="1:25">
      <c r="A657" s="399"/>
      <c r="B657" s="18"/>
      <c r="C657" s="78"/>
      <c r="D657" s="78"/>
      <c r="E657" s="78"/>
      <c r="F657" s="78"/>
      <c r="G657" s="400"/>
      <c r="H657" s="400"/>
      <c r="I657" s="401"/>
      <c r="J657" s="78"/>
      <c r="K657" s="78"/>
      <c r="L657" s="402"/>
      <c r="M657" s="78"/>
      <c r="N657" s="78"/>
      <c r="O657" s="78"/>
      <c r="P657" s="78"/>
      <c r="Q657" s="78"/>
      <c r="R657" s="36">
        <f t="shared" si="40"/>
        <v>28348.636155563392</v>
      </c>
      <c r="S657" s="386"/>
      <c r="T657" s="37"/>
      <c r="X657" s="39" t="str">
        <f t="shared" si="42"/>
        <v/>
      </c>
      <c r="Y657" s="42" t="str">
        <f t="shared" si="43"/>
        <v/>
      </c>
    </row>
    <row r="658" spans="1:25">
      <c r="A658" s="399"/>
      <c r="B658" s="18"/>
      <c r="C658" s="78"/>
      <c r="D658" s="78"/>
      <c r="E658" s="78"/>
      <c r="F658" s="78"/>
      <c r="G658" s="400"/>
      <c r="H658" s="400"/>
      <c r="I658" s="401"/>
      <c r="J658" s="78"/>
      <c r="K658" s="78"/>
      <c r="L658" s="402"/>
      <c r="M658" s="78"/>
      <c r="N658" s="78"/>
      <c r="O658" s="78"/>
      <c r="P658" s="78"/>
      <c r="Q658" s="78"/>
      <c r="R658" s="36">
        <f t="shared" si="40"/>
        <v>28348.636155563392</v>
      </c>
      <c r="S658" s="386"/>
      <c r="T658" s="37"/>
      <c r="X658" s="39" t="str">
        <f t="shared" si="42"/>
        <v/>
      </c>
      <c r="Y658" s="42" t="str">
        <f t="shared" si="43"/>
        <v/>
      </c>
    </row>
    <row r="659" spans="1:25">
      <c r="A659" s="399"/>
      <c r="B659" s="18"/>
      <c r="C659" s="78"/>
      <c r="D659" s="78"/>
      <c r="E659" s="78"/>
      <c r="F659" s="78"/>
      <c r="G659" s="400"/>
      <c r="H659" s="400"/>
      <c r="I659" s="401"/>
      <c r="J659" s="78"/>
      <c r="K659" s="78"/>
      <c r="L659" s="402"/>
      <c r="M659" s="78"/>
      <c r="N659" s="78"/>
      <c r="O659" s="78"/>
      <c r="P659" s="78"/>
      <c r="Q659" s="78"/>
      <c r="R659" s="36">
        <f t="shared" si="40"/>
        <v>28348.636155563392</v>
      </c>
      <c r="S659" s="386"/>
      <c r="T659" s="37"/>
      <c r="X659" s="39" t="str">
        <f t="shared" si="42"/>
        <v/>
      </c>
      <c r="Y659" s="42" t="str">
        <f t="shared" si="43"/>
        <v/>
      </c>
    </row>
    <row r="660" spans="1:25">
      <c r="A660" s="399"/>
      <c r="B660" s="18"/>
      <c r="C660" s="78"/>
      <c r="D660" s="78"/>
      <c r="E660" s="78"/>
      <c r="F660" s="78"/>
      <c r="G660" s="400"/>
      <c r="H660" s="400"/>
      <c r="I660" s="401"/>
      <c r="J660" s="78"/>
      <c r="K660" s="78"/>
      <c r="L660" s="402"/>
      <c r="M660" s="78"/>
      <c r="N660" s="78"/>
      <c r="O660" s="78"/>
      <c r="P660" s="78"/>
      <c r="Q660" s="78"/>
      <c r="R660" s="36">
        <f t="shared" si="40"/>
        <v>28348.636155563392</v>
      </c>
      <c r="S660" s="386"/>
      <c r="T660" s="37"/>
      <c r="X660" s="39" t="str">
        <f t="shared" si="42"/>
        <v/>
      </c>
      <c r="Y660" s="42" t="str">
        <f t="shared" si="43"/>
        <v/>
      </c>
    </row>
    <row r="661" spans="1:25">
      <c r="A661" s="399"/>
      <c r="B661" s="18"/>
      <c r="C661" s="78"/>
      <c r="D661" s="78"/>
      <c r="E661" s="78"/>
      <c r="F661" s="78"/>
      <c r="G661" s="400"/>
      <c r="H661" s="400"/>
      <c r="I661" s="401"/>
      <c r="J661" s="78"/>
      <c r="K661" s="78"/>
      <c r="L661" s="402"/>
      <c r="M661" s="78"/>
      <c r="N661" s="78"/>
      <c r="O661" s="78"/>
      <c r="P661" s="78"/>
      <c r="Q661" s="78"/>
      <c r="R661" s="36">
        <f t="shared" si="40"/>
        <v>28348.636155563392</v>
      </c>
      <c r="S661" s="386"/>
      <c r="T661" s="37"/>
      <c r="X661" s="39" t="str">
        <f t="shared" si="42"/>
        <v/>
      </c>
      <c r="Y661" s="42" t="str">
        <f t="shared" si="43"/>
        <v/>
      </c>
    </row>
    <row r="662" spans="1:25">
      <c r="A662" s="399"/>
      <c r="B662" s="18"/>
      <c r="C662" s="78"/>
      <c r="D662" s="78"/>
      <c r="E662" s="78"/>
      <c r="F662" s="78"/>
      <c r="G662" s="400"/>
      <c r="H662" s="400"/>
      <c r="I662" s="401"/>
      <c r="J662" s="78"/>
      <c r="K662" s="78"/>
      <c r="L662" s="402"/>
      <c r="M662" s="78"/>
      <c r="N662" s="78"/>
      <c r="O662" s="78"/>
      <c r="P662" s="78"/>
      <c r="Q662" s="78"/>
      <c r="R662" s="36">
        <f t="shared" si="40"/>
        <v>28348.636155563392</v>
      </c>
      <c r="S662" s="386"/>
      <c r="T662" s="37"/>
      <c r="X662" s="39" t="str">
        <f t="shared" si="42"/>
        <v/>
      </c>
      <c r="Y662" s="42" t="str">
        <f t="shared" si="43"/>
        <v/>
      </c>
    </row>
    <row r="663" spans="1:25">
      <c r="A663" s="399"/>
      <c r="B663" s="18"/>
      <c r="C663" s="78"/>
      <c r="D663" s="78"/>
      <c r="E663" s="78"/>
      <c r="F663" s="78"/>
      <c r="G663" s="400"/>
      <c r="H663" s="400"/>
      <c r="I663" s="401"/>
      <c r="J663" s="78"/>
      <c r="K663" s="78"/>
      <c r="L663" s="402"/>
      <c r="M663" s="78"/>
      <c r="N663" s="78"/>
      <c r="O663" s="78"/>
      <c r="P663" s="78"/>
      <c r="Q663" s="78"/>
      <c r="R663" s="36">
        <f t="shared" si="40"/>
        <v>28348.636155563392</v>
      </c>
      <c r="S663" s="386"/>
      <c r="T663" s="37"/>
      <c r="X663" s="39" t="str">
        <f t="shared" si="42"/>
        <v/>
      </c>
      <c r="Y663" s="42" t="str">
        <f t="shared" si="43"/>
        <v/>
      </c>
    </row>
    <row r="664" spans="1:25">
      <c r="A664" s="399"/>
      <c r="B664" s="18"/>
      <c r="C664" s="78"/>
      <c r="D664" s="78"/>
      <c r="E664" s="78"/>
      <c r="F664" s="78"/>
      <c r="G664" s="400"/>
      <c r="H664" s="400"/>
      <c r="I664" s="401"/>
      <c r="J664" s="78"/>
      <c r="K664" s="78"/>
      <c r="L664" s="402"/>
      <c r="M664" s="78"/>
      <c r="N664" s="78"/>
      <c r="O664" s="78"/>
      <c r="P664" s="78"/>
      <c r="Q664" s="78"/>
      <c r="R664" s="36">
        <f t="shared" si="40"/>
        <v>28348.636155563392</v>
      </c>
      <c r="S664" s="386"/>
      <c r="T664" s="37"/>
      <c r="X664" s="39" t="str">
        <f t="shared" si="42"/>
        <v/>
      </c>
      <c r="Y664" s="42" t="str">
        <f t="shared" si="43"/>
        <v/>
      </c>
    </row>
    <row r="665" spans="1:25">
      <c r="A665" s="399"/>
      <c r="B665" s="18"/>
      <c r="C665" s="78"/>
      <c r="D665" s="78"/>
      <c r="E665" s="78"/>
      <c r="F665" s="78"/>
      <c r="G665" s="400"/>
      <c r="H665" s="400"/>
      <c r="I665" s="401"/>
      <c r="J665" s="78"/>
      <c r="K665" s="78"/>
      <c r="L665" s="402"/>
      <c r="M665" s="78"/>
      <c r="N665" s="78"/>
      <c r="O665" s="78"/>
      <c r="P665" s="78"/>
      <c r="Q665" s="78"/>
      <c r="R665" s="36">
        <f t="shared" si="40"/>
        <v>28348.636155563392</v>
      </c>
      <c r="S665" s="386"/>
      <c r="T665" s="37"/>
      <c r="X665" s="39" t="str">
        <f t="shared" si="42"/>
        <v/>
      </c>
      <c r="Y665" s="42" t="str">
        <f t="shared" si="43"/>
        <v/>
      </c>
    </row>
    <row r="666" spans="1:25">
      <c r="A666" s="399"/>
      <c r="B666" s="18"/>
      <c r="C666" s="78"/>
      <c r="D666" s="78"/>
      <c r="E666" s="78"/>
      <c r="F666" s="78"/>
      <c r="G666" s="400"/>
      <c r="H666" s="400"/>
      <c r="I666" s="401"/>
      <c r="J666" s="78"/>
      <c r="K666" s="78"/>
      <c r="L666" s="402"/>
      <c r="M666" s="78"/>
      <c r="N666" s="78"/>
      <c r="O666" s="78"/>
      <c r="P666" s="78"/>
      <c r="Q666" s="78"/>
      <c r="R666" s="36">
        <f t="shared" si="40"/>
        <v>28348.636155563392</v>
      </c>
      <c r="S666" s="386"/>
      <c r="T666" s="37"/>
      <c r="X666" s="39" t="str">
        <f t="shared" si="42"/>
        <v/>
      </c>
      <c r="Y666" s="42" t="str">
        <f t="shared" si="43"/>
        <v/>
      </c>
    </row>
    <row r="667" spans="1:25">
      <c r="A667" s="399"/>
      <c r="B667" s="18"/>
      <c r="C667" s="78"/>
      <c r="D667" s="78"/>
      <c r="E667" s="78"/>
      <c r="F667" s="78"/>
      <c r="G667" s="400"/>
      <c r="H667" s="400"/>
      <c r="I667" s="401"/>
      <c r="J667" s="78"/>
      <c r="K667" s="78"/>
      <c r="L667" s="402"/>
      <c r="M667" s="78"/>
      <c r="N667" s="78"/>
      <c r="O667" s="78"/>
      <c r="P667" s="78"/>
      <c r="Q667" s="78"/>
      <c r="R667" s="36">
        <f t="shared" si="40"/>
        <v>28348.636155563392</v>
      </c>
      <c r="S667" s="386"/>
      <c r="T667" s="37"/>
      <c r="X667" s="39" t="str">
        <f t="shared" si="42"/>
        <v/>
      </c>
      <c r="Y667" s="42" t="str">
        <f t="shared" si="43"/>
        <v/>
      </c>
    </row>
    <row r="668" spans="1:25">
      <c r="A668" s="399"/>
      <c r="B668" s="18"/>
      <c r="C668" s="78"/>
      <c r="D668" s="78"/>
      <c r="E668" s="78"/>
      <c r="F668" s="78"/>
      <c r="G668" s="400"/>
      <c r="H668" s="400"/>
      <c r="I668" s="401"/>
      <c r="J668" s="78"/>
      <c r="K668" s="78"/>
      <c r="L668" s="402"/>
      <c r="M668" s="78"/>
      <c r="N668" s="78"/>
      <c r="O668" s="78"/>
      <c r="P668" s="78"/>
      <c r="Q668" s="78"/>
      <c r="R668" s="36">
        <f t="shared" si="40"/>
        <v>28348.636155563392</v>
      </c>
      <c r="S668" s="386"/>
      <c r="T668" s="37"/>
      <c r="X668" s="39" t="str">
        <f t="shared" si="42"/>
        <v/>
      </c>
      <c r="Y668" s="42" t="str">
        <f t="shared" si="43"/>
        <v/>
      </c>
    </row>
    <row r="669" spans="1:25">
      <c r="A669" s="399"/>
      <c r="B669" s="18"/>
      <c r="C669" s="78"/>
      <c r="D669" s="78"/>
      <c r="E669" s="78"/>
      <c r="F669" s="78"/>
      <c r="G669" s="400"/>
      <c r="H669" s="400"/>
      <c r="I669" s="401"/>
      <c r="J669" s="78"/>
      <c r="K669" s="78"/>
      <c r="L669" s="402"/>
      <c r="M669" s="78"/>
      <c r="N669" s="78"/>
      <c r="O669" s="78"/>
      <c r="P669" s="78"/>
      <c r="Q669" s="78"/>
      <c r="R669" s="36">
        <f t="shared" si="40"/>
        <v>28348.636155563392</v>
      </c>
      <c r="S669" s="386"/>
      <c r="T669" s="37"/>
      <c r="X669" s="39" t="str">
        <f t="shared" si="42"/>
        <v/>
      </c>
      <c r="Y669" s="42" t="str">
        <f t="shared" si="43"/>
        <v/>
      </c>
    </row>
    <row r="670" spans="1:25">
      <c r="A670" s="399"/>
      <c r="B670" s="18"/>
      <c r="C670" s="78"/>
      <c r="D670" s="78"/>
      <c r="E670" s="78"/>
      <c r="F670" s="78"/>
      <c r="G670" s="400"/>
      <c r="H670" s="400"/>
      <c r="I670" s="401"/>
      <c r="J670" s="78"/>
      <c r="K670" s="78"/>
      <c r="L670" s="402"/>
      <c r="M670" s="78"/>
      <c r="N670" s="78"/>
      <c r="O670" s="78"/>
      <c r="P670" s="78"/>
      <c r="Q670" s="78"/>
      <c r="R670" s="36">
        <f t="shared" si="40"/>
        <v>28348.636155563392</v>
      </c>
      <c r="S670" s="386"/>
      <c r="T670" s="37"/>
      <c r="X670" s="39" t="str">
        <f t="shared" si="42"/>
        <v/>
      </c>
      <c r="Y670" s="42" t="str">
        <f t="shared" si="43"/>
        <v/>
      </c>
    </row>
    <row r="671" spans="1:25">
      <c r="A671" s="399"/>
      <c r="B671" s="18"/>
      <c r="C671" s="78"/>
      <c r="D671" s="78"/>
      <c r="E671" s="78"/>
      <c r="F671" s="78"/>
      <c r="G671" s="400"/>
      <c r="H671" s="400"/>
      <c r="I671" s="401"/>
      <c r="J671" s="78"/>
      <c r="K671" s="78"/>
      <c r="L671" s="402"/>
      <c r="M671" s="78"/>
      <c r="N671" s="78"/>
      <c r="O671" s="78"/>
      <c r="P671" s="78"/>
      <c r="Q671" s="78"/>
      <c r="R671" s="36">
        <f t="shared" si="40"/>
        <v>28348.636155563392</v>
      </c>
      <c r="S671" s="386"/>
      <c r="T671" s="37"/>
      <c r="X671" s="39" t="str">
        <f t="shared" si="42"/>
        <v/>
      </c>
      <c r="Y671" s="42" t="str">
        <f t="shared" si="43"/>
        <v/>
      </c>
    </row>
    <row r="672" spans="1:25">
      <c r="A672" s="399"/>
      <c r="B672" s="18"/>
      <c r="C672" s="78"/>
      <c r="D672" s="78"/>
      <c r="E672" s="78"/>
      <c r="F672" s="78"/>
      <c r="G672" s="400"/>
      <c r="H672" s="400"/>
      <c r="I672" s="401"/>
      <c r="J672" s="78"/>
      <c r="K672" s="78"/>
      <c r="L672" s="402"/>
      <c r="M672" s="78"/>
      <c r="N672" s="78"/>
      <c r="O672" s="78"/>
      <c r="P672" s="78"/>
      <c r="Q672" s="78"/>
      <c r="R672" s="36">
        <f t="shared" si="40"/>
        <v>28348.636155563392</v>
      </c>
      <c r="S672" s="386"/>
      <c r="T672" s="37"/>
      <c r="X672" s="39" t="str">
        <f t="shared" si="42"/>
        <v/>
      </c>
      <c r="Y672" s="42" t="str">
        <f t="shared" si="43"/>
        <v/>
      </c>
    </row>
    <row r="673" spans="1:25">
      <c r="A673" s="399"/>
      <c r="B673" s="18"/>
      <c r="C673" s="78"/>
      <c r="D673" s="78"/>
      <c r="E673" s="78"/>
      <c r="F673" s="78"/>
      <c r="G673" s="400"/>
      <c r="H673" s="400"/>
      <c r="I673" s="401"/>
      <c r="J673" s="78"/>
      <c r="K673" s="78"/>
      <c r="L673" s="402"/>
      <c r="M673" s="78"/>
      <c r="N673" s="78"/>
      <c r="O673" s="78"/>
      <c r="P673" s="78"/>
      <c r="Q673" s="78"/>
      <c r="R673" s="36">
        <f t="shared" si="40"/>
        <v>28348.636155563392</v>
      </c>
      <c r="S673" s="386"/>
      <c r="T673" s="37"/>
      <c r="X673" s="39" t="str">
        <f t="shared" si="42"/>
        <v/>
      </c>
      <c r="Y673" s="42" t="str">
        <f t="shared" si="43"/>
        <v/>
      </c>
    </row>
    <row r="674" spans="1:25">
      <c r="A674" s="399"/>
      <c r="B674" s="18"/>
      <c r="C674" s="78"/>
      <c r="D674" s="78"/>
      <c r="E674" s="78"/>
      <c r="F674" s="78"/>
      <c r="G674" s="400"/>
      <c r="H674" s="400"/>
      <c r="I674" s="401"/>
      <c r="J674" s="78"/>
      <c r="K674" s="78"/>
      <c r="L674" s="402"/>
      <c r="M674" s="78"/>
      <c r="N674" s="78"/>
      <c r="O674" s="78"/>
      <c r="P674" s="78"/>
      <c r="Q674" s="78"/>
      <c r="R674" s="36">
        <f t="shared" ref="R674:R737" si="44">R673*((J674/100)+1)</f>
        <v>28348.636155563392</v>
      </c>
      <c r="S674" s="386"/>
      <c r="T674" s="37"/>
      <c r="X674" s="39" t="str">
        <f t="shared" si="42"/>
        <v/>
      </c>
      <c r="Y674" s="42" t="str">
        <f t="shared" si="43"/>
        <v/>
      </c>
    </row>
    <row r="675" spans="1:25">
      <c r="A675" s="399"/>
      <c r="B675" s="18"/>
      <c r="C675" s="78"/>
      <c r="D675" s="78"/>
      <c r="E675" s="78"/>
      <c r="F675" s="78"/>
      <c r="G675" s="400"/>
      <c r="H675" s="400"/>
      <c r="I675" s="401"/>
      <c r="J675" s="78"/>
      <c r="K675" s="78"/>
      <c r="L675" s="402"/>
      <c r="M675" s="78"/>
      <c r="N675" s="78"/>
      <c r="O675" s="78"/>
      <c r="P675" s="78"/>
      <c r="Q675" s="78"/>
      <c r="R675" s="36">
        <f t="shared" si="44"/>
        <v>28348.636155563392</v>
      </c>
      <c r="S675" s="386"/>
      <c r="T675" s="37"/>
      <c r="X675" s="39" t="str">
        <f t="shared" si="42"/>
        <v/>
      </c>
      <c r="Y675" s="42" t="str">
        <f t="shared" si="43"/>
        <v/>
      </c>
    </row>
    <row r="676" spans="1:25">
      <c r="A676" s="399"/>
      <c r="B676" s="18"/>
      <c r="C676" s="78"/>
      <c r="D676" s="78"/>
      <c r="E676" s="78"/>
      <c r="F676" s="78"/>
      <c r="G676" s="400"/>
      <c r="H676" s="400"/>
      <c r="I676" s="401"/>
      <c r="J676" s="78"/>
      <c r="K676" s="78"/>
      <c r="L676" s="402"/>
      <c r="M676" s="78"/>
      <c r="N676" s="78"/>
      <c r="O676" s="78"/>
      <c r="P676" s="78"/>
      <c r="Q676" s="78"/>
      <c r="R676" s="36">
        <f t="shared" si="44"/>
        <v>28348.636155563392</v>
      </c>
      <c r="S676" s="386"/>
      <c r="T676" s="37"/>
      <c r="X676" s="39" t="str">
        <f t="shared" si="42"/>
        <v/>
      </c>
      <c r="Y676" s="42" t="str">
        <f t="shared" si="43"/>
        <v/>
      </c>
    </row>
    <row r="677" spans="1:25">
      <c r="A677" s="399"/>
      <c r="B677" s="18"/>
      <c r="C677" s="78"/>
      <c r="D677" s="78"/>
      <c r="E677" s="78"/>
      <c r="F677" s="78"/>
      <c r="G677" s="400"/>
      <c r="H677" s="400"/>
      <c r="I677" s="401"/>
      <c r="J677" s="78"/>
      <c r="K677" s="78"/>
      <c r="L677" s="402"/>
      <c r="M677" s="78"/>
      <c r="N677" s="78"/>
      <c r="O677" s="78"/>
      <c r="P677" s="78"/>
      <c r="Q677" s="78"/>
      <c r="R677" s="36">
        <f t="shared" si="44"/>
        <v>28348.636155563392</v>
      </c>
      <c r="S677" s="386"/>
      <c r="T677" s="37"/>
      <c r="X677" s="39" t="str">
        <f t="shared" si="42"/>
        <v/>
      </c>
      <c r="Y677" s="42" t="str">
        <f t="shared" si="43"/>
        <v/>
      </c>
    </row>
    <row r="678" spans="1:25">
      <c r="A678" s="399"/>
      <c r="B678" s="18"/>
      <c r="C678" s="78"/>
      <c r="D678" s="78"/>
      <c r="E678" s="78"/>
      <c r="F678" s="78"/>
      <c r="G678" s="400"/>
      <c r="H678" s="400"/>
      <c r="I678" s="401"/>
      <c r="J678" s="78"/>
      <c r="K678" s="78"/>
      <c r="L678" s="402"/>
      <c r="M678" s="78"/>
      <c r="N678" s="78"/>
      <c r="O678" s="78"/>
      <c r="P678" s="78"/>
      <c r="Q678" s="78"/>
      <c r="R678" s="36">
        <f t="shared" si="44"/>
        <v>28348.636155563392</v>
      </c>
      <c r="S678" s="386"/>
      <c r="T678" s="37"/>
      <c r="X678" s="39" t="str">
        <f t="shared" si="42"/>
        <v/>
      </c>
      <c r="Y678" s="42" t="str">
        <f t="shared" si="43"/>
        <v/>
      </c>
    </row>
    <row r="679" spans="1:25">
      <c r="A679" s="399"/>
      <c r="B679" s="18"/>
      <c r="C679" s="78"/>
      <c r="D679" s="78"/>
      <c r="E679" s="78"/>
      <c r="F679" s="78"/>
      <c r="G679" s="400"/>
      <c r="H679" s="400"/>
      <c r="I679" s="401"/>
      <c r="J679" s="78"/>
      <c r="K679" s="78"/>
      <c r="L679" s="402"/>
      <c r="M679" s="78"/>
      <c r="N679" s="78"/>
      <c r="O679" s="78"/>
      <c r="P679" s="78"/>
      <c r="Q679" s="78"/>
      <c r="R679" s="36">
        <f t="shared" si="44"/>
        <v>28348.636155563392</v>
      </c>
      <c r="S679" s="386"/>
      <c r="T679" s="37"/>
      <c r="X679" s="39" t="str">
        <f t="shared" si="42"/>
        <v/>
      </c>
      <c r="Y679" s="42" t="str">
        <f t="shared" si="43"/>
        <v/>
      </c>
    </row>
    <row r="680" spans="1:25">
      <c r="A680" s="399"/>
      <c r="B680" s="18"/>
      <c r="C680" s="78"/>
      <c r="D680" s="78"/>
      <c r="E680" s="78"/>
      <c r="F680" s="78"/>
      <c r="G680" s="400"/>
      <c r="H680" s="400"/>
      <c r="I680" s="401"/>
      <c r="J680" s="78"/>
      <c r="K680" s="78"/>
      <c r="L680" s="402"/>
      <c r="M680" s="78"/>
      <c r="N680" s="78"/>
      <c r="O680" s="78"/>
      <c r="P680" s="78"/>
      <c r="Q680" s="78"/>
      <c r="R680" s="36">
        <f t="shared" si="44"/>
        <v>28348.636155563392</v>
      </c>
      <c r="S680" s="386"/>
      <c r="T680" s="37"/>
      <c r="X680" s="39" t="str">
        <f t="shared" si="42"/>
        <v/>
      </c>
      <c r="Y680" s="42" t="str">
        <f t="shared" si="43"/>
        <v/>
      </c>
    </row>
    <row r="681" spans="1:25">
      <c r="A681" s="399"/>
      <c r="B681" s="18"/>
      <c r="C681" s="78"/>
      <c r="D681" s="78"/>
      <c r="E681" s="78"/>
      <c r="F681" s="78"/>
      <c r="G681" s="400"/>
      <c r="H681" s="400"/>
      <c r="I681" s="401"/>
      <c r="J681" s="78"/>
      <c r="K681" s="78"/>
      <c r="L681" s="402"/>
      <c r="M681" s="78"/>
      <c r="N681" s="78"/>
      <c r="O681" s="78"/>
      <c r="P681" s="78"/>
      <c r="Q681" s="78"/>
      <c r="R681" s="36">
        <f t="shared" si="44"/>
        <v>28348.636155563392</v>
      </c>
      <c r="S681" s="386"/>
      <c r="T681" s="37"/>
      <c r="X681" s="39" t="str">
        <f t="shared" si="42"/>
        <v/>
      </c>
      <c r="Y681" s="42" t="str">
        <f t="shared" si="43"/>
        <v/>
      </c>
    </row>
    <row r="682" spans="1:25">
      <c r="A682" s="399"/>
      <c r="B682" s="18"/>
      <c r="C682" s="78"/>
      <c r="D682" s="78"/>
      <c r="E682" s="78"/>
      <c r="F682" s="78"/>
      <c r="G682" s="400"/>
      <c r="H682" s="400"/>
      <c r="I682" s="401"/>
      <c r="J682" s="78"/>
      <c r="K682" s="78"/>
      <c r="L682" s="402"/>
      <c r="M682" s="78"/>
      <c r="N682" s="78"/>
      <c r="O682" s="78"/>
      <c r="P682" s="78"/>
      <c r="Q682" s="78"/>
      <c r="R682" s="36">
        <f t="shared" si="44"/>
        <v>28348.636155563392</v>
      </c>
      <c r="S682" s="386"/>
      <c r="T682" s="37"/>
      <c r="X682" s="39" t="str">
        <f t="shared" si="42"/>
        <v/>
      </c>
      <c r="Y682" s="42" t="str">
        <f t="shared" si="43"/>
        <v/>
      </c>
    </row>
    <row r="683" spans="1:25">
      <c r="A683" s="399"/>
      <c r="B683" s="18"/>
      <c r="C683" s="78"/>
      <c r="D683" s="78"/>
      <c r="E683" s="78"/>
      <c r="F683" s="78"/>
      <c r="G683" s="400"/>
      <c r="H683" s="400"/>
      <c r="I683" s="401"/>
      <c r="J683" s="78"/>
      <c r="K683" s="78"/>
      <c r="L683" s="402"/>
      <c r="M683" s="78"/>
      <c r="N683" s="78"/>
      <c r="O683" s="78"/>
      <c r="P683" s="78"/>
      <c r="Q683" s="78"/>
      <c r="R683" s="36">
        <f t="shared" si="44"/>
        <v>28348.636155563392</v>
      </c>
      <c r="S683" s="386"/>
      <c r="T683" s="37"/>
      <c r="X683" s="39" t="str">
        <f t="shared" si="42"/>
        <v/>
      </c>
      <c r="Y683" s="42" t="str">
        <f t="shared" si="43"/>
        <v/>
      </c>
    </row>
    <row r="684" spans="1:25">
      <c r="A684" s="399"/>
      <c r="B684" s="18"/>
      <c r="C684" s="78"/>
      <c r="D684" s="78"/>
      <c r="E684" s="78"/>
      <c r="F684" s="78"/>
      <c r="G684" s="400"/>
      <c r="H684" s="400"/>
      <c r="I684" s="401"/>
      <c r="J684" s="78"/>
      <c r="K684" s="78"/>
      <c r="L684" s="402"/>
      <c r="M684" s="78"/>
      <c r="N684" s="78"/>
      <c r="O684" s="78"/>
      <c r="P684" s="78"/>
      <c r="Q684" s="78"/>
      <c r="R684" s="36">
        <f t="shared" si="44"/>
        <v>28348.636155563392</v>
      </c>
      <c r="S684" s="386"/>
      <c r="T684" s="37"/>
      <c r="X684" s="39" t="str">
        <f t="shared" si="42"/>
        <v/>
      </c>
      <c r="Y684" s="42" t="str">
        <f t="shared" si="43"/>
        <v/>
      </c>
    </row>
    <row r="685" spans="1:25">
      <c r="A685" s="399"/>
      <c r="B685" s="18"/>
      <c r="C685" s="78"/>
      <c r="D685" s="78"/>
      <c r="E685" s="78"/>
      <c r="F685" s="78"/>
      <c r="G685" s="400"/>
      <c r="H685" s="400"/>
      <c r="I685" s="401"/>
      <c r="J685" s="78"/>
      <c r="K685" s="78"/>
      <c r="L685" s="402"/>
      <c r="M685" s="78"/>
      <c r="N685" s="78"/>
      <c r="O685" s="78"/>
      <c r="P685" s="78"/>
      <c r="Q685" s="78"/>
      <c r="R685" s="36">
        <f t="shared" si="44"/>
        <v>28348.636155563392</v>
      </c>
      <c r="S685" s="386"/>
      <c r="T685" s="37"/>
      <c r="X685" s="39" t="str">
        <f t="shared" si="42"/>
        <v/>
      </c>
      <c r="Y685" s="42" t="str">
        <f t="shared" si="43"/>
        <v/>
      </c>
    </row>
    <row r="686" spans="1:25">
      <c r="A686" s="399"/>
      <c r="B686" s="18"/>
      <c r="C686" s="78"/>
      <c r="D686" s="78"/>
      <c r="E686" s="78"/>
      <c r="F686" s="78"/>
      <c r="G686" s="400"/>
      <c r="H686" s="400"/>
      <c r="I686" s="401"/>
      <c r="J686" s="78"/>
      <c r="K686" s="78"/>
      <c r="L686" s="402"/>
      <c r="M686" s="78"/>
      <c r="N686" s="78"/>
      <c r="O686" s="78"/>
      <c r="P686" s="78"/>
      <c r="Q686" s="78"/>
      <c r="R686" s="36">
        <f t="shared" si="44"/>
        <v>28348.636155563392</v>
      </c>
      <c r="S686" s="386"/>
      <c r="T686" s="37"/>
      <c r="X686" s="39" t="str">
        <f t="shared" si="42"/>
        <v/>
      </c>
      <c r="Y686" s="42" t="str">
        <f t="shared" si="43"/>
        <v/>
      </c>
    </row>
    <row r="687" spans="1:25">
      <c r="A687" s="399"/>
      <c r="B687" s="18"/>
      <c r="C687" s="78"/>
      <c r="D687" s="78"/>
      <c r="E687" s="78"/>
      <c r="F687" s="78"/>
      <c r="G687" s="400"/>
      <c r="H687" s="400"/>
      <c r="I687" s="401"/>
      <c r="J687" s="78"/>
      <c r="K687" s="78"/>
      <c r="L687" s="402"/>
      <c r="M687" s="78"/>
      <c r="N687" s="78"/>
      <c r="O687" s="78"/>
      <c r="P687" s="78"/>
      <c r="Q687" s="78"/>
      <c r="R687" s="36">
        <f t="shared" si="44"/>
        <v>28348.636155563392</v>
      </c>
      <c r="S687" s="386"/>
      <c r="T687" s="78"/>
      <c r="X687" s="39" t="str">
        <f t="shared" si="42"/>
        <v/>
      </c>
      <c r="Y687" s="42" t="str">
        <f t="shared" si="43"/>
        <v/>
      </c>
    </row>
    <row r="688" spans="1:25">
      <c r="A688" s="399"/>
      <c r="B688" s="18"/>
      <c r="C688" s="78"/>
      <c r="D688" s="78"/>
      <c r="E688" s="78"/>
      <c r="F688" s="78"/>
      <c r="G688" s="400"/>
      <c r="H688" s="400"/>
      <c r="I688" s="401"/>
      <c r="J688" s="78"/>
      <c r="K688" s="78"/>
      <c r="L688" s="402"/>
      <c r="M688" s="78"/>
      <c r="N688" s="78"/>
      <c r="O688" s="78"/>
      <c r="P688" s="78"/>
      <c r="Q688" s="78"/>
      <c r="R688" s="36">
        <f t="shared" si="44"/>
        <v>28348.636155563392</v>
      </c>
      <c r="S688" s="386"/>
      <c r="T688" s="78"/>
      <c r="X688" s="39" t="str">
        <f t="shared" si="42"/>
        <v/>
      </c>
      <c r="Y688" s="42" t="str">
        <f t="shared" si="43"/>
        <v/>
      </c>
    </row>
    <row r="689" spans="1:25">
      <c r="A689" s="399"/>
      <c r="B689" s="18"/>
      <c r="C689" s="78"/>
      <c r="D689" s="78"/>
      <c r="E689" s="78"/>
      <c r="F689" s="78"/>
      <c r="G689" s="400"/>
      <c r="H689" s="400"/>
      <c r="I689" s="401"/>
      <c r="J689" s="78"/>
      <c r="K689" s="78"/>
      <c r="L689" s="402"/>
      <c r="M689" s="78"/>
      <c r="N689" s="78"/>
      <c r="O689" s="78"/>
      <c r="P689" s="78"/>
      <c r="Q689" s="78"/>
      <c r="R689" s="36">
        <f t="shared" si="44"/>
        <v>28348.636155563392</v>
      </c>
      <c r="S689" s="386"/>
      <c r="T689" s="78"/>
      <c r="X689" s="39" t="str">
        <f t="shared" si="42"/>
        <v/>
      </c>
      <c r="Y689" s="42" t="str">
        <f t="shared" si="43"/>
        <v/>
      </c>
    </row>
    <row r="690" spans="1:25">
      <c r="A690" s="399"/>
      <c r="B690" s="18"/>
      <c r="C690" s="78"/>
      <c r="D690" s="78"/>
      <c r="E690" s="78"/>
      <c r="F690" s="78"/>
      <c r="G690" s="400"/>
      <c r="H690" s="400"/>
      <c r="I690" s="401"/>
      <c r="J690" s="78"/>
      <c r="K690" s="78"/>
      <c r="L690" s="402"/>
      <c r="M690" s="78"/>
      <c r="N690" s="78"/>
      <c r="O690" s="78"/>
      <c r="P690" s="78"/>
      <c r="Q690" s="78"/>
      <c r="R690" s="36">
        <f t="shared" si="44"/>
        <v>28348.636155563392</v>
      </c>
      <c r="S690" s="386"/>
      <c r="T690" s="78"/>
      <c r="X690" s="39" t="str">
        <f t="shared" si="42"/>
        <v/>
      </c>
      <c r="Y690" s="42" t="str">
        <f t="shared" si="43"/>
        <v/>
      </c>
    </row>
    <row r="691" spans="1:25">
      <c r="A691" s="399"/>
      <c r="B691" s="18"/>
      <c r="C691" s="78"/>
      <c r="D691" s="78"/>
      <c r="E691" s="78"/>
      <c r="F691" s="78"/>
      <c r="G691" s="400"/>
      <c r="H691" s="400"/>
      <c r="I691" s="401"/>
      <c r="J691" s="78"/>
      <c r="K691" s="78"/>
      <c r="L691" s="402"/>
      <c r="M691" s="78"/>
      <c r="N691" s="78"/>
      <c r="O691" s="78"/>
      <c r="P691" s="78"/>
      <c r="Q691" s="78"/>
      <c r="R691" s="36">
        <f t="shared" si="44"/>
        <v>28348.636155563392</v>
      </c>
      <c r="S691" s="386"/>
      <c r="T691" s="78"/>
      <c r="X691" s="39" t="str">
        <f t="shared" si="42"/>
        <v/>
      </c>
      <c r="Y691" s="42" t="str">
        <f t="shared" si="43"/>
        <v/>
      </c>
    </row>
    <row r="692" spans="1:25">
      <c r="A692" s="399"/>
      <c r="B692" s="18"/>
      <c r="C692" s="78"/>
      <c r="D692" s="78"/>
      <c r="E692" s="78"/>
      <c r="F692" s="78"/>
      <c r="G692" s="400"/>
      <c r="H692" s="400"/>
      <c r="I692" s="401"/>
      <c r="J692" s="78"/>
      <c r="K692" s="78"/>
      <c r="L692" s="402"/>
      <c r="M692" s="78"/>
      <c r="N692" s="78"/>
      <c r="O692" s="78"/>
      <c r="P692" s="78"/>
      <c r="Q692" s="78"/>
      <c r="R692" s="36">
        <f t="shared" si="44"/>
        <v>28348.636155563392</v>
      </c>
      <c r="S692" s="386"/>
      <c r="T692" s="78"/>
      <c r="X692" s="39" t="str">
        <f t="shared" si="42"/>
        <v/>
      </c>
      <c r="Y692" s="42" t="str">
        <f t="shared" si="43"/>
        <v/>
      </c>
    </row>
    <row r="693" spans="1:25">
      <c r="A693" s="399"/>
      <c r="B693" s="18"/>
      <c r="C693" s="78"/>
      <c r="D693" s="78"/>
      <c r="E693" s="78"/>
      <c r="F693" s="78"/>
      <c r="G693" s="400"/>
      <c r="H693" s="400"/>
      <c r="I693" s="401"/>
      <c r="J693" s="78"/>
      <c r="K693" s="78"/>
      <c r="L693" s="402"/>
      <c r="M693" s="78"/>
      <c r="N693" s="78"/>
      <c r="O693" s="78"/>
      <c r="P693" s="78"/>
      <c r="Q693" s="78"/>
      <c r="R693" s="36">
        <f t="shared" si="44"/>
        <v>28348.636155563392</v>
      </c>
      <c r="S693" s="386"/>
      <c r="T693" s="78"/>
      <c r="X693" s="39" t="str">
        <f t="shared" si="42"/>
        <v/>
      </c>
      <c r="Y693" s="42" t="str">
        <f t="shared" si="43"/>
        <v/>
      </c>
    </row>
    <row r="694" spans="1:25">
      <c r="A694" s="399"/>
      <c r="B694" s="18"/>
      <c r="C694" s="78"/>
      <c r="D694" s="78"/>
      <c r="E694" s="78"/>
      <c r="F694" s="78"/>
      <c r="G694" s="400"/>
      <c r="H694" s="400"/>
      <c r="I694" s="401"/>
      <c r="J694" s="78"/>
      <c r="K694" s="78"/>
      <c r="L694" s="402"/>
      <c r="M694" s="78"/>
      <c r="N694" s="78"/>
      <c r="O694" s="78"/>
      <c r="P694" s="78"/>
      <c r="Q694" s="78"/>
      <c r="R694" s="36">
        <f t="shared" si="44"/>
        <v>28348.636155563392</v>
      </c>
      <c r="S694" s="386"/>
      <c r="T694" s="78"/>
      <c r="X694" s="39" t="str">
        <f t="shared" ref="X694:X757" si="45">IF(I809&lt;&gt;0,I809,"")</f>
        <v/>
      </c>
      <c r="Y694" s="42" t="str">
        <f t="shared" ref="Y694:Y757" si="46">IF(I809&lt;&gt;0,A809,"")</f>
        <v/>
      </c>
    </row>
    <row r="695" spans="1:25">
      <c r="A695" s="399"/>
      <c r="B695" s="18"/>
      <c r="C695" s="78"/>
      <c r="D695" s="78"/>
      <c r="E695" s="78"/>
      <c r="F695" s="78"/>
      <c r="G695" s="400"/>
      <c r="H695" s="400"/>
      <c r="I695" s="401"/>
      <c r="J695" s="78"/>
      <c r="K695" s="78"/>
      <c r="L695" s="402"/>
      <c r="M695" s="78"/>
      <c r="N695" s="78"/>
      <c r="O695" s="78"/>
      <c r="P695" s="78"/>
      <c r="Q695" s="78"/>
      <c r="R695" s="36">
        <f t="shared" si="44"/>
        <v>28348.636155563392</v>
      </c>
      <c r="S695" s="386"/>
      <c r="T695" s="78"/>
      <c r="X695" s="39" t="str">
        <f t="shared" si="45"/>
        <v/>
      </c>
      <c r="Y695" s="42" t="str">
        <f t="shared" si="46"/>
        <v/>
      </c>
    </row>
    <row r="696" spans="1:25">
      <c r="A696" s="399"/>
      <c r="B696" s="18"/>
      <c r="C696" s="78"/>
      <c r="D696" s="78"/>
      <c r="E696" s="78"/>
      <c r="F696" s="78"/>
      <c r="G696" s="400"/>
      <c r="H696" s="400"/>
      <c r="I696" s="401"/>
      <c r="J696" s="78"/>
      <c r="K696" s="78"/>
      <c r="L696" s="402"/>
      <c r="M696" s="78"/>
      <c r="N696" s="78"/>
      <c r="O696" s="78"/>
      <c r="P696" s="78"/>
      <c r="Q696" s="78"/>
      <c r="R696" s="36">
        <f t="shared" si="44"/>
        <v>28348.636155563392</v>
      </c>
      <c r="S696" s="386"/>
      <c r="T696" s="78"/>
      <c r="X696" s="39" t="str">
        <f t="shared" si="45"/>
        <v/>
      </c>
      <c r="Y696" s="42" t="str">
        <f t="shared" si="46"/>
        <v/>
      </c>
    </row>
    <row r="697" spans="1:25">
      <c r="A697" s="399"/>
      <c r="B697" s="18"/>
      <c r="C697" s="78"/>
      <c r="D697" s="78"/>
      <c r="E697" s="78"/>
      <c r="F697" s="78"/>
      <c r="G697" s="400"/>
      <c r="H697" s="400"/>
      <c r="I697" s="401"/>
      <c r="J697" s="78"/>
      <c r="K697" s="78"/>
      <c r="L697" s="402"/>
      <c r="M697" s="78"/>
      <c r="N697" s="78"/>
      <c r="O697" s="78"/>
      <c r="P697" s="78"/>
      <c r="Q697" s="78"/>
      <c r="R697" s="36">
        <f t="shared" si="44"/>
        <v>28348.636155563392</v>
      </c>
      <c r="S697" s="386"/>
      <c r="T697" s="78"/>
      <c r="X697" s="39" t="str">
        <f t="shared" si="45"/>
        <v/>
      </c>
      <c r="Y697" s="42" t="str">
        <f t="shared" si="46"/>
        <v/>
      </c>
    </row>
    <row r="698" spans="1:25">
      <c r="A698" s="399"/>
      <c r="B698" s="18"/>
      <c r="C698" s="78"/>
      <c r="D698" s="78"/>
      <c r="E698" s="78"/>
      <c r="F698" s="78"/>
      <c r="G698" s="400"/>
      <c r="H698" s="400"/>
      <c r="I698" s="401"/>
      <c r="J698" s="78"/>
      <c r="K698" s="78"/>
      <c r="L698" s="402"/>
      <c r="M698" s="78"/>
      <c r="N698" s="78"/>
      <c r="O698" s="78"/>
      <c r="P698" s="78"/>
      <c r="Q698" s="78"/>
      <c r="R698" s="36">
        <f t="shared" si="44"/>
        <v>28348.636155563392</v>
      </c>
      <c r="S698" s="386"/>
      <c r="T698" s="78"/>
      <c r="X698" s="39" t="str">
        <f t="shared" si="45"/>
        <v/>
      </c>
      <c r="Y698" s="42" t="str">
        <f t="shared" si="46"/>
        <v/>
      </c>
    </row>
    <row r="699" spans="1:25">
      <c r="A699" s="399"/>
      <c r="B699" s="18"/>
      <c r="C699" s="78"/>
      <c r="D699" s="78"/>
      <c r="E699" s="78"/>
      <c r="F699" s="78"/>
      <c r="G699" s="400"/>
      <c r="H699" s="400"/>
      <c r="I699" s="401"/>
      <c r="J699" s="78"/>
      <c r="K699" s="78"/>
      <c r="L699" s="402"/>
      <c r="M699" s="78"/>
      <c r="N699" s="78"/>
      <c r="O699" s="78"/>
      <c r="P699" s="78"/>
      <c r="Q699" s="78"/>
      <c r="R699" s="36">
        <f t="shared" si="44"/>
        <v>28348.636155563392</v>
      </c>
      <c r="S699" s="386"/>
      <c r="T699" s="78"/>
      <c r="X699" s="39" t="str">
        <f t="shared" si="45"/>
        <v/>
      </c>
      <c r="Y699" s="42" t="str">
        <f t="shared" si="46"/>
        <v/>
      </c>
    </row>
    <row r="700" spans="1:25">
      <c r="A700" s="399"/>
      <c r="B700" s="18"/>
      <c r="C700" s="78"/>
      <c r="D700" s="78"/>
      <c r="E700" s="78"/>
      <c r="F700" s="78"/>
      <c r="G700" s="400"/>
      <c r="H700" s="400"/>
      <c r="I700" s="401"/>
      <c r="J700" s="78"/>
      <c r="K700" s="78"/>
      <c r="L700" s="402"/>
      <c r="M700" s="78"/>
      <c r="N700" s="78"/>
      <c r="O700" s="78"/>
      <c r="P700" s="78"/>
      <c r="Q700" s="78"/>
      <c r="R700" s="36">
        <f t="shared" si="44"/>
        <v>28348.636155563392</v>
      </c>
      <c r="S700" s="386"/>
      <c r="T700" s="78"/>
      <c r="X700" s="39" t="str">
        <f t="shared" si="45"/>
        <v/>
      </c>
      <c r="Y700" s="42" t="str">
        <f t="shared" si="46"/>
        <v/>
      </c>
    </row>
    <row r="701" spans="1:25">
      <c r="A701" s="399"/>
      <c r="B701" s="18"/>
      <c r="C701" s="78"/>
      <c r="D701" s="78"/>
      <c r="E701" s="78"/>
      <c r="F701" s="78"/>
      <c r="G701" s="400"/>
      <c r="H701" s="400"/>
      <c r="I701" s="401"/>
      <c r="J701" s="78"/>
      <c r="K701" s="78"/>
      <c r="L701" s="402"/>
      <c r="M701" s="78"/>
      <c r="N701" s="78"/>
      <c r="O701" s="78"/>
      <c r="P701" s="78"/>
      <c r="Q701" s="78"/>
      <c r="R701" s="36">
        <f t="shared" si="44"/>
        <v>28348.636155563392</v>
      </c>
      <c r="S701" s="386"/>
      <c r="T701" s="78"/>
      <c r="X701" s="39" t="str">
        <f t="shared" si="45"/>
        <v/>
      </c>
      <c r="Y701" s="42" t="str">
        <f t="shared" si="46"/>
        <v/>
      </c>
    </row>
    <row r="702" spans="1:25">
      <c r="A702" s="399"/>
      <c r="B702" s="18"/>
      <c r="C702" s="78"/>
      <c r="D702" s="78"/>
      <c r="E702" s="78"/>
      <c r="F702" s="78"/>
      <c r="G702" s="400"/>
      <c r="H702" s="400"/>
      <c r="I702" s="401"/>
      <c r="J702" s="78"/>
      <c r="K702" s="78"/>
      <c r="L702" s="402"/>
      <c r="M702" s="78"/>
      <c r="N702" s="78"/>
      <c r="O702" s="78"/>
      <c r="P702" s="78"/>
      <c r="Q702" s="78"/>
      <c r="R702" s="36">
        <f t="shared" si="44"/>
        <v>28348.636155563392</v>
      </c>
      <c r="S702" s="386"/>
      <c r="T702" s="78"/>
      <c r="X702" s="39" t="str">
        <f t="shared" si="45"/>
        <v/>
      </c>
      <c r="Y702" s="42" t="str">
        <f t="shared" si="46"/>
        <v/>
      </c>
    </row>
    <row r="703" spans="1:25">
      <c r="A703" s="399"/>
      <c r="B703" s="18"/>
      <c r="C703" s="78"/>
      <c r="D703" s="78"/>
      <c r="E703" s="78"/>
      <c r="F703" s="78"/>
      <c r="G703" s="400"/>
      <c r="H703" s="400"/>
      <c r="I703" s="401"/>
      <c r="J703" s="78"/>
      <c r="K703" s="78"/>
      <c r="L703" s="402"/>
      <c r="M703" s="78"/>
      <c r="N703" s="78"/>
      <c r="O703" s="78"/>
      <c r="P703" s="78"/>
      <c r="Q703" s="78"/>
      <c r="R703" s="36">
        <f t="shared" si="44"/>
        <v>28348.636155563392</v>
      </c>
      <c r="S703" s="386"/>
      <c r="T703" s="78"/>
      <c r="X703" s="39" t="str">
        <f t="shared" si="45"/>
        <v/>
      </c>
      <c r="Y703" s="42" t="str">
        <f t="shared" si="46"/>
        <v/>
      </c>
    </row>
    <row r="704" spans="1:25">
      <c r="A704" s="399"/>
      <c r="B704" s="18"/>
      <c r="C704" s="78"/>
      <c r="D704" s="78"/>
      <c r="E704" s="78"/>
      <c r="F704" s="78"/>
      <c r="G704" s="400"/>
      <c r="H704" s="400"/>
      <c r="I704" s="401"/>
      <c r="J704" s="78"/>
      <c r="K704" s="78"/>
      <c r="L704" s="402"/>
      <c r="M704" s="78"/>
      <c r="N704" s="78"/>
      <c r="O704" s="78"/>
      <c r="P704" s="78"/>
      <c r="Q704" s="78"/>
      <c r="R704" s="36">
        <f t="shared" si="44"/>
        <v>28348.636155563392</v>
      </c>
      <c r="S704" s="386"/>
      <c r="T704" s="78"/>
      <c r="X704" s="39" t="str">
        <f t="shared" si="45"/>
        <v/>
      </c>
      <c r="Y704" s="42" t="str">
        <f t="shared" si="46"/>
        <v/>
      </c>
    </row>
    <row r="705" spans="1:25">
      <c r="A705" s="399"/>
      <c r="B705" s="18"/>
      <c r="C705" s="78"/>
      <c r="D705" s="78"/>
      <c r="E705" s="78"/>
      <c r="F705" s="78"/>
      <c r="G705" s="400"/>
      <c r="H705" s="400"/>
      <c r="I705" s="401"/>
      <c r="J705" s="78"/>
      <c r="K705" s="78"/>
      <c r="L705" s="402"/>
      <c r="M705" s="78"/>
      <c r="N705" s="78"/>
      <c r="O705" s="78"/>
      <c r="P705" s="78"/>
      <c r="Q705" s="78"/>
      <c r="R705" s="36">
        <f t="shared" si="44"/>
        <v>28348.636155563392</v>
      </c>
      <c r="S705" s="386"/>
      <c r="T705" s="78"/>
      <c r="X705" s="39" t="str">
        <f t="shared" si="45"/>
        <v/>
      </c>
      <c r="Y705" s="42" t="str">
        <f t="shared" si="46"/>
        <v/>
      </c>
    </row>
    <row r="706" spans="1:25">
      <c r="A706" s="399"/>
      <c r="B706" s="18"/>
      <c r="C706" s="78"/>
      <c r="D706" s="78"/>
      <c r="E706" s="78"/>
      <c r="F706" s="78"/>
      <c r="G706" s="400"/>
      <c r="H706" s="400"/>
      <c r="I706" s="401"/>
      <c r="J706" s="78"/>
      <c r="K706" s="78"/>
      <c r="L706" s="402"/>
      <c r="M706" s="78"/>
      <c r="N706" s="78"/>
      <c r="O706" s="78"/>
      <c r="P706" s="78"/>
      <c r="Q706" s="78"/>
      <c r="R706" s="36">
        <f t="shared" si="44"/>
        <v>28348.636155563392</v>
      </c>
      <c r="S706" s="386"/>
      <c r="T706" s="78"/>
      <c r="X706" s="39" t="str">
        <f t="shared" si="45"/>
        <v/>
      </c>
      <c r="Y706" s="42" t="str">
        <f t="shared" si="46"/>
        <v/>
      </c>
    </row>
    <row r="707" spans="1:25">
      <c r="A707" s="399"/>
      <c r="B707" s="18"/>
      <c r="C707" s="78"/>
      <c r="D707" s="78"/>
      <c r="E707" s="78"/>
      <c r="F707" s="78"/>
      <c r="G707" s="400"/>
      <c r="H707" s="400"/>
      <c r="I707" s="401"/>
      <c r="J707" s="78"/>
      <c r="K707" s="78"/>
      <c r="L707" s="402"/>
      <c r="M707" s="78"/>
      <c r="N707" s="78"/>
      <c r="O707" s="78"/>
      <c r="P707" s="78"/>
      <c r="Q707" s="78"/>
      <c r="R707" s="36">
        <f t="shared" si="44"/>
        <v>28348.636155563392</v>
      </c>
      <c r="S707" s="386"/>
      <c r="T707" s="78"/>
      <c r="X707" s="39" t="str">
        <f t="shared" si="45"/>
        <v/>
      </c>
      <c r="Y707" s="42" t="str">
        <f t="shared" si="46"/>
        <v/>
      </c>
    </row>
    <row r="708" spans="1:25">
      <c r="A708" s="399"/>
      <c r="B708" s="18"/>
      <c r="C708" s="78"/>
      <c r="D708" s="78"/>
      <c r="E708" s="78"/>
      <c r="F708" s="78"/>
      <c r="G708" s="400"/>
      <c r="H708" s="400"/>
      <c r="I708" s="401"/>
      <c r="J708" s="78"/>
      <c r="K708" s="78"/>
      <c r="L708" s="402"/>
      <c r="M708" s="78"/>
      <c r="N708" s="78"/>
      <c r="O708" s="78"/>
      <c r="P708" s="78"/>
      <c r="Q708" s="78"/>
      <c r="R708" s="36">
        <f t="shared" si="44"/>
        <v>28348.636155563392</v>
      </c>
      <c r="S708" s="386"/>
      <c r="T708" s="78"/>
      <c r="X708" s="39" t="str">
        <f t="shared" si="45"/>
        <v/>
      </c>
      <c r="Y708" s="42" t="str">
        <f t="shared" si="46"/>
        <v/>
      </c>
    </row>
    <row r="709" spans="1:25">
      <c r="A709" s="399"/>
      <c r="B709" s="18"/>
      <c r="C709" s="78"/>
      <c r="D709" s="78"/>
      <c r="E709" s="78"/>
      <c r="F709" s="78"/>
      <c r="G709" s="400"/>
      <c r="H709" s="400"/>
      <c r="I709" s="401"/>
      <c r="J709" s="78"/>
      <c r="K709" s="78"/>
      <c r="L709" s="402"/>
      <c r="M709" s="78"/>
      <c r="N709" s="78"/>
      <c r="O709" s="78"/>
      <c r="P709" s="78"/>
      <c r="Q709" s="78"/>
      <c r="R709" s="36">
        <f t="shared" si="44"/>
        <v>28348.636155563392</v>
      </c>
      <c r="S709" s="386"/>
      <c r="T709" s="78"/>
      <c r="X709" s="39" t="str">
        <f t="shared" si="45"/>
        <v/>
      </c>
      <c r="Y709" s="42" t="str">
        <f t="shared" si="46"/>
        <v/>
      </c>
    </row>
    <row r="710" spans="1:25">
      <c r="A710" s="399"/>
      <c r="B710" s="18"/>
      <c r="C710" s="78"/>
      <c r="D710" s="78"/>
      <c r="E710" s="78"/>
      <c r="F710" s="78"/>
      <c r="G710" s="400"/>
      <c r="H710" s="400"/>
      <c r="I710" s="401"/>
      <c r="J710" s="78"/>
      <c r="K710" s="78"/>
      <c r="L710" s="402"/>
      <c r="M710" s="78"/>
      <c r="N710" s="78"/>
      <c r="O710" s="78"/>
      <c r="P710" s="78"/>
      <c r="Q710" s="78"/>
      <c r="R710" s="36">
        <f t="shared" si="44"/>
        <v>28348.636155563392</v>
      </c>
      <c r="S710" s="386"/>
      <c r="T710" s="78"/>
      <c r="X710" s="39" t="str">
        <f t="shared" si="45"/>
        <v/>
      </c>
      <c r="Y710" s="42" t="str">
        <f t="shared" si="46"/>
        <v/>
      </c>
    </row>
    <row r="711" spans="1:25">
      <c r="A711" s="399"/>
      <c r="B711" s="18"/>
      <c r="C711" s="78"/>
      <c r="D711" s="78"/>
      <c r="E711" s="78"/>
      <c r="F711" s="78"/>
      <c r="G711" s="400"/>
      <c r="H711" s="400"/>
      <c r="I711" s="401"/>
      <c r="J711" s="78"/>
      <c r="K711" s="78"/>
      <c r="L711" s="402"/>
      <c r="M711" s="78"/>
      <c r="N711" s="78"/>
      <c r="O711" s="78"/>
      <c r="P711" s="78"/>
      <c r="Q711" s="78"/>
      <c r="R711" s="36">
        <f t="shared" si="44"/>
        <v>28348.636155563392</v>
      </c>
      <c r="S711" s="386"/>
      <c r="T711" s="78"/>
      <c r="X711" s="39" t="str">
        <f t="shared" si="45"/>
        <v/>
      </c>
      <c r="Y711" s="42" t="str">
        <f t="shared" si="46"/>
        <v/>
      </c>
    </row>
    <row r="712" spans="1:25">
      <c r="A712" s="399"/>
      <c r="B712" s="18"/>
      <c r="C712" s="78"/>
      <c r="D712" s="78"/>
      <c r="E712" s="78"/>
      <c r="F712" s="78"/>
      <c r="G712" s="400"/>
      <c r="H712" s="400"/>
      <c r="I712" s="401"/>
      <c r="J712" s="78"/>
      <c r="K712" s="78"/>
      <c r="L712" s="402"/>
      <c r="M712" s="78"/>
      <c r="N712" s="78"/>
      <c r="O712" s="78"/>
      <c r="P712" s="78"/>
      <c r="Q712" s="78"/>
      <c r="R712" s="36">
        <f t="shared" si="44"/>
        <v>28348.636155563392</v>
      </c>
      <c r="S712" s="386"/>
      <c r="T712" s="78"/>
      <c r="X712" s="39" t="str">
        <f t="shared" si="45"/>
        <v/>
      </c>
      <c r="Y712" s="42" t="str">
        <f t="shared" si="46"/>
        <v/>
      </c>
    </row>
    <row r="713" spans="1:25">
      <c r="A713" s="399"/>
      <c r="B713" s="18"/>
      <c r="C713" s="78"/>
      <c r="D713" s="78"/>
      <c r="E713" s="78"/>
      <c r="F713" s="78"/>
      <c r="G713" s="400"/>
      <c r="H713" s="400"/>
      <c r="I713" s="401"/>
      <c r="J713" s="78"/>
      <c r="K713" s="78"/>
      <c r="L713" s="402"/>
      <c r="M713" s="78"/>
      <c r="N713" s="78"/>
      <c r="O713" s="78"/>
      <c r="P713" s="78"/>
      <c r="Q713" s="78"/>
      <c r="R713" s="36">
        <f t="shared" si="44"/>
        <v>28348.636155563392</v>
      </c>
      <c r="S713" s="386"/>
      <c r="T713" s="78"/>
      <c r="X713" s="39" t="str">
        <f t="shared" si="45"/>
        <v/>
      </c>
      <c r="Y713" s="42" t="str">
        <f t="shared" si="46"/>
        <v/>
      </c>
    </row>
    <row r="714" spans="1:25">
      <c r="A714" s="399"/>
      <c r="B714" s="18"/>
      <c r="C714" s="78"/>
      <c r="D714" s="78"/>
      <c r="E714" s="78"/>
      <c r="F714" s="78"/>
      <c r="G714" s="400"/>
      <c r="H714" s="400"/>
      <c r="I714" s="401"/>
      <c r="J714" s="78"/>
      <c r="K714" s="78"/>
      <c r="L714" s="402"/>
      <c r="M714" s="78"/>
      <c r="N714" s="78"/>
      <c r="O714" s="78"/>
      <c r="P714" s="78"/>
      <c r="Q714" s="78"/>
      <c r="R714" s="36">
        <f t="shared" si="44"/>
        <v>28348.636155563392</v>
      </c>
      <c r="S714" s="386"/>
      <c r="T714" s="78"/>
      <c r="X714" s="39" t="str">
        <f t="shared" si="45"/>
        <v/>
      </c>
      <c r="Y714" s="42" t="str">
        <f t="shared" si="46"/>
        <v/>
      </c>
    </row>
    <row r="715" spans="1:25">
      <c r="A715" s="399"/>
      <c r="B715" s="18"/>
      <c r="C715" s="78"/>
      <c r="D715" s="78"/>
      <c r="E715" s="78"/>
      <c r="F715" s="78"/>
      <c r="G715" s="400"/>
      <c r="H715" s="400"/>
      <c r="I715" s="401"/>
      <c r="J715" s="78"/>
      <c r="K715" s="78"/>
      <c r="L715" s="402"/>
      <c r="M715" s="78"/>
      <c r="N715" s="78"/>
      <c r="O715" s="78"/>
      <c r="P715" s="78"/>
      <c r="Q715" s="78"/>
      <c r="R715" s="36">
        <f t="shared" si="44"/>
        <v>28348.636155563392</v>
      </c>
      <c r="S715" s="386"/>
      <c r="T715" s="78"/>
      <c r="X715" s="39" t="str">
        <f t="shared" si="45"/>
        <v/>
      </c>
      <c r="Y715" s="42" t="str">
        <f t="shared" si="46"/>
        <v/>
      </c>
    </row>
    <row r="716" spans="1:25">
      <c r="A716" s="399"/>
      <c r="B716" s="18"/>
      <c r="C716" s="78"/>
      <c r="D716" s="78"/>
      <c r="E716" s="78"/>
      <c r="F716" s="78"/>
      <c r="G716" s="400"/>
      <c r="H716" s="400"/>
      <c r="I716" s="401"/>
      <c r="J716" s="78"/>
      <c r="K716" s="78"/>
      <c r="L716" s="402"/>
      <c r="M716" s="78"/>
      <c r="N716" s="78"/>
      <c r="O716" s="78"/>
      <c r="P716" s="78"/>
      <c r="Q716" s="78"/>
      <c r="R716" s="36">
        <f t="shared" si="44"/>
        <v>28348.636155563392</v>
      </c>
      <c r="S716" s="386"/>
      <c r="T716" s="78"/>
      <c r="X716" s="39" t="str">
        <f t="shared" si="45"/>
        <v/>
      </c>
      <c r="Y716" s="42" t="str">
        <f t="shared" si="46"/>
        <v/>
      </c>
    </row>
    <row r="717" spans="1:25">
      <c r="A717" s="399"/>
      <c r="B717" s="18"/>
      <c r="C717" s="78"/>
      <c r="D717" s="78"/>
      <c r="E717" s="78"/>
      <c r="F717" s="78"/>
      <c r="G717" s="400"/>
      <c r="H717" s="400"/>
      <c r="I717" s="401"/>
      <c r="J717" s="78"/>
      <c r="K717" s="78"/>
      <c r="L717" s="402"/>
      <c r="M717" s="78"/>
      <c r="N717" s="78"/>
      <c r="O717" s="78"/>
      <c r="P717" s="78"/>
      <c r="Q717" s="78"/>
      <c r="R717" s="36">
        <f t="shared" si="44"/>
        <v>28348.636155563392</v>
      </c>
      <c r="S717" s="386"/>
      <c r="T717" s="78"/>
      <c r="X717" s="39" t="str">
        <f t="shared" si="45"/>
        <v/>
      </c>
      <c r="Y717" s="42" t="str">
        <f t="shared" si="46"/>
        <v/>
      </c>
    </row>
    <row r="718" spans="1:25">
      <c r="A718" s="399"/>
      <c r="B718" s="18"/>
      <c r="C718" s="78"/>
      <c r="D718" s="78"/>
      <c r="E718" s="78"/>
      <c r="F718" s="78"/>
      <c r="G718" s="400"/>
      <c r="H718" s="400"/>
      <c r="I718" s="401"/>
      <c r="J718" s="78"/>
      <c r="K718" s="78"/>
      <c r="L718" s="402"/>
      <c r="M718" s="78"/>
      <c r="N718" s="78"/>
      <c r="O718" s="78"/>
      <c r="P718" s="78"/>
      <c r="Q718" s="78"/>
      <c r="R718" s="36">
        <f t="shared" si="44"/>
        <v>28348.636155563392</v>
      </c>
      <c r="S718" s="386"/>
      <c r="T718" s="78"/>
      <c r="X718" s="39" t="str">
        <f t="shared" si="45"/>
        <v/>
      </c>
      <c r="Y718" s="42" t="str">
        <f t="shared" si="46"/>
        <v/>
      </c>
    </row>
    <row r="719" spans="1:25">
      <c r="A719" s="399"/>
      <c r="B719" s="18"/>
      <c r="C719" s="78"/>
      <c r="D719" s="78"/>
      <c r="E719" s="78"/>
      <c r="F719" s="78"/>
      <c r="G719" s="400"/>
      <c r="H719" s="400"/>
      <c r="I719" s="401"/>
      <c r="J719" s="78"/>
      <c r="K719" s="78"/>
      <c r="L719" s="402"/>
      <c r="M719" s="78"/>
      <c r="N719" s="78"/>
      <c r="O719" s="78"/>
      <c r="P719" s="78"/>
      <c r="Q719" s="78"/>
      <c r="R719" s="36">
        <f t="shared" si="44"/>
        <v>28348.636155563392</v>
      </c>
      <c r="S719" s="386"/>
      <c r="T719" s="78"/>
      <c r="X719" s="39" t="str">
        <f t="shared" si="45"/>
        <v/>
      </c>
      <c r="Y719" s="42" t="str">
        <f t="shared" si="46"/>
        <v/>
      </c>
    </row>
    <row r="720" spans="1:25">
      <c r="A720" s="399"/>
      <c r="B720" s="18"/>
      <c r="C720" s="78"/>
      <c r="D720" s="78"/>
      <c r="E720" s="78"/>
      <c r="F720" s="78"/>
      <c r="G720" s="400"/>
      <c r="H720" s="400"/>
      <c r="I720" s="401"/>
      <c r="J720" s="78"/>
      <c r="K720" s="78"/>
      <c r="L720" s="402"/>
      <c r="M720" s="78"/>
      <c r="N720" s="78"/>
      <c r="O720" s="78"/>
      <c r="P720" s="78"/>
      <c r="Q720" s="78"/>
      <c r="R720" s="36">
        <f t="shared" si="44"/>
        <v>28348.636155563392</v>
      </c>
      <c r="S720" s="386"/>
      <c r="T720" s="78"/>
      <c r="X720" s="39" t="str">
        <f t="shared" si="45"/>
        <v/>
      </c>
      <c r="Y720" s="42" t="str">
        <f t="shared" si="46"/>
        <v/>
      </c>
    </row>
    <row r="721" spans="1:25">
      <c r="A721" s="399"/>
      <c r="B721" s="18"/>
      <c r="C721" s="78"/>
      <c r="D721" s="78"/>
      <c r="E721" s="78"/>
      <c r="F721" s="78"/>
      <c r="G721" s="400"/>
      <c r="H721" s="400"/>
      <c r="I721" s="401"/>
      <c r="J721" s="78"/>
      <c r="K721" s="78"/>
      <c r="L721" s="402"/>
      <c r="M721" s="78"/>
      <c r="N721" s="78"/>
      <c r="O721" s="78"/>
      <c r="P721" s="78"/>
      <c r="Q721" s="78"/>
      <c r="R721" s="36">
        <f t="shared" si="44"/>
        <v>28348.636155563392</v>
      </c>
      <c r="S721" s="386"/>
      <c r="T721" s="78"/>
      <c r="X721" s="39" t="str">
        <f t="shared" si="45"/>
        <v/>
      </c>
      <c r="Y721" s="42" t="str">
        <f t="shared" si="46"/>
        <v/>
      </c>
    </row>
    <row r="722" spans="1:25">
      <c r="A722" s="399"/>
      <c r="B722" s="18"/>
      <c r="C722" s="78"/>
      <c r="D722" s="78"/>
      <c r="E722" s="78"/>
      <c r="F722" s="78"/>
      <c r="G722" s="400"/>
      <c r="H722" s="400"/>
      <c r="I722" s="401"/>
      <c r="J722" s="78"/>
      <c r="K722" s="78"/>
      <c r="L722" s="402"/>
      <c r="M722" s="78"/>
      <c r="N722" s="78"/>
      <c r="O722" s="78"/>
      <c r="P722" s="78"/>
      <c r="Q722" s="78"/>
      <c r="R722" s="36">
        <f t="shared" si="44"/>
        <v>28348.636155563392</v>
      </c>
      <c r="S722" s="386"/>
      <c r="T722" s="78"/>
      <c r="X722" s="39" t="str">
        <f t="shared" si="45"/>
        <v/>
      </c>
      <c r="Y722" s="42" t="str">
        <f t="shared" si="46"/>
        <v/>
      </c>
    </row>
    <row r="723" spans="1:25">
      <c r="A723" s="399"/>
      <c r="B723" s="18"/>
      <c r="C723" s="78"/>
      <c r="D723" s="78"/>
      <c r="E723" s="78"/>
      <c r="F723" s="78"/>
      <c r="G723" s="400"/>
      <c r="H723" s="400"/>
      <c r="I723" s="401"/>
      <c r="J723" s="78"/>
      <c r="K723" s="78"/>
      <c r="L723" s="402"/>
      <c r="M723" s="78"/>
      <c r="N723" s="78"/>
      <c r="O723" s="78"/>
      <c r="P723" s="78"/>
      <c r="Q723" s="78"/>
      <c r="R723" s="36">
        <f t="shared" si="44"/>
        <v>28348.636155563392</v>
      </c>
      <c r="S723" s="386"/>
      <c r="T723" s="78"/>
      <c r="X723" s="39" t="str">
        <f t="shared" si="45"/>
        <v/>
      </c>
      <c r="Y723" s="42" t="str">
        <f t="shared" si="46"/>
        <v/>
      </c>
    </row>
    <row r="724" spans="1:25">
      <c r="A724" s="399"/>
      <c r="B724" s="18"/>
      <c r="C724" s="78"/>
      <c r="D724" s="78"/>
      <c r="E724" s="78"/>
      <c r="F724" s="78"/>
      <c r="G724" s="400"/>
      <c r="H724" s="400"/>
      <c r="I724" s="401"/>
      <c r="J724" s="78"/>
      <c r="K724" s="78"/>
      <c r="L724" s="402"/>
      <c r="M724" s="78"/>
      <c r="N724" s="78"/>
      <c r="O724" s="78"/>
      <c r="P724" s="78"/>
      <c r="Q724" s="78"/>
      <c r="R724" s="36">
        <f t="shared" si="44"/>
        <v>28348.636155563392</v>
      </c>
      <c r="S724" s="386"/>
      <c r="T724" s="78"/>
      <c r="X724" s="39" t="str">
        <f t="shared" si="45"/>
        <v/>
      </c>
      <c r="Y724" s="42" t="str">
        <f t="shared" si="46"/>
        <v/>
      </c>
    </row>
    <row r="725" spans="1:25">
      <c r="A725" s="399"/>
      <c r="B725" s="18"/>
      <c r="C725" s="78"/>
      <c r="D725" s="78"/>
      <c r="E725" s="78"/>
      <c r="F725" s="78"/>
      <c r="G725" s="400"/>
      <c r="H725" s="400"/>
      <c r="I725" s="401"/>
      <c r="J725" s="78"/>
      <c r="K725" s="78"/>
      <c r="L725" s="402"/>
      <c r="M725" s="78"/>
      <c r="N725" s="78"/>
      <c r="O725" s="78"/>
      <c r="P725" s="78"/>
      <c r="Q725" s="78"/>
      <c r="R725" s="36">
        <f t="shared" si="44"/>
        <v>28348.636155563392</v>
      </c>
      <c r="S725" s="386"/>
      <c r="T725" s="78"/>
      <c r="X725" s="39" t="str">
        <f t="shared" si="45"/>
        <v/>
      </c>
      <c r="Y725" s="42" t="str">
        <f t="shared" si="46"/>
        <v/>
      </c>
    </row>
    <row r="726" spans="1:25">
      <c r="A726" s="399"/>
      <c r="B726" s="18"/>
      <c r="C726" s="78"/>
      <c r="D726" s="78"/>
      <c r="E726" s="78"/>
      <c r="F726" s="78"/>
      <c r="G726" s="400"/>
      <c r="H726" s="400"/>
      <c r="I726" s="401"/>
      <c r="J726" s="78"/>
      <c r="K726" s="78"/>
      <c r="L726" s="402"/>
      <c r="M726" s="78"/>
      <c r="N726" s="78"/>
      <c r="O726" s="78"/>
      <c r="P726" s="78"/>
      <c r="Q726" s="78"/>
      <c r="R726" s="36">
        <f t="shared" si="44"/>
        <v>28348.636155563392</v>
      </c>
      <c r="S726" s="386"/>
      <c r="T726" s="78"/>
      <c r="X726" s="39" t="str">
        <f t="shared" si="45"/>
        <v/>
      </c>
      <c r="Y726" s="42" t="str">
        <f t="shared" si="46"/>
        <v/>
      </c>
    </row>
    <row r="727" spans="1:25">
      <c r="A727" s="399"/>
      <c r="B727" s="18"/>
      <c r="C727" s="78"/>
      <c r="D727" s="78"/>
      <c r="E727" s="78"/>
      <c r="F727" s="78"/>
      <c r="G727" s="400"/>
      <c r="H727" s="400"/>
      <c r="I727" s="401"/>
      <c r="J727" s="78"/>
      <c r="K727" s="78"/>
      <c r="L727" s="402"/>
      <c r="M727" s="78"/>
      <c r="N727" s="78"/>
      <c r="O727" s="78"/>
      <c r="P727" s="78"/>
      <c r="Q727" s="78"/>
      <c r="R727" s="36">
        <f t="shared" si="44"/>
        <v>28348.636155563392</v>
      </c>
      <c r="S727" s="386"/>
      <c r="T727" s="78"/>
      <c r="X727" s="39" t="str">
        <f t="shared" si="45"/>
        <v/>
      </c>
      <c r="Y727" s="42" t="str">
        <f t="shared" si="46"/>
        <v/>
      </c>
    </row>
    <row r="728" spans="1:25">
      <c r="A728" s="399"/>
      <c r="B728" s="18"/>
      <c r="C728" s="78"/>
      <c r="D728" s="78"/>
      <c r="E728" s="78"/>
      <c r="F728" s="78"/>
      <c r="G728" s="400"/>
      <c r="H728" s="400"/>
      <c r="I728" s="401"/>
      <c r="J728" s="78"/>
      <c r="K728" s="78"/>
      <c r="L728" s="402"/>
      <c r="M728" s="78"/>
      <c r="N728" s="78"/>
      <c r="O728" s="78"/>
      <c r="P728" s="78"/>
      <c r="Q728" s="78"/>
      <c r="R728" s="36">
        <f t="shared" si="44"/>
        <v>28348.636155563392</v>
      </c>
      <c r="S728" s="386"/>
      <c r="T728" s="78"/>
      <c r="X728" s="39" t="str">
        <f t="shared" si="45"/>
        <v/>
      </c>
      <c r="Y728" s="42" t="str">
        <f t="shared" si="46"/>
        <v/>
      </c>
    </row>
    <row r="729" spans="1:25">
      <c r="A729" s="399"/>
      <c r="B729" s="18"/>
      <c r="C729" s="78"/>
      <c r="D729" s="78"/>
      <c r="E729" s="78"/>
      <c r="F729" s="78"/>
      <c r="G729" s="400"/>
      <c r="H729" s="400"/>
      <c r="I729" s="401"/>
      <c r="J729" s="78"/>
      <c r="K729" s="78"/>
      <c r="L729" s="402"/>
      <c r="M729" s="78"/>
      <c r="N729" s="78"/>
      <c r="O729" s="78"/>
      <c r="P729" s="78"/>
      <c r="Q729" s="78"/>
      <c r="R729" s="36">
        <f t="shared" si="44"/>
        <v>28348.636155563392</v>
      </c>
      <c r="S729" s="386"/>
      <c r="T729" s="78"/>
      <c r="X729" s="39" t="str">
        <f t="shared" si="45"/>
        <v/>
      </c>
      <c r="Y729" s="42" t="str">
        <f t="shared" si="46"/>
        <v/>
      </c>
    </row>
    <row r="730" spans="1:25">
      <c r="A730" s="399"/>
      <c r="B730" s="18"/>
      <c r="C730" s="78"/>
      <c r="D730" s="78"/>
      <c r="E730" s="78"/>
      <c r="F730" s="78"/>
      <c r="G730" s="400"/>
      <c r="H730" s="400"/>
      <c r="I730" s="401"/>
      <c r="J730" s="78"/>
      <c r="K730" s="78"/>
      <c r="L730" s="402"/>
      <c r="M730" s="78"/>
      <c r="N730" s="78"/>
      <c r="O730" s="78"/>
      <c r="P730" s="78"/>
      <c r="Q730" s="78"/>
      <c r="R730" s="36">
        <f t="shared" si="44"/>
        <v>28348.636155563392</v>
      </c>
      <c r="S730" s="386"/>
      <c r="T730" s="78"/>
      <c r="X730" s="39" t="str">
        <f t="shared" si="45"/>
        <v/>
      </c>
      <c r="Y730" s="42" t="str">
        <f t="shared" si="46"/>
        <v/>
      </c>
    </row>
    <row r="731" spans="1:25">
      <c r="A731" s="399"/>
      <c r="B731" s="18"/>
      <c r="C731" s="78"/>
      <c r="D731" s="78"/>
      <c r="E731" s="78"/>
      <c r="F731" s="78"/>
      <c r="G731" s="400"/>
      <c r="H731" s="400"/>
      <c r="I731" s="401"/>
      <c r="J731" s="78"/>
      <c r="K731" s="78"/>
      <c r="L731" s="402"/>
      <c r="M731" s="78"/>
      <c r="N731" s="78"/>
      <c r="O731" s="78"/>
      <c r="P731" s="78"/>
      <c r="Q731" s="78"/>
      <c r="R731" s="36">
        <f t="shared" si="44"/>
        <v>28348.636155563392</v>
      </c>
      <c r="S731" s="386"/>
      <c r="T731" s="78"/>
      <c r="X731" s="39" t="str">
        <f t="shared" si="45"/>
        <v/>
      </c>
      <c r="Y731" s="42" t="str">
        <f t="shared" si="46"/>
        <v/>
      </c>
    </row>
    <row r="732" spans="1:25">
      <c r="A732" s="399"/>
      <c r="B732" s="18"/>
      <c r="C732" s="78"/>
      <c r="D732" s="78"/>
      <c r="E732" s="78"/>
      <c r="F732" s="78"/>
      <c r="G732" s="400"/>
      <c r="H732" s="400"/>
      <c r="I732" s="401"/>
      <c r="J732" s="78"/>
      <c r="K732" s="78"/>
      <c r="L732" s="402"/>
      <c r="M732" s="78"/>
      <c r="N732" s="78"/>
      <c r="O732" s="78"/>
      <c r="P732" s="78"/>
      <c r="Q732" s="78"/>
      <c r="R732" s="36">
        <f t="shared" si="44"/>
        <v>28348.636155563392</v>
      </c>
      <c r="S732" s="386"/>
      <c r="T732" s="78"/>
      <c r="X732" s="39" t="str">
        <f t="shared" si="45"/>
        <v/>
      </c>
      <c r="Y732" s="42" t="str">
        <f t="shared" si="46"/>
        <v/>
      </c>
    </row>
    <row r="733" spans="1:25">
      <c r="A733" s="399"/>
      <c r="B733" s="18"/>
      <c r="C733" s="78"/>
      <c r="D733" s="78"/>
      <c r="E733" s="78"/>
      <c r="F733" s="78"/>
      <c r="G733" s="400"/>
      <c r="H733" s="400"/>
      <c r="I733" s="401"/>
      <c r="J733" s="78"/>
      <c r="K733" s="78"/>
      <c r="L733" s="402"/>
      <c r="M733" s="78"/>
      <c r="N733" s="78"/>
      <c r="O733" s="78"/>
      <c r="P733" s="78"/>
      <c r="Q733" s="78"/>
      <c r="R733" s="36">
        <f t="shared" si="44"/>
        <v>28348.636155563392</v>
      </c>
      <c r="S733" s="386"/>
      <c r="T733" s="78"/>
      <c r="X733" s="39" t="str">
        <f t="shared" si="45"/>
        <v/>
      </c>
      <c r="Y733" s="42" t="str">
        <f t="shared" si="46"/>
        <v/>
      </c>
    </row>
    <row r="734" spans="1:25">
      <c r="A734" s="399"/>
      <c r="B734" s="18"/>
      <c r="C734" s="78"/>
      <c r="D734" s="78"/>
      <c r="E734" s="78"/>
      <c r="F734" s="78"/>
      <c r="G734" s="400"/>
      <c r="H734" s="400"/>
      <c r="I734" s="401"/>
      <c r="J734" s="78"/>
      <c r="K734" s="78"/>
      <c r="L734" s="402"/>
      <c r="M734" s="78"/>
      <c r="N734" s="78"/>
      <c r="O734" s="78"/>
      <c r="P734" s="78"/>
      <c r="Q734" s="78"/>
      <c r="R734" s="36">
        <f t="shared" si="44"/>
        <v>28348.636155563392</v>
      </c>
      <c r="S734" s="386"/>
      <c r="T734" s="78"/>
      <c r="X734" s="39" t="str">
        <f t="shared" si="45"/>
        <v/>
      </c>
      <c r="Y734" s="42" t="str">
        <f t="shared" si="46"/>
        <v/>
      </c>
    </row>
    <row r="735" spans="1:25">
      <c r="A735" s="399"/>
      <c r="B735" s="18"/>
      <c r="C735" s="78"/>
      <c r="D735" s="78"/>
      <c r="E735" s="78"/>
      <c r="F735" s="78"/>
      <c r="G735" s="400"/>
      <c r="H735" s="400"/>
      <c r="I735" s="401"/>
      <c r="J735" s="78"/>
      <c r="K735" s="78"/>
      <c r="L735" s="402"/>
      <c r="M735" s="78"/>
      <c r="N735" s="78"/>
      <c r="O735" s="78"/>
      <c r="P735" s="78"/>
      <c r="Q735" s="78"/>
      <c r="R735" s="36">
        <f t="shared" si="44"/>
        <v>28348.636155563392</v>
      </c>
      <c r="S735" s="386"/>
      <c r="T735" s="78"/>
      <c r="X735" s="39" t="str">
        <f t="shared" si="45"/>
        <v/>
      </c>
      <c r="Y735" s="42" t="str">
        <f t="shared" si="46"/>
        <v/>
      </c>
    </row>
    <row r="736" spans="1:25">
      <c r="A736" s="399"/>
      <c r="B736" s="18"/>
      <c r="C736" s="78"/>
      <c r="D736" s="78"/>
      <c r="E736" s="78"/>
      <c r="F736" s="78"/>
      <c r="G736" s="400"/>
      <c r="H736" s="400"/>
      <c r="I736" s="401"/>
      <c r="J736" s="78"/>
      <c r="K736" s="78"/>
      <c r="L736" s="402"/>
      <c r="M736" s="78"/>
      <c r="N736" s="78"/>
      <c r="O736" s="78"/>
      <c r="P736" s="78"/>
      <c r="Q736" s="78"/>
      <c r="R736" s="36">
        <f t="shared" si="44"/>
        <v>28348.636155563392</v>
      </c>
      <c r="S736" s="386"/>
      <c r="T736" s="78"/>
      <c r="X736" s="39" t="str">
        <f t="shared" si="45"/>
        <v/>
      </c>
      <c r="Y736" s="42" t="str">
        <f t="shared" si="46"/>
        <v/>
      </c>
    </row>
    <row r="737" spans="1:25">
      <c r="A737" s="399"/>
      <c r="B737" s="18"/>
      <c r="C737" s="78"/>
      <c r="D737" s="78"/>
      <c r="E737" s="78"/>
      <c r="F737" s="78"/>
      <c r="G737" s="400"/>
      <c r="H737" s="400"/>
      <c r="I737" s="401"/>
      <c r="J737" s="78"/>
      <c r="K737" s="78"/>
      <c r="L737" s="402"/>
      <c r="M737" s="78"/>
      <c r="N737" s="78"/>
      <c r="O737" s="78"/>
      <c r="P737" s="78"/>
      <c r="Q737" s="78"/>
      <c r="R737" s="36">
        <f t="shared" si="44"/>
        <v>28348.636155563392</v>
      </c>
      <c r="S737" s="386"/>
      <c r="T737" s="78"/>
      <c r="X737" s="39" t="str">
        <f t="shared" si="45"/>
        <v/>
      </c>
      <c r="Y737" s="42" t="str">
        <f t="shared" si="46"/>
        <v/>
      </c>
    </row>
    <row r="738" spans="1:25">
      <c r="A738" s="399"/>
      <c r="B738" s="18"/>
      <c r="C738" s="78"/>
      <c r="D738" s="78"/>
      <c r="E738" s="78"/>
      <c r="F738" s="78"/>
      <c r="G738" s="400"/>
      <c r="H738" s="400"/>
      <c r="I738" s="401"/>
      <c r="J738" s="78"/>
      <c r="K738" s="78"/>
      <c r="L738" s="402"/>
      <c r="M738" s="78"/>
      <c r="N738" s="78"/>
      <c r="O738" s="78"/>
      <c r="P738" s="78"/>
      <c r="Q738" s="78"/>
      <c r="R738" s="36">
        <f t="shared" ref="R738:R801" si="47">R737*((J738/100)+1)</f>
        <v>28348.636155563392</v>
      </c>
      <c r="S738" s="386"/>
      <c r="T738" s="78"/>
      <c r="X738" s="39" t="str">
        <f t="shared" si="45"/>
        <v/>
      </c>
      <c r="Y738" s="42" t="str">
        <f t="shared" si="46"/>
        <v/>
      </c>
    </row>
    <row r="739" spans="1:25">
      <c r="A739" s="399"/>
      <c r="B739" s="18"/>
      <c r="C739" s="78"/>
      <c r="D739" s="78"/>
      <c r="E739" s="78"/>
      <c r="F739" s="78"/>
      <c r="G739" s="400"/>
      <c r="H739" s="400"/>
      <c r="I739" s="401"/>
      <c r="J739" s="78"/>
      <c r="K739" s="78"/>
      <c r="L739" s="402"/>
      <c r="M739" s="78"/>
      <c r="N739" s="78"/>
      <c r="O739" s="78"/>
      <c r="P739" s="78"/>
      <c r="Q739" s="78"/>
      <c r="R739" s="36">
        <f t="shared" si="47"/>
        <v>28348.636155563392</v>
      </c>
      <c r="S739" s="386"/>
      <c r="T739" s="78"/>
      <c r="X739" s="39" t="str">
        <f t="shared" si="45"/>
        <v/>
      </c>
      <c r="Y739" s="42" t="str">
        <f t="shared" si="46"/>
        <v/>
      </c>
    </row>
    <row r="740" spans="1:25">
      <c r="A740" s="399"/>
      <c r="B740" s="18"/>
      <c r="C740" s="78"/>
      <c r="D740" s="78"/>
      <c r="E740" s="78"/>
      <c r="F740" s="78"/>
      <c r="G740" s="400"/>
      <c r="H740" s="400"/>
      <c r="I740" s="401"/>
      <c r="J740" s="78"/>
      <c r="K740" s="78"/>
      <c r="L740" s="402"/>
      <c r="M740" s="78"/>
      <c r="N740" s="78"/>
      <c r="O740" s="78"/>
      <c r="P740" s="78"/>
      <c r="Q740" s="78"/>
      <c r="R740" s="36">
        <f t="shared" si="47"/>
        <v>28348.636155563392</v>
      </c>
      <c r="S740" s="386"/>
      <c r="T740" s="78"/>
      <c r="X740" s="39" t="str">
        <f t="shared" si="45"/>
        <v/>
      </c>
      <c r="Y740" s="42" t="str">
        <f t="shared" si="46"/>
        <v/>
      </c>
    </row>
    <row r="741" spans="1:25">
      <c r="A741" s="399"/>
      <c r="B741" s="18"/>
      <c r="C741" s="78"/>
      <c r="D741" s="78"/>
      <c r="E741" s="78"/>
      <c r="F741" s="78"/>
      <c r="G741" s="400"/>
      <c r="H741" s="400"/>
      <c r="I741" s="401"/>
      <c r="J741" s="78"/>
      <c r="K741" s="78"/>
      <c r="L741" s="402"/>
      <c r="M741" s="78"/>
      <c r="N741" s="78"/>
      <c r="O741" s="78"/>
      <c r="P741" s="78"/>
      <c r="Q741" s="78"/>
      <c r="R741" s="36">
        <f t="shared" si="47"/>
        <v>28348.636155563392</v>
      </c>
      <c r="S741" s="386"/>
      <c r="T741" s="78"/>
      <c r="X741" s="39" t="str">
        <f t="shared" si="45"/>
        <v/>
      </c>
      <c r="Y741" s="42" t="str">
        <f t="shared" si="46"/>
        <v/>
      </c>
    </row>
    <row r="742" spans="1:25">
      <c r="A742" s="399"/>
      <c r="B742" s="18"/>
      <c r="C742" s="78"/>
      <c r="D742" s="78"/>
      <c r="E742" s="78"/>
      <c r="F742" s="78"/>
      <c r="G742" s="400"/>
      <c r="H742" s="400"/>
      <c r="I742" s="401"/>
      <c r="J742" s="78"/>
      <c r="K742" s="78"/>
      <c r="L742" s="402"/>
      <c r="M742" s="78"/>
      <c r="N742" s="78"/>
      <c r="O742" s="78"/>
      <c r="P742" s="78"/>
      <c r="Q742" s="78"/>
      <c r="R742" s="36">
        <f t="shared" si="47"/>
        <v>28348.636155563392</v>
      </c>
      <c r="S742" s="386"/>
      <c r="T742" s="78"/>
      <c r="X742" s="39" t="str">
        <f t="shared" si="45"/>
        <v/>
      </c>
      <c r="Y742" s="42" t="str">
        <f t="shared" si="46"/>
        <v/>
      </c>
    </row>
    <row r="743" spans="1:25">
      <c r="A743" s="399"/>
      <c r="B743" s="18"/>
      <c r="C743" s="78"/>
      <c r="D743" s="78"/>
      <c r="E743" s="78"/>
      <c r="F743" s="78"/>
      <c r="G743" s="400"/>
      <c r="H743" s="400"/>
      <c r="I743" s="401"/>
      <c r="J743" s="78"/>
      <c r="K743" s="78"/>
      <c r="L743" s="402"/>
      <c r="M743" s="78"/>
      <c r="N743" s="78"/>
      <c r="O743" s="78"/>
      <c r="P743" s="78"/>
      <c r="Q743" s="78"/>
      <c r="R743" s="36">
        <f t="shared" si="47"/>
        <v>28348.636155563392</v>
      </c>
      <c r="S743" s="386"/>
      <c r="T743" s="78"/>
      <c r="X743" s="39" t="str">
        <f t="shared" si="45"/>
        <v/>
      </c>
      <c r="Y743" s="42" t="str">
        <f t="shared" si="46"/>
        <v/>
      </c>
    </row>
    <row r="744" spans="1:25">
      <c r="A744" s="399"/>
      <c r="B744" s="18"/>
      <c r="C744" s="78"/>
      <c r="D744" s="78"/>
      <c r="E744" s="78"/>
      <c r="F744" s="78"/>
      <c r="G744" s="400"/>
      <c r="H744" s="400"/>
      <c r="I744" s="401"/>
      <c r="J744" s="78"/>
      <c r="K744" s="78"/>
      <c r="L744" s="402"/>
      <c r="M744" s="78"/>
      <c r="N744" s="78"/>
      <c r="O744" s="78"/>
      <c r="P744" s="78"/>
      <c r="Q744" s="78"/>
      <c r="R744" s="36">
        <f t="shared" si="47"/>
        <v>28348.636155563392</v>
      </c>
      <c r="S744" s="386"/>
      <c r="T744" s="78"/>
      <c r="X744" s="39" t="str">
        <f t="shared" si="45"/>
        <v/>
      </c>
      <c r="Y744" s="42" t="str">
        <f t="shared" si="46"/>
        <v/>
      </c>
    </row>
    <row r="745" spans="1:25">
      <c r="A745" s="399"/>
      <c r="B745" s="18"/>
      <c r="C745" s="78"/>
      <c r="D745" s="78"/>
      <c r="E745" s="78"/>
      <c r="F745" s="78"/>
      <c r="G745" s="400"/>
      <c r="H745" s="400"/>
      <c r="I745" s="401"/>
      <c r="J745" s="78"/>
      <c r="K745" s="78"/>
      <c r="L745" s="402"/>
      <c r="M745" s="78"/>
      <c r="N745" s="78"/>
      <c r="O745" s="78"/>
      <c r="P745" s="78"/>
      <c r="Q745" s="78"/>
      <c r="R745" s="36">
        <f t="shared" si="47"/>
        <v>28348.636155563392</v>
      </c>
      <c r="S745" s="386"/>
      <c r="T745" s="78"/>
      <c r="X745" s="39" t="str">
        <f t="shared" si="45"/>
        <v/>
      </c>
      <c r="Y745" s="42" t="str">
        <f t="shared" si="46"/>
        <v/>
      </c>
    </row>
    <row r="746" spans="1:25">
      <c r="A746" s="399"/>
      <c r="B746" s="18"/>
      <c r="C746" s="78"/>
      <c r="D746" s="78"/>
      <c r="E746" s="78"/>
      <c r="F746" s="78"/>
      <c r="G746" s="400"/>
      <c r="H746" s="400"/>
      <c r="I746" s="401"/>
      <c r="J746" s="78"/>
      <c r="K746" s="78"/>
      <c r="L746" s="402"/>
      <c r="M746" s="78"/>
      <c r="N746" s="78"/>
      <c r="O746" s="78"/>
      <c r="P746" s="78"/>
      <c r="Q746" s="78"/>
      <c r="R746" s="36">
        <f t="shared" si="47"/>
        <v>28348.636155563392</v>
      </c>
      <c r="S746" s="386"/>
      <c r="T746" s="78"/>
      <c r="X746" s="39" t="str">
        <f t="shared" si="45"/>
        <v/>
      </c>
      <c r="Y746" s="42" t="str">
        <f t="shared" si="46"/>
        <v/>
      </c>
    </row>
    <row r="747" spans="1:25">
      <c r="A747" s="399"/>
      <c r="B747" s="18"/>
      <c r="C747" s="78"/>
      <c r="D747" s="78"/>
      <c r="E747" s="78"/>
      <c r="F747" s="78"/>
      <c r="G747" s="400"/>
      <c r="H747" s="400"/>
      <c r="I747" s="401"/>
      <c r="J747" s="78"/>
      <c r="K747" s="78"/>
      <c r="L747" s="402"/>
      <c r="M747" s="78"/>
      <c r="N747" s="78"/>
      <c r="O747" s="78"/>
      <c r="P747" s="78"/>
      <c r="Q747" s="78"/>
      <c r="R747" s="36">
        <f t="shared" si="47"/>
        <v>28348.636155563392</v>
      </c>
      <c r="S747" s="386"/>
      <c r="T747" s="78"/>
      <c r="X747" s="39" t="str">
        <f t="shared" si="45"/>
        <v/>
      </c>
      <c r="Y747" s="42" t="str">
        <f t="shared" si="46"/>
        <v/>
      </c>
    </row>
    <row r="748" spans="1:25">
      <c r="A748" s="399"/>
      <c r="B748" s="18"/>
      <c r="C748" s="78"/>
      <c r="D748" s="78"/>
      <c r="E748" s="78"/>
      <c r="F748" s="78"/>
      <c r="G748" s="400"/>
      <c r="H748" s="400"/>
      <c r="I748" s="401"/>
      <c r="J748" s="78"/>
      <c r="K748" s="78"/>
      <c r="L748" s="402"/>
      <c r="M748" s="78"/>
      <c r="N748" s="78"/>
      <c r="O748" s="78"/>
      <c r="P748" s="78"/>
      <c r="Q748" s="78"/>
      <c r="R748" s="36">
        <f t="shared" si="47"/>
        <v>28348.636155563392</v>
      </c>
      <c r="S748" s="386"/>
      <c r="T748" s="78"/>
      <c r="X748" s="39" t="str">
        <f t="shared" si="45"/>
        <v/>
      </c>
      <c r="Y748" s="42" t="str">
        <f t="shared" si="46"/>
        <v/>
      </c>
    </row>
    <row r="749" spans="1:25">
      <c r="A749" s="399"/>
      <c r="B749" s="18"/>
      <c r="C749" s="78"/>
      <c r="D749" s="78"/>
      <c r="E749" s="78"/>
      <c r="F749" s="78"/>
      <c r="G749" s="400"/>
      <c r="H749" s="400"/>
      <c r="I749" s="401"/>
      <c r="J749" s="78"/>
      <c r="K749" s="78"/>
      <c r="L749" s="402"/>
      <c r="M749" s="78"/>
      <c r="N749" s="78"/>
      <c r="O749" s="78"/>
      <c r="P749" s="78"/>
      <c r="Q749" s="78"/>
      <c r="R749" s="36">
        <f t="shared" si="47"/>
        <v>28348.636155563392</v>
      </c>
      <c r="S749" s="386"/>
      <c r="T749" s="78"/>
      <c r="X749" s="39" t="str">
        <f t="shared" si="45"/>
        <v/>
      </c>
      <c r="Y749" s="42" t="str">
        <f t="shared" si="46"/>
        <v/>
      </c>
    </row>
    <row r="750" spans="1:25">
      <c r="A750" s="399"/>
      <c r="B750" s="18"/>
      <c r="C750" s="78"/>
      <c r="D750" s="78"/>
      <c r="E750" s="78"/>
      <c r="F750" s="78"/>
      <c r="G750" s="400"/>
      <c r="H750" s="400"/>
      <c r="I750" s="401"/>
      <c r="J750" s="78"/>
      <c r="K750" s="78"/>
      <c r="L750" s="402"/>
      <c r="M750" s="78"/>
      <c r="N750" s="78"/>
      <c r="O750" s="78"/>
      <c r="P750" s="78"/>
      <c r="Q750" s="78"/>
      <c r="R750" s="36">
        <f t="shared" si="47"/>
        <v>28348.636155563392</v>
      </c>
      <c r="S750" s="386"/>
      <c r="T750" s="78"/>
      <c r="X750" s="39" t="str">
        <f t="shared" si="45"/>
        <v/>
      </c>
      <c r="Y750" s="42" t="str">
        <f t="shared" si="46"/>
        <v/>
      </c>
    </row>
    <row r="751" spans="1:25">
      <c r="A751" s="399"/>
      <c r="B751" s="18"/>
      <c r="C751" s="78"/>
      <c r="D751" s="78"/>
      <c r="E751" s="78"/>
      <c r="F751" s="78"/>
      <c r="G751" s="400"/>
      <c r="H751" s="400"/>
      <c r="I751" s="401"/>
      <c r="J751" s="78"/>
      <c r="K751" s="78"/>
      <c r="L751" s="402"/>
      <c r="M751" s="78"/>
      <c r="N751" s="78"/>
      <c r="O751" s="78"/>
      <c r="P751" s="78"/>
      <c r="Q751" s="78"/>
      <c r="R751" s="36">
        <f t="shared" si="47"/>
        <v>28348.636155563392</v>
      </c>
      <c r="S751" s="386"/>
      <c r="T751" s="78"/>
      <c r="X751" s="39" t="str">
        <f t="shared" si="45"/>
        <v/>
      </c>
      <c r="Y751" s="42" t="str">
        <f t="shared" si="46"/>
        <v/>
      </c>
    </row>
    <row r="752" spans="1:25">
      <c r="A752" s="399"/>
      <c r="B752" s="18"/>
      <c r="C752" s="78"/>
      <c r="D752" s="78"/>
      <c r="E752" s="78"/>
      <c r="F752" s="78"/>
      <c r="G752" s="400"/>
      <c r="H752" s="400"/>
      <c r="I752" s="401"/>
      <c r="J752" s="78"/>
      <c r="K752" s="78"/>
      <c r="L752" s="402"/>
      <c r="M752" s="78"/>
      <c r="N752" s="78"/>
      <c r="O752" s="78"/>
      <c r="P752" s="78"/>
      <c r="Q752" s="78"/>
      <c r="R752" s="36">
        <f t="shared" si="47"/>
        <v>28348.636155563392</v>
      </c>
      <c r="S752" s="386"/>
      <c r="T752" s="78"/>
      <c r="X752" s="39" t="str">
        <f t="shared" si="45"/>
        <v/>
      </c>
      <c r="Y752" s="42" t="str">
        <f t="shared" si="46"/>
        <v/>
      </c>
    </row>
    <row r="753" spans="1:25">
      <c r="A753" s="399"/>
      <c r="B753" s="18"/>
      <c r="C753" s="78"/>
      <c r="D753" s="78"/>
      <c r="E753" s="78"/>
      <c r="F753" s="78"/>
      <c r="G753" s="400"/>
      <c r="H753" s="400"/>
      <c r="I753" s="401"/>
      <c r="J753" s="78"/>
      <c r="K753" s="78"/>
      <c r="L753" s="402"/>
      <c r="M753" s="78"/>
      <c r="N753" s="78"/>
      <c r="O753" s="78"/>
      <c r="P753" s="78"/>
      <c r="Q753" s="78"/>
      <c r="R753" s="36">
        <f t="shared" si="47"/>
        <v>28348.636155563392</v>
      </c>
      <c r="S753" s="386"/>
      <c r="T753" s="78"/>
      <c r="X753" s="39" t="str">
        <f t="shared" si="45"/>
        <v/>
      </c>
      <c r="Y753" s="42" t="str">
        <f t="shared" si="46"/>
        <v/>
      </c>
    </row>
    <row r="754" spans="1:25">
      <c r="A754" s="399"/>
      <c r="B754" s="18"/>
      <c r="C754" s="78"/>
      <c r="D754" s="78"/>
      <c r="E754" s="78"/>
      <c r="F754" s="78"/>
      <c r="G754" s="400"/>
      <c r="H754" s="400"/>
      <c r="I754" s="401"/>
      <c r="J754" s="78"/>
      <c r="K754" s="78"/>
      <c r="L754" s="402"/>
      <c r="M754" s="78"/>
      <c r="N754" s="78"/>
      <c r="O754" s="78"/>
      <c r="P754" s="78"/>
      <c r="Q754" s="78"/>
      <c r="R754" s="36">
        <f t="shared" si="47"/>
        <v>28348.636155563392</v>
      </c>
      <c r="S754" s="386"/>
      <c r="T754" s="78"/>
      <c r="X754" s="39" t="str">
        <f t="shared" si="45"/>
        <v/>
      </c>
      <c r="Y754" s="42" t="str">
        <f t="shared" si="46"/>
        <v/>
      </c>
    </row>
    <row r="755" spans="1:25">
      <c r="A755" s="399"/>
      <c r="B755" s="18"/>
      <c r="C755" s="78"/>
      <c r="D755" s="78"/>
      <c r="E755" s="78"/>
      <c r="F755" s="78"/>
      <c r="G755" s="400"/>
      <c r="H755" s="400"/>
      <c r="I755" s="401"/>
      <c r="J755" s="78"/>
      <c r="K755" s="78"/>
      <c r="L755" s="402"/>
      <c r="M755" s="78"/>
      <c r="N755" s="78"/>
      <c r="O755" s="78"/>
      <c r="P755" s="78"/>
      <c r="Q755" s="78"/>
      <c r="R755" s="36">
        <f t="shared" si="47"/>
        <v>28348.636155563392</v>
      </c>
      <c r="S755" s="386"/>
      <c r="T755" s="78"/>
      <c r="X755" s="39" t="str">
        <f t="shared" si="45"/>
        <v/>
      </c>
      <c r="Y755" s="42" t="str">
        <f t="shared" si="46"/>
        <v/>
      </c>
    </row>
    <row r="756" spans="1:25">
      <c r="A756" s="399"/>
      <c r="B756" s="18"/>
      <c r="C756" s="78"/>
      <c r="D756" s="78"/>
      <c r="E756" s="78"/>
      <c r="F756" s="78"/>
      <c r="G756" s="400"/>
      <c r="H756" s="400"/>
      <c r="I756" s="401"/>
      <c r="J756" s="78"/>
      <c r="K756" s="78"/>
      <c r="L756" s="402"/>
      <c r="M756" s="78"/>
      <c r="N756" s="78"/>
      <c r="O756" s="78"/>
      <c r="P756" s="78"/>
      <c r="Q756" s="78"/>
      <c r="R756" s="36">
        <f t="shared" si="47"/>
        <v>28348.636155563392</v>
      </c>
      <c r="S756" s="386"/>
      <c r="T756" s="78"/>
      <c r="X756" s="39" t="str">
        <f t="shared" si="45"/>
        <v/>
      </c>
      <c r="Y756" s="42" t="str">
        <f t="shared" si="46"/>
        <v/>
      </c>
    </row>
    <row r="757" spans="1:25">
      <c r="A757" s="399"/>
      <c r="B757" s="18"/>
      <c r="C757" s="78"/>
      <c r="D757" s="78"/>
      <c r="E757" s="78"/>
      <c r="F757" s="78"/>
      <c r="G757" s="400"/>
      <c r="H757" s="400"/>
      <c r="I757" s="401"/>
      <c r="J757" s="78"/>
      <c r="K757" s="78"/>
      <c r="L757" s="402"/>
      <c r="M757" s="78"/>
      <c r="N757" s="78"/>
      <c r="O757" s="78"/>
      <c r="P757" s="78"/>
      <c r="Q757" s="78"/>
      <c r="R757" s="36">
        <f t="shared" si="47"/>
        <v>28348.636155563392</v>
      </c>
      <c r="S757" s="386"/>
      <c r="T757" s="78"/>
      <c r="X757" s="39" t="str">
        <f t="shared" si="45"/>
        <v/>
      </c>
      <c r="Y757" s="42" t="str">
        <f t="shared" si="46"/>
        <v/>
      </c>
    </row>
    <row r="758" spans="1:25">
      <c r="A758" s="399"/>
      <c r="B758" s="18"/>
      <c r="C758" s="78"/>
      <c r="D758" s="78"/>
      <c r="E758" s="78"/>
      <c r="F758" s="78"/>
      <c r="G758" s="400"/>
      <c r="H758" s="400"/>
      <c r="I758" s="401"/>
      <c r="J758" s="78"/>
      <c r="K758" s="78"/>
      <c r="L758" s="402"/>
      <c r="M758" s="78"/>
      <c r="N758" s="78"/>
      <c r="O758" s="78"/>
      <c r="P758" s="78"/>
      <c r="Q758" s="78"/>
      <c r="R758" s="36">
        <f t="shared" si="47"/>
        <v>28348.636155563392</v>
      </c>
      <c r="S758" s="386"/>
      <c r="T758" s="78"/>
      <c r="X758" s="39" t="str">
        <f t="shared" ref="X758:X821" si="48">IF(I873&lt;&gt;0,I873,"")</f>
        <v/>
      </c>
      <c r="Y758" s="42" t="str">
        <f t="shared" ref="Y758:Y821" si="49">IF(I873&lt;&gt;0,A873,"")</f>
        <v/>
      </c>
    </row>
    <row r="759" spans="1:25">
      <c r="A759" s="399"/>
      <c r="B759" s="18"/>
      <c r="C759" s="78"/>
      <c r="D759" s="78"/>
      <c r="E759" s="78"/>
      <c r="F759" s="78"/>
      <c r="G759" s="400"/>
      <c r="H759" s="400"/>
      <c r="I759" s="401"/>
      <c r="J759" s="78"/>
      <c r="K759" s="78"/>
      <c r="L759" s="402"/>
      <c r="M759" s="78"/>
      <c r="N759" s="78"/>
      <c r="O759" s="78"/>
      <c r="P759" s="78"/>
      <c r="Q759" s="78"/>
      <c r="R759" s="36">
        <f t="shared" si="47"/>
        <v>28348.636155563392</v>
      </c>
      <c r="S759" s="386"/>
      <c r="T759" s="78"/>
      <c r="X759" s="39" t="str">
        <f t="shared" si="48"/>
        <v/>
      </c>
      <c r="Y759" s="42" t="str">
        <f t="shared" si="49"/>
        <v/>
      </c>
    </row>
    <row r="760" spans="1:25">
      <c r="A760" s="399"/>
      <c r="B760" s="18"/>
      <c r="C760" s="78"/>
      <c r="D760" s="78"/>
      <c r="E760" s="78"/>
      <c r="F760" s="78"/>
      <c r="G760" s="400"/>
      <c r="H760" s="400"/>
      <c r="I760" s="401"/>
      <c r="J760" s="78"/>
      <c r="K760" s="78"/>
      <c r="L760" s="402"/>
      <c r="M760" s="78"/>
      <c r="N760" s="78"/>
      <c r="O760" s="78"/>
      <c r="P760" s="78"/>
      <c r="Q760" s="78"/>
      <c r="R760" s="36">
        <f t="shared" si="47"/>
        <v>28348.636155563392</v>
      </c>
      <c r="S760" s="386"/>
      <c r="T760" s="78"/>
      <c r="X760" s="39" t="str">
        <f t="shared" si="48"/>
        <v/>
      </c>
      <c r="Y760" s="42" t="str">
        <f t="shared" si="49"/>
        <v/>
      </c>
    </row>
    <row r="761" spans="1:25">
      <c r="A761" s="399"/>
      <c r="B761" s="18"/>
      <c r="C761" s="78"/>
      <c r="D761" s="78"/>
      <c r="E761" s="78"/>
      <c r="F761" s="78"/>
      <c r="G761" s="400"/>
      <c r="H761" s="400"/>
      <c r="I761" s="401"/>
      <c r="J761" s="78"/>
      <c r="K761" s="78"/>
      <c r="L761" s="402"/>
      <c r="M761" s="78"/>
      <c r="N761" s="78"/>
      <c r="O761" s="78"/>
      <c r="P761" s="78"/>
      <c r="Q761" s="78"/>
      <c r="R761" s="36">
        <f t="shared" si="47"/>
        <v>28348.636155563392</v>
      </c>
      <c r="S761" s="386"/>
      <c r="T761" s="78"/>
      <c r="X761" s="39" t="str">
        <f t="shared" si="48"/>
        <v/>
      </c>
      <c r="Y761" s="42" t="str">
        <f t="shared" si="49"/>
        <v/>
      </c>
    </row>
    <row r="762" spans="1:25">
      <c r="A762" s="399"/>
      <c r="B762" s="18"/>
      <c r="C762" s="78"/>
      <c r="D762" s="78"/>
      <c r="E762" s="78"/>
      <c r="F762" s="78"/>
      <c r="G762" s="400"/>
      <c r="H762" s="400"/>
      <c r="I762" s="401"/>
      <c r="J762" s="78"/>
      <c r="K762" s="78"/>
      <c r="L762" s="402"/>
      <c r="M762" s="78"/>
      <c r="N762" s="78"/>
      <c r="O762" s="78"/>
      <c r="P762" s="78"/>
      <c r="Q762" s="78"/>
      <c r="R762" s="36">
        <f t="shared" si="47"/>
        <v>28348.636155563392</v>
      </c>
      <c r="S762" s="386"/>
      <c r="T762" s="78"/>
      <c r="X762" s="39" t="str">
        <f t="shared" si="48"/>
        <v/>
      </c>
      <c r="Y762" s="42" t="str">
        <f t="shared" si="49"/>
        <v/>
      </c>
    </row>
    <row r="763" spans="1:25">
      <c r="A763" s="399"/>
      <c r="B763" s="18"/>
      <c r="C763" s="78"/>
      <c r="D763" s="78"/>
      <c r="E763" s="78"/>
      <c r="F763" s="78"/>
      <c r="G763" s="400"/>
      <c r="H763" s="400"/>
      <c r="I763" s="401"/>
      <c r="J763" s="78"/>
      <c r="K763" s="78"/>
      <c r="L763" s="402"/>
      <c r="M763" s="78"/>
      <c r="N763" s="78"/>
      <c r="O763" s="78"/>
      <c r="P763" s="78"/>
      <c r="Q763" s="78"/>
      <c r="R763" s="36">
        <f t="shared" si="47"/>
        <v>28348.636155563392</v>
      </c>
      <c r="S763" s="386"/>
      <c r="T763" s="78"/>
      <c r="X763" s="39" t="str">
        <f t="shared" si="48"/>
        <v/>
      </c>
      <c r="Y763" s="42" t="str">
        <f t="shared" si="49"/>
        <v/>
      </c>
    </row>
    <row r="764" spans="1:25">
      <c r="A764" s="399"/>
      <c r="B764" s="18"/>
      <c r="C764" s="78"/>
      <c r="D764" s="78"/>
      <c r="E764" s="78"/>
      <c r="F764" s="78"/>
      <c r="G764" s="400"/>
      <c r="H764" s="400"/>
      <c r="I764" s="401"/>
      <c r="J764" s="78"/>
      <c r="K764" s="78"/>
      <c r="L764" s="402"/>
      <c r="M764" s="78"/>
      <c r="N764" s="78"/>
      <c r="O764" s="78"/>
      <c r="P764" s="78"/>
      <c r="Q764" s="78"/>
      <c r="R764" s="36">
        <f t="shared" si="47"/>
        <v>28348.636155563392</v>
      </c>
      <c r="S764" s="386"/>
      <c r="T764" s="78"/>
      <c r="X764" s="39" t="str">
        <f t="shared" si="48"/>
        <v/>
      </c>
      <c r="Y764" s="42" t="str">
        <f t="shared" si="49"/>
        <v/>
      </c>
    </row>
    <row r="765" spans="1:25">
      <c r="A765" s="399"/>
      <c r="B765" s="18"/>
      <c r="C765" s="78"/>
      <c r="D765" s="78"/>
      <c r="E765" s="78"/>
      <c r="F765" s="78"/>
      <c r="G765" s="400"/>
      <c r="H765" s="400"/>
      <c r="I765" s="401"/>
      <c r="J765" s="78"/>
      <c r="K765" s="78"/>
      <c r="L765" s="402"/>
      <c r="M765" s="78"/>
      <c r="N765" s="78"/>
      <c r="O765" s="78"/>
      <c r="P765" s="78"/>
      <c r="Q765" s="78"/>
      <c r="R765" s="36">
        <f t="shared" si="47"/>
        <v>28348.636155563392</v>
      </c>
      <c r="S765" s="386"/>
      <c r="T765" s="78"/>
      <c r="X765" s="39" t="str">
        <f t="shared" si="48"/>
        <v/>
      </c>
      <c r="Y765" s="42" t="str">
        <f t="shared" si="49"/>
        <v/>
      </c>
    </row>
    <row r="766" spans="1:25">
      <c r="A766" s="399"/>
      <c r="B766" s="18"/>
      <c r="C766" s="78"/>
      <c r="D766" s="78"/>
      <c r="E766" s="78"/>
      <c r="F766" s="78"/>
      <c r="G766" s="400"/>
      <c r="H766" s="400"/>
      <c r="I766" s="401"/>
      <c r="J766" s="78"/>
      <c r="K766" s="78"/>
      <c r="L766" s="402"/>
      <c r="M766" s="78"/>
      <c r="N766" s="78"/>
      <c r="O766" s="78"/>
      <c r="P766" s="78"/>
      <c r="Q766" s="78"/>
      <c r="R766" s="36">
        <f t="shared" si="47"/>
        <v>28348.636155563392</v>
      </c>
      <c r="S766" s="386"/>
      <c r="T766" s="78"/>
      <c r="X766" s="39" t="str">
        <f t="shared" si="48"/>
        <v/>
      </c>
      <c r="Y766" s="42" t="str">
        <f t="shared" si="49"/>
        <v/>
      </c>
    </row>
    <row r="767" spans="1:25">
      <c r="A767" s="399"/>
      <c r="B767" s="18"/>
      <c r="C767" s="78"/>
      <c r="D767" s="78"/>
      <c r="E767" s="78"/>
      <c r="F767" s="78"/>
      <c r="G767" s="400"/>
      <c r="H767" s="400"/>
      <c r="I767" s="401"/>
      <c r="J767" s="78"/>
      <c r="K767" s="78"/>
      <c r="L767" s="402"/>
      <c r="M767" s="78"/>
      <c r="N767" s="78"/>
      <c r="O767" s="78"/>
      <c r="P767" s="78"/>
      <c r="Q767" s="78"/>
      <c r="R767" s="36">
        <f t="shared" si="47"/>
        <v>28348.636155563392</v>
      </c>
      <c r="S767" s="386"/>
      <c r="T767" s="78"/>
      <c r="X767" s="39" t="str">
        <f t="shared" si="48"/>
        <v/>
      </c>
      <c r="Y767" s="42" t="str">
        <f t="shared" si="49"/>
        <v/>
      </c>
    </row>
    <row r="768" spans="1:25">
      <c r="A768" s="399"/>
      <c r="B768" s="18"/>
      <c r="C768" s="78"/>
      <c r="D768" s="78"/>
      <c r="E768" s="78"/>
      <c r="F768" s="78"/>
      <c r="G768" s="400"/>
      <c r="H768" s="400"/>
      <c r="I768" s="401"/>
      <c r="J768" s="78"/>
      <c r="K768" s="78"/>
      <c r="L768" s="402"/>
      <c r="M768" s="78"/>
      <c r="N768" s="78"/>
      <c r="O768" s="78"/>
      <c r="P768" s="78"/>
      <c r="Q768" s="78"/>
      <c r="R768" s="36">
        <f t="shared" si="47"/>
        <v>28348.636155563392</v>
      </c>
      <c r="S768" s="386"/>
      <c r="T768" s="78"/>
      <c r="X768" s="39" t="str">
        <f t="shared" si="48"/>
        <v/>
      </c>
      <c r="Y768" s="42" t="str">
        <f t="shared" si="49"/>
        <v/>
      </c>
    </row>
    <row r="769" spans="1:25">
      <c r="A769" s="399"/>
      <c r="B769" s="18"/>
      <c r="C769" s="78"/>
      <c r="D769" s="78"/>
      <c r="E769" s="78"/>
      <c r="F769" s="78"/>
      <c r="G769" s="400"/>
      <c r="H769" s="400"/>
      <c r="I769" s="401"/>
      <c r="J769" s="78"/>
      <c r="K769" s="78"/>
      <c r="L769" s="402"/>
      <c r="M769" s="78"/>
      <c r="N769" s="78"/>
      <c r="O769" s="78"/>
      <c r="P769" s="78"/>
      <c r="Q769" s="78"/>
      <c r="R769" s="36">
        <f t="shared" si="47"/>
        <v>28348.636155563392</v>
      </c>
      <c r="S769" s="386"/>
      <c r="T769" s="78"/>
      <c r="X769" s="39" t="str">
        <f t="shared" si="48"/>
        <v/>
      </c>
      <c r="Y769" s="42" t="str">
        <f t="shared" si="49"/>
        <v/>
      </c>
    </row>
    <row r="770" spans="1:25">
      <c r="A770" s="399"/>
      <c r="B770" s="18"/>
      <c r="C770" s="78"/>
      <c r="D770" s="78"/>
      <c r="E770" s="78"/>
      <c r="F770" s="78"/>
      <c r="G770" s="400"/>
      <c r="H770" s="400"/>
      <c r="I770" s="401"/>
      <c r="J770" s="78"/>
      <c r="K770" s="78"/>
      <c r="L770" s="402"/>
      <c r="M770" s="78"/>
      <c r="N770" s="78"/>
      <c r="O770" s="78"/>
      <c r="P770" s="78"/>
      <c r="Q770" s="78"/>
      <c r="R770" s="36">
        <f t="shared" si="47"/>
        <v>28348.636155563392</v>
      </c>
      <c r="S770" s="386"/>
      <c r="T770" s="78"/>
      <c r="X770" s="39" t="str">
        <f t="shared" si="48"/>
        <v/>
      </c>
      <c r="Y770" s="42" t="str">
        <f t="shared" si="49"/>
        <v/>
      </c>
    </row>
    <row r="771" spans="1:25">
      <c r="A771" s="399"/>
      <c r="B771" s="18"/>
      <c r="C771" s="78"/>
      <c r="D771" s="78"/>
      <c r="E771" s="78"/>
      <c r="F771" s="78"/>
      <c r="G771" s="400"/>
      <c r="H771" s="400"/>
      <c r="I771" s="401"/>
      <c r="J771" s="78"/>
      <c r="K771" s="78"/>
      <c r="L771" s="402"/>
      <c r="M771" s="78"/>
      <c r="N771" s="78"/>
      <c r="O771" s="78"/>
      <c r="P771" s="78"/>
      <c r="Q771" s="78"/>
      <c r="R771" s="36">
        <f t="shared" si="47"/>
        <v>28348.636155563392</v>
      </c>
      <c r="S771" s="386"/>
      <c r="T771" s="78"/>
      <c r="X771" s="39" t="str">
        <f t="shared" si="48"/>
        <v/>
      </c>
      <c r="Y771" s="42" t="str">
        <f t="shared" si="49"/>
        <v/>
      </c>
    </row>
    <row r="772" spans="1:25">
      <c r="A772" s="399"/>
      <c r="B772" s="18"/>
      <c r="C772" s="78"/>
      <c r="D772" s="78"/>
      <c r="E772" s="78"/>
      <c r="F772" s="78"/>
      <c r="G772" s="400"/>
      <c r="H772" s="400"/>
      <c r="I772" s="401"/>
      <c r="J772" s="78"/>
      <c r="K772" s="78"/>
      <c r="L772" s="402"/>
      <c r="M772" s="78"/>
      <c r="N772" s="78"/>
      <c r="O772" s="78"/>
      <c r="P772" s="78"/>
      <c r="Q772" s="78"/>
      <c r="R772" s="36">
        <f t="shared" si="47"/>
        <v>28348.636155563392</v>
      </c>
      <c r="S772" s="386"/>
      <c r="T772" s="78"/>
      <c r="X772" s="39" t="str">
        <f t="shared" si="48"/>
        <v/>
      </c>
      <c r="Y772" s="42" t="str">
        <f t="shared" si="49"/>
        <v/>
      </c>
    </row>
    <row r="773" spans="1:25">
      <c r="A773" s="399"/>
      <c r="B773" s="18"/>
      <c r="C773" s="78"/>
      <c r="D773" s="78"/>
      <c r="E773" s="78"/>
      <c r="F773" s="78"/>
      <c r="G773" s="400"/>
      <c r="H773" s="400"/>
      <c r="I773" s="401"/>
      <c r="J773" s="78"/>
      <c r="K773" s="78"/>
      <c r="L773" s="402"/>
      <c r="M773" s="78"/>
      <c r="N773" s="78"/>
      <c r="O773" s="78"/>
      <c r="P773" s="78"/>
      <c r="Q773" s="78"/>
      <c r="R773" s="36">
        <f t="shared" si="47"/>
        <v>28348.636155563392</v>
      </c>
      <c r="S773" s="386"/>
      <c r="T773" s="78"/>
      <c r="X773" s="39" t="str">
        <f t="shared" si="48"/>
        <v/>
      </c>
      <c r="Y773" s="42" t="str">
        <f t="shared" si="49"/>
        <v/>
      </c>
    </row>
    <row r="774" spans="1:25">
      <c r="A774" s="399"/>
      <c r="B774" s="18"/>
      <c r="C774" s="78"/>
      <c r="D774" s="78"/>
      <c r="E774" s="78"/>
      <c r="F774" s="78"/>
      <c r="G774" s="400"/>
      <c r="H774" s="400"/>
      <c r="I774" s="401"/>
      <c r="J774" s="78"/>
      <c r="K774" s="78"/>
      <c r="L774" s="402"/>
      <c r="M774" s="78"/>
      <c r="N774" s="78"/>
      <c r="O774" s="78"/>
      <c r="P774" s="78"/>
      <c r="Q774" s="78"/>
      <c r="R774" s="36">
        <f t="shared" si="47"/>
        <v>28348.636155563392</v>
      </c>
      <c r="S774" s="386"/>
      <c r="T774" s="78"/>
      <c r="X774" s="39" t="str">
        <f t="shared" si="48"/>
        <v/>
      </c>
      <c r="Y774" s="42" t="str">
        <f t="shared" si="49"/>
        <v/>
      </c>
    </row>
    <row r="775" spans="1:25">
      <c r="A775" s="399"/>
      <c r="B775" s="18"/>
      <c r="C775" s="78"/>
      <c r="D775" s="78"/>
      <c r="E775" s="78"/>
      <c r="F775" s="78"/>
      <c r="G775" s="400"/>
      <c r="H775" s="400"/>
      <c r="I775" s="401"/>
      <c r="J775" s="78"/>
      <c r="K775" s="78"/>
      <c r="L775" s="402"/>
      <c r="M775" s="78"/>
      <c r="N775" s="78"/>
      <c r="O775" s="78"/>
      <c r="P775" s="78"/>
      <c r="Q775" s="78"/>
      <c r="R775" s="36">
        <f t="shared" si="47"/>
        <v>28348.636155563392</v>
      </c>
      <c r="S775" s="386"/>
      <c r="T775" s="78"/>
      <c r="X775" s="39" t="str">
        <f t="shared" si="48"/>
        <v/>
      </c>
      <c r="Y775" s="42" t="str">
        <f t="shared" si="49"/>
        <v/>
      </c>
    </row>
    <row r="776" spans="1:25">
      <c r="A776" s="399"/>
      <c r="B776" s="18"/>
      <c r="C776" s="78"/>
      <c r="D776" s="78"/>
      <c r="E776" s="78"/>
      <c r="F776" s="78"/>
      <c r="G776" s="400"/>
      <c r="H776" s="400"/>
      <c r="I776" s="401"/>
      <c r="J776" s="78"/>
      <c r="K776" s="78"/>
      <c r="L776" s="402"/>
      <c r="M776" s="78"/>
      <c r="N776" s="78"/>
      <c r="O776" s="78"/>
      <c r="P776" s="78"/>
      <c r="Q776" s="78"/>
      <c r="R776" s="36">
        <f t="shared" si="47"/>
        <v>28348.636155563392</v>
      </c>
      <c r="S776" s="386"/>
      <c r="T776" s="78"/>
      <c r="X776" s="39" t="str">
        <f t="shared" si="48"/>
        <v/>
      </c>
      <c r="Y776" s="42" t="str">
        <f t="shared" si="49"/>
        <v/>
      </c>
    </row>
    <row r="777" spans="1:25">
      <c r="A777" s="399"/>
      <c r="B777" s="18"/>
      <c r="C777" s="78"/>
      <c r="D777" s="78"/>
      <c r="E777" s="78"/>
      <c r="F777" s="78"/>
      <c r="G777" s="400"/>
      <c r="H777" s="400"/>
      <c r="I777" s="401"/>
      <c r="J777" s="78"/>
      <c r="K777" s="78"/>
      <c r="L777" s="402"/>
      <c r="M777" s="78"/>
      <c r="N777" s="78"/>
      <c r="O777" s="78"/>
      <c r="P777" s="78"/>
      <c r="Q777" s="78"/>
      <c r="R777" s="36">
        <f t="shared" si="47"/>
        <v>28348.636155563392</v>
      </c>
      <c r="S777" s="386"/>
      <c r="T777" s="78"/>
      <c r="X777" s="39" t="str">
        <f t="shared" si="48"/>
        <v/>
      </c>
      <c r="Y777" s="42" t="str">
        <f t="shared" si="49"/>
        <v/>
      </c>
    </row>
    <row r="778" spans="1:25">
      <c r="A778" s="399"/>
      <c r="B778" s="18"/>
      <c r="C778" s="78"/>
      <c r="D778" s="78"/>
      <c r="E778" s="78"/>
      <c r="F778" s="78"/>
      <c r="G778" s="400"/>
      <c r="H778" s="400"/>
      <c r="I778" s="401"/>
      <c r="J778" s="78"/>
      <c r="K778" s="78"/>
      <c r="L778" s="402"/>
      <c r="M778" s="78"/>
      <c r="N778" s="78"/>
      <c r="O778" s="78"/>
      <c r="P778" s="78"/>
      <c r="Q778" s="78"/>
      <c r="R778" s="36">
        <f t="shared" si="47"/>
        <v>28348.636155563392</v>
      </c>
      <c r="S778" s="386"/>
      <c r="T778" s="78"/>
      <c r="X778" s="39" t="str">
        <f t="shared" si="48"/>
        <v/>
      </c>
      <c r="Y778" s="42" t="str">
        <f t="shared" si="49"/>
        <v/>
      </c>
    </row>
    <row r="779" spans="1:25">
      <c r="A779" s="399"/>
      <c r="B779" s="18"/>
      <c r="C779" s="78"/>
      <c r="D779" s="78"/>
      <c r="E779" s="78"/>
      <c r="F779" s="78"/>
      <c r="G779" s="400"/>
      <c r="H779" s="400"/>
      <c r="I779" s="401"/>
      <c r="J779" s="78"/>
      <c r="K779" s="78"/>
      <c r="L779" s="402"/>
      <c r="M779" s="78"/>
      <c r="N779" s="78"/>
      <c r="O779" s="78"/>
      <c r="P779" s="78"/>
      <c r="Q779" s="78"/>
      <c r="R779" s="36">
        <f t="shared" si="47"/>
        <v>28348.636155563392</v>
      </c>
      <c r="S779" s="386"/>
      <c r="T779" s="78"/>
      <c r="X779" s="39" t="str">
        <f t="shared" si="48"/>
        <v/>
      </c>
      <c r="Y779" s="42" t="str">
        <f t="shared" si="49"/>
        <v/>
      </c>
    </row>
    <row r="780" spans="1:25">
      <c r="A780" s="399"/>
      <c r="B780" s="18"/>
      <c r="C780" s="78"/>
      <c r="D780" s="78"/>
      <c r="E780" s="78"/>
      <c r="F780" s="78"/>
      <c r="G780" s="400"/>
      <c r="H780" s="400"/>
      <c r="I780" s="401"/>
      <c r="J780" s="78"/>
      <c r="K780" s="78"/>
      <c r="L780" s="402"/>
      <c r="M780" s="78"/>
      <c r="N780" s="78"/>
      <c r="O780" s="78"/>
      <c r="P780" s="78"/>
      <c r="Q780" s="78"/>
      <c r="R780" s="36">
        <f t="shared" si="47"/>
        <v>28348.636155563392</v>
      </c>
      <c r="S780" s="386"/>
      <c r="T780" s="78"/>
      <c r="X780" s="39" t="str">
        <f t="shared" si="48"/>
        <v/>
      </c>
      <c r="Y780" s="42" t="str">
        <f t="shared" si="49"/>
        <v/>
      </c>
    </row>
    <row r="781" spans="1:25">
      <c r="A781" s="399"/>
      <c r="B781" s="18"/>
      <c r="C781" s="78"/>
      <c r="D781" s="78"/>
      <c r="E781" s="78"/>
      <c r="F781" s="78"/>
      <c r="G781" s="400"/>
      <c r="H781" s="400"/>
      <c r="I781" s="401"/>
      <c r="J781" s="78"/>
      <c r="K781" s="78"/>
      <c r="L781" s="402"/>
      <c r="M781" s="78"/>
      <c r="N781" s="78"/>
      <c r="O781" s="78"/>
      <c r="P781" s="78"/>
      <c r="Q781" s="78"/>
      <c r="R781" s="36">
        <f t="shared" si="47"/>
        <v>28348.636155563392</v>
      </c>
      <c r="S781" s="386"/>
      <c r="T781" s="78"/>
      <c r="X781" s="39" t="str">
        <f t="shared" si="48"/>
        <v/>
      </c>
      <c r="Y781" s="42" t="str">
        <f t="shared" si="49"/>
        <v/>
      </c>
    </row>
    <row r="782" spans="1:25">
      <c r="A782" s="399"/>
      <c r="B782" s="18"/>
      <c r="C782" s="78"/>
      <c r="D782" s="78"/>
      <c r="E782" s="78"/>
      <c r="F782" s="78"/>
      <c r="G782" s="400"/>
      <c r="H782" s="400"/>
      <c r="I782" s="401"/>
      <c r="J782" s="78"/>
      <c r="K782" s="78"/>
      <c r="L782" s="402"/>
      <c r="M782" s="78"/>
      <c r="N782" s="78"/>
      <c r="O782" s="78"/>
      <c r="P782" s="78"/>
      <c r="Q782" s="78"/>
      <c r="R782" s="36">
        <f t="shared" si="47"/>
        <v>28348.636155563392</v>
      </c>
      <c r="S782" s="386"/>
      <c r="T782" s="78"/>
      <c r="X782" s="39" t="str">
        <f t="shared" si="48"/>
        <v/>
      </c>
      <c r="Y782" s="42" t="str">
        <f t="shared" si="49"/>
        <v/>
      </c>
    </row>
    <row r="783" spans="1:25">
      <c r="A783" s="399"/>
      <c r="B783" s="18"/>
      <c r="C783" s="78"/>
      <c r="D783" s="78"/>
      <c r="E783" s="78"/>
      <c r="F783" s="78"/>
      <c r="G783" s="400"/>
      <c r="H783" s="400"/>
      <c r="I783" s="401"/>
      <c r="J783" s="78"/>
      <c r="K783" s="78"/>
      <c r="L783" s="402"/>
      <c r="M783" s="78"/>
      <c r="N783" s="78"/>
      <c r="O783" s="78"/>
      <c r="P783" s="78"/>
      <c r="Q783" s="78"/>
      <c r="R783" s="36">
        <f t="shared" si="47"/>
        <v>28348.636155563392</v>
      </c>
      <c r="S783" s="386"/>
      <c r="T783" s="78"/>
      <c r="X783" s="39" t="str">
        <f t="shared" si="48"/>
        <v/>
      </c>
      <c r="Y783" s="42" t="str">
        <f t="shared" si="49"/>
        <v/>
      </c>
    </row>
    <row r="784" spans="1:25">
      <c r="A784" s="399"/>
      <c r="B784" s="18"/>
      <c r="C784" s="78"/>
      <c r="D784" s="78"/>
      <c r="E784" s="78"/>
      <c r="F784" s="78"/>
      <c r="G784" s="400"/>
      <c r="H784" s="400"/>
      <c r="I784" s="401"/>
      <c r="J784" s="78"/>
      <c r="K784" s="78"/>
      <c r="L784" s="402"/>
      <c r="M784" s="78"/>
      <c r="N784" s="78"/>
      <c r="O784" s="78"/>
      <c r="P784" s="78"/>
      <c r="Q784" s="78"/>
      <c r="R784" s="36">
        <f t="shared" si="47"/>
        <v>28348.636155563392</v>
      </c>
      <c r="S784" s="386"/>
      <c r="T784" s="78"/>
      <c r="X784" s="39" t="str">
        <f t="shared" si="48"/>
        <v/>
      </c>
      <c r="Y784" s="42" t="str">
        <f t="shared" si="49"/>
        <v/>
      </c>
    </row>
    <row r="785" spans="1:25">
      <c r="A785" s="399"/>
      <c r="B785" s="18"/>
      <c r="C785" s="78"/>
      <c r="D785" s="78"/>
      <c r="E785" s="78"/>
      <c r="F785" s="78"/>
      <c r="G785" s="400"/>
      <c r="H785" s="400"/>
      <c r="I785" s="401"/>
      <c r="J785" s="78"/>
      <c r="K785" s="78"/>
      <c r="L785" s="402"/>
      <c r="M785" s="78"/>
      <c r="N785" s="78"/>
      <c r="O785" s="78"/>
      <c r="P785" s="78"/>
      <c r="Q785" s="78"/>
      <c r="R785" s="36">
        <f t="shared" si="47"/>
        <v>28348.636155563392</v>
      </c>
      <c r="S785" s="386"/>
      <c r="T785" s="78"/>
      <c r="X785" s="39" t="str">
        <f t="shared" si="48"/>
        <v/>
      </c>
      <c r="Y785" s="42" t="str">
        <f t="shared" si="49"/>
        <v/>
      </c>
    </row>
    <row r="786" spans="1:25">
      <c r="A786" s="399"/>
      <c r="B786" s="18"/>
      <c r="C786" s="78"/>
      <c r="D786" s="78"/>
      <c r="E786" s="78"/>
      <c r="F786" s="78"/>
      <c r="G786" s="400"/>
      <c r="H786" s="400"/>
      <c r="I786" s="401"/>
      <c r="J786" s="78"/>
      <c r="K786" s="78"/>
      <c r="L786" s="402"/>
      <c r="M786" s="78"/>
      <c r="N786" s="78"/>
      <c r="O786" s="78"/>
      <c r="P786" s="78"/>
      <c r="Q786" s="78"/>
      <c r="R786" s="36">
        <f t="shared" si="47"/>
        <v>28348.636155563392</v>
      </c>
      <c r="S786" s="386"/>
      <c r="T786" s="78"/>
      <c r="X786" s="39" t="str">
        <f t="shared" si="48"/>
        <v/>
      </c>
      <c r="Y786" s="42" t="str">
        <f t="shared" si="49"/>
        <v/>
      </c>
    </row>
    <row r="787" spans="1:25">
      <c r="A787" s="399"/>
      <c r="B787" s="18"/>
      <c r="C787" s="78"/>
      <c r="D787" s="78"/>
      <c r="E787" s="78"/>
      <c r="F787" s="78"/>
      <c r="G787" s="400"/>
      <c r="H787" s="400"/>
      <c r="I787" s="401"/>
      <c r="J787" s="78"/>
      <c r="K787" s="78"/>
      <c r="L787" s="402"/>
      <c r="M787" s="78"/>
      <c r="N787" s="78"/>
      <c r="O787" s="78"/>
      <c r="P787" s="78"/>
      <c r="Q787" s="78"/>
      <c r="R787" s="36">
        <f t="shared" si="47"/>
        <v>28348.636155563392</v>
      </c>
      <c r="S787" s="386"/>
      <c r="T787" s="78"/>
      <c r="X787" s="39" t="str">
        <f t="shared" si="48"/>
        <v/>
      </c>
      <c r="Y787" s="42" t="str">
        <f t="shared" si="49"/>
        <v/>
      </c>
    </row>
    <row r="788" spans="1:25">
      <c r="A788" s="399"/>
      <c r="B788" s="18"/>
      <c r="C788" s="78"/>
      <c r="D788" s="78"/>
      <c r="E788" s="78"/>
      <c r="F788" s="78"/>
      <c r="G788" s="400"/>
      <c r="H788" s="400"/>
      <c r="I788" s="401"/>
      <c r="J788" s="78"/>
      <c r="K788" s="78"/>
      <c r="L788" s="402"/>
      <c r="M788" s="78"/>
      <c r="N788" s="78"/>
      <c r="O788" s="78"/>
      <c r="P788" s="78"/>
      <c r="Q788" s="78"/>
      <c r="R788" s="36">
        <f t="shared" si="47"/>
        <v>28348.636155563392</v>
      </c>
      <c r="S788" s="386"/>
      <c r="T788" s="78"/>
      <c r="X788" s="39" t="str">
        <f t="shared" si="48"/>
        <v/>
      </c>
      <c r="Y788" s="42" t="str">
        <f t="shared" si="49"/>
        <v/>
      </c>
    </row>
    <row r="789" spans="1:25">
      <c r="A789" s="399"/>
      <c r="B789" s="18"/>
      <c r="C789" s="78"/>
      <c r="D789" s="78"/>
      <c r="E789" s="78"/>
      <c r="F789" s="78"/>
      <c r="G789" s="400"/>
      <c r="H789" s="400"/>
      <c r="I789" s="401"/>
      <c r="J789" s="78"/>
      <c r="K789" s="78"/>
      <c r="L789" s="402"/>
      <c r="M789" s="78"/>
      <c r="N789" s="78"/>
      <c r="O789" s="78"/>
      <c r="P789" s="78"/>
      <c r="Q789" s="78"/>
      <c r="R789" s="36">
        <f t="shared" si="47"/>
        <v>28348.636155563392</v>
      </c>
      <c r="S789" s="386"/>
      <c r="T789" s="78"/>
      <c r="X789" s="39" t="str">
        <f t="shared" si="48"/>
        <v/>
      </c>
      <c r="Y789" s="42" t="str">
        <f t="shared" si="49"/>
        <v/>
      </c>
    </row>
    <row r="790" spans="1:25">
      <c r="A790" s="399"/>
      <c r="B790" s="18"/>
      <c r="C790" s="78"/>
      <c r="D790" s="78"/>
      <c r="E790" s="78"/>
      <c r="F790" s="78"/>
      <c r="G790" s="400"/>
      <c r="H790" s="400"/>
      <c r="I790" s="401"/>
      <c r="J790" s="78"/>
      <c r="K790" s="78"/>
      <c r="L790" s="402"/>
      <c r="M790" s="78"/>
      <c r="N790" s="78"/>
      <c r="O790" s="78"/>
      <c r="P790" s="78"/>
      <c r="Q790" s="78"/>
      <c r="R790" s="36">
        <f t="shared" si="47"/>
        <v>28348.636155563392</v>
      </c>
      <c r="S790" s="386"/>
      <c r="T790" s="78"/>
      <c r="X790" s="39" t="str">
        <f t="shared" si="48"/>
        <v/>
      </c>
      <c r="Y790" s="42" t="str">
        <f t="shared" si="49"/>
        <v/>
      </c>
    </row>
    <row r="791" spans="1:25">
      <c r="A791" s="399"/>
      <c r="B791" s="18"/>
      <c r="C791" s="78"/>
      <c r="D791" s="78"/>
      <c r="E791" s="78"/>
      <c r="F791" s="78"/>
      <c r="G791" s="400"/>
      <c r="H791" s="400"/>
      <c r="I791" s="401"/>
      <c r="J791" s="78"/>
      <c r="K791" s="78"/>
      <c r="L791" s="402"/>
      <c r="M791" s="78"/>
      <c r="N791" s="78"/>
      <c r="O791" s="78"/>
      <c r="P791" s="78"/>
      <c r="Q791" s="78"/>
      <c r="R791" s="36">
        <f t="shared" si="47"/>
        <v>28348.636155563392</v>
      </c>
      <c r="S791" s="386"/>
      <c r="T791" s="78"/>
      <c r="X791" s="39" t="str">
        <f t="shared" si="48"/>
        <v/>
      </c>
      <c r="Y791" s="42" t="str">
        <f t="shared" si="49"/>
        <v/>
      </c>
    </row>
    <row r="792" spans="1:25">
      <c r="A792" s="399"/>
      <c r="B792" s="18"/>
      <c r="C792" s="78"/>
      <c r="D792" s="78"/>
      <c r="E792" s="78"/>
      <c r="F792" s="78"/>
      <c r="G792" s="400"/>
      <c r="H792" s="400"/>
      <c r="I792" s="401"/>
      <c r="J792" s="78"/>
      <c r="K792" s="78"/>
      <c r="L792" s="402"/>
      <c r="M792" s="78"/>
      <c r="N792" s="78"/>
      <c r="O792" s="78"/>
      <c r="P792" s="78"/>
      <c r="Q792" s="78"/>
      <c r="R792" s="36">
        <f t="shared" si="47"/>
        <v>28348.636155563392</v>
      </c>
      <c r="S792" s="386"/>
      <c r="T792" s="78"/>
      <c r="X792" s="39" t="str">
        <f t="shared" si="48"/>
        <v/>
      </c>
      <c r="Y792" s="42" t="str">
        <f t="shared" si="49"/>
        <v/>
      </c>
    </row>
    <row r="793" spans="1:25">
      <c r="A793" s="399"/>
      <c r="B793" s="18"/>
      <c r="C793" s="78"/>
      <c r="D793" s="78"/>
      <c r="E793" s="78"/>
      <c r="F793" s="78"/>
      <c r="G793" s="400"/>
      <c r="H793" s="400"/>
      <c r="I793" s="401"/>
      <c r="J793" s="78"/>
      <c r="K793" s="78"/>
      <c r="L793" s="402"/>
      <c r="M793" s="78"/>
      <c r="N793" s="78"/>
      <c r="O793" s="78"/>
      <c r="P793" s="78"/>
      <c r="Q793" s="78"/>
      <c r="R793" s="36">
        <f t="shared" si="47"/>
        <v>28348.636155563392</v>
      </c>
      <c r="S793" s="386"/>
      <c r="T793" s="78"/>
      <c r="X793" s="39" t="str">
        <f t="shared" si="48"/>
        <v/>
      </c>
      <c r="Y793" s="42" t="str">
        <f t="shared" si="49"/>
        <v/>
      </c>
    </row>
    <row r="794" spans="1:25">
      <c r="A794" s="399"/>
      <c r="B794" s="18"/>
      <c r="C794" s="78"/>
      <c r="D794" s="78"/>
      <c r="E794" s="78"/>
      <c r="F794" s="78"/>
      <c r="G794" s="400"/>
      <c r="H794" s="400"/>
      <c r="I794" s="401"/>
      <c r="J794" s="78"/>
      <c r="K794" s="78"/>
      <c r="L794" s="402"/>
      <c r="M794" s="78"/>
      <c r="N794" s="78"/>
      <c r="O794" s="78"/>
      <c r="P794" s="78"/>
      <c r="Q794" s="78"/>
      <c r="R794" s="36">
        <f t="shared" si="47"/>
        <v>28348.636155563392</v>
      </c>
      <c r="S794" s="386"/>
      <c r="T794" s="78"/>
      <c r="X794" s="39" t="str">
        <f t="shared" si="48"/>
        <v/>
      </c>
      <c r="Y794" s="42" t="str">
        <f t="shared" si="49"/>
        <v/>
      </c>
    </row>
    <row r="795" spans="1:25">
      <c r="A795" s="399"/>
      <c r="B795" s="18"/>
      <c r="C795" s="78"/>
      <c r="D795" s="78"/>
      <c r="E795" s="78"/>
      <c r="F795" s="78"/>
      <c r="G795" s="400"/>
      <c r="H795" s="400"/>
      <c r="I795" s="401"/>
      <c r="J795" s="78"/>
      <c r="K795" s="78"/>
      <c r="L795" s="402"/>
      <c r="M795" s="78"/>
      <c r="N795" s="78"/>
      <c r="O795" s="78"/>
      <c r="P795" s="78"/>
      <c r="Q795" s="78"/>
      <c r="R795" s="36">
        <f t="shared" si="47"/>
        <v>28348.636155563392</v>
      </c>
      <c r="S795" s="386"/>
      <c r="T795" s="78"/>
      <c r="X795" s="39" t="str">
        <f t="shared" si="48"/>
        <v/>
      </c>
      <c r="Y795" s="42" t="str">
        <f t="shared" si="49"/>
        <v/>
      </c>
    </row>
    <row r="796" spans="1:25">
      <c r="A796" s="399"/>
      <c r="B796" s="18"/>
      <c r="C796" s="78"/>
      <c r="D796" s="78"/>
      <c r="E796" s="78"/>
      <c r="F796" s="78"/>
      <c r="G796" s="400"/>
      <c r="H796" s="400"/>
      <c r="I796" s="401"/>
      <c r="J796" s="78"/>
      <c r="K796" s="78"/>
      <c r="L796" s="402"/>
      <c r="M796" s="78"/>
      <c r="N796" s="78"/>
      <c r="O796" s="78"/>
      <c r="P796" s="78"/>
      <c r="Q796" s="78"/>
      <c r="R796" s="36">
        <f t="shared" si="47"/>
        <v>28348.636155563392</v>
      </c>
      <c r="S796" s="386"/>
      <c r="T796" s="78"/>
      <c r="X796" s="39" t="str">
        <f t="shared" si="48"/>
        <v/>
      </c>
      <c r="Y796" s="42" t="str">
        <f t="shared" si="49"/>
        <v/>
      </c>
    </row>
    <row r="797" spans="1:25">
      <c r="A797" s="399"/>
      <c r="B797" s="18"/>
      <c r="C797" s="78"/>
      <c r="D797" s="78"/>
      <c r="E797" s="78"/>
      <c r="F797" s="78"/>
      <c r="G797" s="400"/>
      <c r="H797" s="400"/>
      <c r="I797" s="401"/>
      <c r="J797" s="78"/>
      <c r="K797" s="78"/>
      <c r="L797" s="402"/>
      <c r="M797" s="78"/>
      <c r="N797" s="78"/>
      <c r="O797" s="78"/>
      <c r="P797" s="78"/>
      <c r="Q797" s="78"/>
      <c r="R797" s="36">
        <f t="shared" si="47"/>
        <v>28348.636155563392</v>
      </c>
      <c r="S797" s="386"/>
      <c r="T797" s="78"/>
      <c r="X797" s="39" t="str">
        <f t="shared" si="48"/>
        <v/>
      </c>
      <c r="Y797" s="42" t="str">
        <f t="shared" si="49"/>
        <v/>
      </c>
    </row>
    <row r="798" spans="1:25">
      <c r="A798" s="399"/>
      <c r="B798" s="18"/>
      <c r="C798" s="78"/>
      <c r="D798" s="78"/>
      <c r="E798" s="78"/>
      <c r="F798" s="78"/>
      <c r="G798" s="400"/>
      <c r="H798" s="400"/>
      <c r="I798" s="401"/>
      <c r="J798" s="78"/>
      <c r="K798" s="78"/>
      <c r="L798" s="402"/>
      <c r="M798" s="78"/>
      <c r="N798" s="78"/>
      <c r="O798" s="78"/>
      <c r="P798" s="78"/>
      <c r="Q798" s="78"/>
      <c r="R798" s="36">
        <f t="shared" si="47"/>
        <v>28348.636155563392</v>
      </c>
      <c r="S798" s="386"/>
      <c r="T798" s="78"/>
      <c r="X798" s="39" t="str">
        <f t="shared" si="48"/>
        <v/>
      </c>
      <c r="Y798" s="42" t="str">
        <f t="shared" si="49"/>
        <v/>
      </c>
    </row>
    <row r="799" spans="1:25">
      <c r="A799" s="399"/>
      <c r="B799" s="18"/>
      <c r="C799" s="78"/>
      <c r="D799" s="78"/>
      <c r="E799" s="78"/>
      <c r="F799" s="78"/>
      <c r="G799" s="400"/>
      <c r="H799" s="400"/>
      <c r="I799" s="401"/>
      <c r="J799" s="78"/>
      <c r="K799" s="78"/>
      <c r="L799" s="402"/>
      <c r="M799" s="78"/>
      <c r="N799" s="78"/>
      <c r="O799" s="78"/>
      <c r="P799" s="78"/>
      <c r="Q799" s="78"/>
      <c r="R799" s="36">
        <f t="shared" si="47"/>
        <v>28348.636155563392</v>
      </c>
      <c r="S799" s="386"/>
      <c r="T799" s="78"/>
      <c r="X799" s="39" t="str">
        <f t="shared" si="48"/>
        <v/>
      </c>
      <c r="Y799" s="42" t="str">
        <f t="shared" si="49"/>
        <v/>
      </c>
    </row>
    <row r="800" spans="1:25">
      <c r="A800" s="399"/>
      <c r="B800" s="18"/>
      <c r="C800" s="78"/>
      <c r="D800" s="78"/>
      <c r="E800" s="78"/>
      <c r="F800" s="78"/>
      <c r="G800" s="400"/>
      <c r="H800" s="400"/>
      <c r="I800" s="401"/>
      <c r="J800" s="78"/>
      <c r="K800" s="78"/>
      <c r="L800" s="402"/>
      <c r="M800" s="78"/>
      <c r="N800" s="78"/>
      <c r="O800" s="78"/>
      <c r="P800" s="78"/>
      <c r="Q800" s="78"/>
      <c r="R800" s="36">
        <f t="shared" si="47"/>
        <v>28348.636155563392</v>
      </c>
      <c r="S800" s="386"/>
      <c r="T800" s="78"/>
      <c r="X800" s="39" t="str">
        <f t="shared" si="48"/>
        <v/>
      </c>
      <c r="Y800" s="42" t="str">
        <f t="shared" si="49"/>
        <v/>
      </c>
    </row>
    <row r="801" spans="1:25">
      <c r="A801" s="399"/>
      <c r="B801" s="18"/>
      <c r="C801" s="78"/>
      <c r="D801" s="78"/>
      <c r="E801" s="78"/>
      <c r="F801" s="78"/>
      <c r="G801" s="400"/>
      <c r="H801" s="400"/>
      <c r="I801" s="401"/>
      <c r="J801" s="78"/>
      <c r="K801" s="78"/>
      <c r="L801" s="402"/>
      <c r="M801" s="78"/>
      <c r="N801" s="78"/>
      <c r="O801" s="78"/>
      <c r="P801" s="78"/>
      <c r="Q801" s="78"/>
      <c r="R801" s="36">
        <f t="shared" si="47"/>
        <v>28348.636155563392</v>
      </c>
      <c r="S801" s="386"/>
      <c r="T801" s="78"/>
      <c r="X801" s="39" t="str">
        <f t="shared" si="48"/>
        <v/>
      </c>
      <c r="Y801" s="42" t="str">
        <f t="shared" si="49"/>
        <v/>
      </c>
    </row>
    <row r="802" spans="1:25">
      <c r="A802" s="399"/>
      <c r="B802" s="18"/>
      <c r="C802" s="78"/>
      <c r="D802" s="78"/>
      <c r="E802" s="78"/>
      <c r="F802" s="78"/>
      <c r="G802" s="400"/>
      <c r="H802" s="400"/>
      <c r="I802" s="401"/>
      <c r="J802" s="78"/>
      <c r="K802" s="78"/>
      <c r="L802" s="402"/>
      <c r="M802" s="78"/>
      <c r="N802" s="78"/>
      <c r="O802" s="78"/>
      <c r="P802" s="78"/>
      <c r="Q802" s="78"/>
      <c r="R802" s="36">
        <f t="shared" ref="R802:R865" si="50">R801*((J802/100)+1)</f>
        <v>28348.636155563392</v>
      </c>
      <c r="S802" s="386"/>
      <c r="T802" s="78"/>
      <c r="X802" s="39" t="str">
        <f t="shared" si="48"/>
        <v/>
      </c>
      <c r="Y802" s="42" t="str">
        <f t="shared" si="49"/>
        <v/>
      </c>
    </row>
    <row r="803" spans="1:25">
      <c r="A803" s="399"/>
      <c r="B803" s="18"/>
      <c r="C803" s="78"/>
      <c r="D803" s="78"/>
      <c r="E803" s="78"/>
      <c r="F803" s="78"/>
      <c r="G803" s="400"/>
      <c r="H803" s="400"/>
      <c r="I803" s="401"/>
      <c r="J803" s="78"/>
      <c r="K803" s="78"/>
      <c r="L803" s="402"/>
      <c r="M803" s="78"/>
      <c r="N803" s="78"/>
      <c r="O803" s="78"/>
      <c r="P803" s="78"/>
      <c r="Q803" s="78"/>
      <c r="R803" s="36">
        <f t="shared" si="50"/>
        <v>28348.636155563392</v>
      </c>
      <c r="S803" s="386"/>
      <c r="T803" s="78"/>
      <c r="X803" s="39" t="str">
        <f t="shared" si="48"/>
        <v/>
      </c>
      <c r="Y803" s="42" t="str">
        <f t="shared" si="49"/>
        <v/>
      </c>
    </row>
    <row r="804" spans="1:25">
      <c r="A804" s="399"/>
      <c r="B804" s="18"/>
      <c r="C804" s="78"/>
      <c r="D804" s="78"/>
      <c r="E804" s="78"/>
      <c r="F804" s="78"/>
      <c r="G804" s="400"/>
      <c r="H804" s="400"/>
      <c r="I804" s="401"/>
      <c r="J804" s="78"/>
      <c r="K804" s="78"/>
      <c r="L804" s="402"/>
      <c r="M804" s="78"/>
      <c r="N804" s="78"/>
      <c r="O804" s="78"/>
      <c r="P804" s="78"/>
      <c r="Q804" s="78"/>
      <c r="R804" s="36">
        <f t="shared" si="50"/>
        <v>28348.636155563392</v>
      </c>
      <c r="S804" s="386"/>
      <c r="T804" s="78"/>
      <c r="X804" s="39" t="str">
        <f t="shared" si="48"/>
        <v/>
      </c>
      <c r="Y804" s="42" t="str">
        <f t="shared" si="49"/>
        <v/>
      </c>
    </row>
    <row r="805" spans="1:25">
      <c r="A805" s="399"/>
      <c r="B805" s="18"/>
      <c r="C805" s="78"/>
      <c r="D805" s="78"/>
      <c r="E805" s="78"/>
      <c r="F805" s="78"/>
      <c r="G805" s="400"/>
      <c r="H805" s="400"/>
      <c r="I805" s="401"/>
      <c r="J805" s="78"/>
      <c r="K805" s="78"/>
      <c r="L805" s="402"/>
      <c r="M805" s="78"/>
      <c r="N805" s="78"/>
      <c r="O805" s="78"/>
      <c r="P805" s="78"/>
      <c r="Q805" s="78"/>
      <c r="R805" s="36">
        <f t="shared" si="50"/>
        <v>28348.636155563392</v>
      </c>
      <c r="S805" s="386"/>
      <c r="T805" s="78"/>
      <c r="X805" s="39" t="str">
        <f t="shared" si="48"/>
        <v/>
      </c>
      <c r="Y805" s="42" t="str">
        <f t="shared" si="49"/>
        <v/>
      </c>
    </row>
    <row r="806" spans="1:25">
      <c r="A806" s="399"/>
      <c r="B806" s="18"/>
      <c r="C806" s="78"/>
      <c r="D806" s="78"/>
      <c r="E806" s="78"/>
      <c r="F806" s="78"/>
      <c r="G806" s="400"/>
      <c r="H806" s="400"/>
      <c r="I806" s="401"/>
      <c r="J806" s="78"/>
      <c r="K806" s="78"/>
      <c r="L806" s="402"/>
      <c r="M806" s="78"/>
      <c r="N806" s="78"/>
      <c r="O806" s="78"/>
      <c r="P806" s="78"/>
      <c r="Q806" s="78"/>
      <c r="R806" s="36">
        <f t="shared" si="50"/>
        <v>28348.636155563392</v>
      </c>
      <c r="S806" s="386"/>
      <c r="T806" s="78"/>
      <c r="X806" s="39" t="str">
        <f t="shared" si="48"/>
        <v/>
      </c>
      <c r="Y806" s="42" t="str">
        <f t="shared" si="49"/>
        <v/>
      </c>
    </row>
    <row r="807" spans="1:25">
      <c r="A807" s="399"/>
      <c r="B807" s="18"/>
      <c r="C807" s="78"/>
      <c r="D807" s="78"/>
      <c r="E807" s="78"/>
      <c r="F807" s="78"/>
      <c r="G807" s="400"/>
      <c r="H807" s="400"/>
      <c r="I807" s="401"/>
      <c r="J807" s="78"/>
      <c r="K807" s="78"/>
      <c r="L807" s="402"/>
      <c r="M807" s="78"/>
      <c r="N807" s="78"/>
      <c r="O807" s="78"/>
      <c r="P807" s="78"/>
      <c r="Q807" s="78"/>
      <c r="R807" s="36">
        <f t="shared" si="50"/>
        <v>28348.636155563392</v>
      </c>
      <c r="S807" s="386"/>
      <c r="T807" s="78"/>
      <c r="X807" s="39" t="str">
        <f t="shared" si="48"/>
        <v/>
      </c>
      <c r="Y807" s="42" t="str">
        <f t="shared" si="49"/>
        <v/>
      </c>
    </row>
    <row r="808" spans="1:25">
      <c r="A808" s="399"/>
      <c r="B808" s="18"/>
      <c r="C808" s="78"/>
      <c r="D808" s="78"/>
      <c r="E808" s="78"/>
      <c r="F808" s="78"/>
      <c r="G808" s="400"/>
      <c r="H808" s="400"/>
      <c r="I808" s="401"/>
      <c r="J808" s="78"/>
      <c r="K808" s="78"/>
      <c r="L808" s="402"/>
      <c r="M808" s="78"/>
      <c r="N808" s="78"/>
      <c r="O808" s="78"/>
      <c r="P808" s="78"/>
      <c r="Q808" s="78"/>
      <c r="R808" s="36">
        <f t="shared" si="50"/>
        <v>28348.636155563392</v>
      </c>
      <c r="S808" s="386"/>
      <c r="T808" s="78"/>
      <c r="X808" s="39" t="str">
        <f t="shared" si="48"/>
        <v/>
      </c>
      <c r="Y808" s="42" t="str">
        <f t="shared" si="49"/>
        <v/>
      </c>
    </row>
    <row r="809" spans="1:25">
      <c r="A809" s="399"/>
      <c r="B809" s="18"/>
      <c r="C809" s="78"/>
      <c r="D809" s="78"/>
      <c r="E809" s="78"/>
      <c r="F809" s="78"/>
      <c r="G809" s="400"/>
      <c r="H809" s="400"/>
      <c r="I809" s="401"/>
      <c r="J809" s="78"/>
      <c r="K809" s="78"/>
      <c r="L809" s="402"/>
      <c r="M809" s="78"/>
      <c r="N809" s="78"/>
      <c r="O809" s="78"/>
      <c r="P809" s="78"/>
      <c r="Q809" s="78"/>
      <c r="R809" s="36">
        <f t="shared" si="50"/>
        <v>28348.636155563392</v>
      </c>
      <c r="S809" s="386"/>
      <c r="T809" s="78"/>
      <c r="X809" s="39" t="str">
        <f t="shared" si="48"/>
        <v/>
      </c>
      <c r="Y809" s="42" t="str">
        <f t="shared" si="49"/>
        <v/>
      </c>
    </row>
    <row r="810" spans="1:25">
      <c r="A810" s="399"/>
      <c r="B810" s="18"/>
      <c r="C810" s="78"/>
      <c r="D810" s="78"/>
      <c r="E810" s="78"/>
      <c r="F810" s="78"/>
      <c r="G810" s="400"/>
      <c r="H810" s="400"/>
      <c r="I810" s="401"/>
      <c r="J810" s="78"/>
      <c r="K810" s="78"/>
      <c r="L810" s="402"/>
      <c r="M810" s="78"/>
      <c r="N810" s="78"/>
      <c r="O810" s="78"/>
      <c r="P810" s="78"/>
      <c r="Q810" s="78"/>
      <c r="R810" s="36">
        <f t="shared" si="50"/>
        <v>28348.636155563392</v>
      </c>
      <c r="S810" s="386"/>
      <c r="T810" s="78"/>
      <c r="X810" s="39" t="str">
        <f t="shared" si="48"/>
        <v/>
      </c>
      <c r="Y810" s="42" t="str">
        <f t="shared" si="49"/>
        <v/>
      </c>
    </row>
    <row r="811" spans="1:25">
      <c r="A811" s="399"/>
      <c r="B811" s="18"/>
      <c r="C811" s="78"/>
      <c r="D811" s="78"/>
      <c r="E811" s="78"/>
      <c r="F811" s="78"/>
      <c r="G811" s="400"/>
      <c r="H811" s="400"/>
      <c r="I811" s="401"/>
      <c r="J811" s="78"/>
      <c r="K811" s="78"/>
      <c r="L811" s="402"/>
      <c r="M811" s="78"/>
      <c r="N811" s="78"/>
      <c r="O811" s="78"/>
      <c r="P811" s="78"/>
      <c r="Q811" s="78"/>
      <c r="R811" s="36">
        <f t="shared" si="50"/>
        <v>28348.636155563392</v>
      </c>
      <c r="S811" s="386"/>
      <c r="T811" s="78"/>
      <c r="X811" s="39" t="str">
        <f t="shared" si="48"/>
        <v/>
      </c>
      <c r="Y811" s="42" t="str">
        <f t="shared" si="49"/>
        <v/>
      </c>
    </row>
    <row r="812" spans="1:25">
      <c r="A812" s="399"/>
      <c r="B812" s="18"/>
      <c r="C812" s="78"/>
      <c r="D812" s="78"/>
      <c r="E812" s="78"/>
      <c r="F812" s="78"/>
      <c r="G812" s="400"/>
      <c r="H812" s="400"/>
      <c r="I812" s="401"/>
      <c r="J812" s="78"/>
      <c r="K812" s="78"/>
      <c r="L812" s="402"/>
      <c r="M812" s="78"/>
      <c r="N812" s="78"/>
      <c r="O812" s="78"/>
      <c r="P812" s="78"/>
      <c r="Q812" s="78"/>
      <c r="R812" s="36">
        <f t="shared" si="50"/>
        <v>28348.636155563392</v>
      </c>
      <c r="S812" s="386"/>
      <c r="T812" s="78"/>
      <c r="X812" s="39" t="str">
        <f t="shared" si="48"/>
        <v/>
      </c>
      <c r="Y812" s="42" t="str">
        <f t="shared" si="49"/>
        <v/>
      </c>
    </row>
    <row r="813" spans="1:25">
      <c r="A813" s="399"/>
      <c r="B813" s="18"/>
      <c r="C813" s="78"/>
      <c r="D813" s="78"/>
      <c r="E813" s="78"/>
      <c r="F813" s="78"/>
      <c r="G813" s="400"/>
      <c r="H813" s="400"/>
      <c r="I813" s="401"/>
      <c r="J813" s="78"/>
      <c r="K813" s="78"/>
      <c r="L813" s="402"/>
      <c r="M813" s="78"/>
      <c r="N813" s="78"/>
      <c r="O813" s="78"/>
      <c r="P813" s="78"/>
      <c r="Q813" s="78"/>
      <c r="R813" s="36">
        <f t="shared" si="50"/>
        <v>28348.636155563392</v>
      </c>
      <c r="S813" s="386"/>
      <c r="T813" s="78"/>
      <c r="X813" s="39" t="str">
        <f t="shared" si="48"/>
        <v/>
      </c>
      <c r="Y813" s="42" t="str">
        <f t="shared" si="49"/>
        <v/>
      </c>
    </row>
    <row r="814" spans="1:25">
      <c r="A814" s="399"/>
      <c r="B814" s="18"/>
      <c r="C814" s="78"/>
      <c r="D814" s="78"/>
      <c r="E814" s="78"/>
      <c r="F814" s="78"/>
      <c r="G814" s="400"/>
      <c r="H814" s="400"/>
      <c r="I814" s="401"/>
      <c r="J814" s="78"/>
      <c r="K814" s="78"/>
      <c r="L814" s="402"/>
      <c r="M814" s="78"/>
      <c r="N814" s="78"/>
      <c r="O814" s="78"/>
      <c r="P814" s="78"/>
      <c r="Q814" s="78"/>
      <c r="R814" s="36">
        <f t="shared" si="50"/>
        <v>28348.636155563392</v>
      </c>
      <c r="S814" s="386"/>
      <c r="T814" s="78"/>
      <c r="X814" s="39" t="str">
        <f t="shared" si="48"/>
        <v/>
      </c>
      <c r="Y814" s="42" t="str">
        <f t="shared" si="49"/>
        <v/>
      </c>
    </row>
    <row r="815" spans="1:25">
      <c r="A815" s="399"/>
      <c r="B815" s="18"/>
      <c r="C815" s="78"/>
      <c r="D815" s="78"/>
      <c r="E815" s="78"/>
      <c r="F815" s="78"/>
      <c r="G815" s="400"/>
      <c r="H815" s="400"/>
      <c r="I815" s="401"/>
      <c r="J815" s="78"/>
      <c r="K815" s="78"/>
      <c r="L815" s="402"/>
      <c r="M815" s="78"/>
      <c r="N815" s="78"/>
      <c r="O815" s="78"/>
      <c r="P815" s="78"/>
      <c r="Q815" s="78"/>
      <c r="R815" s="36">
        <f t="shared" si="50"/>
        <v>28348.636155563392</v>
      </c>
      <c r="S815" s="386"/>
      <c r="T815" s="78"/>
      <c r="X815" s="39" t="str">
        <f t="shared" si="48"/>
        <v/>
      </c>
      <c r="Y815" s="42" t="str">
        <f t="shared" si="49"/>
        <v/>
      </c>
    </row>
    <row r="816" spans="1:25">
      <c r="A816" s="399"/>
      <c r="B816" s="18"/>
      <c r="C816" s="78"/>
      <c r="D816" s="78"/>
      <c r="E816" s="78"/>
      <c r="F816" s="78"/>
      <c r="G816" s="400"/>
      <c r="H816" s="400"/>
      <c r="I816" s="401"/>
      <c r="J816" s="78"/>
      <c r="K816" s="78"/>
      <c r="L816" s="402"/>
      <c r="M816" s="78"/>
      <c r="N816" s="78"/>
      <c r="O816" s="78"/>
      <c r="P816" s="78"/>
      <c r="Q816" s="78"/>
      <c r="R816" s="36">
        <f t="shared" si="50"/>
        <v>28348.636155563392</v>
      </c>
      <c r="S816" s="386"/>
      <c r="T816" s="78"/>
      <c r="X816" s="39" t="str">
        <f t="shared" si="48"/>
        <v/>
      </c>
      <c r="Y816" s="42" t="str">
        <f t="shared" si="49"/>
        <v/>
      </c>
    </row>
    <row r="817" spans="1:25">
      <c r="A817" s="399"/>
      <c r="B817" s="18"/>
      <c r="C817" s="78"/>
      <c r="D817" s="78"/>
      <c r="E817" s="78"/>
      <c r="F817" s="78"/>
      <c r="G817" s="400"/>
      <c r="H817" s="400"/>
      <c r="I817" s="401"/>
      <c r="J817" s="78"/>
      <c r="K817" s="78"/>
      <c r="L817" s="402"/>
      <c r="M817" s="78"/>
      <c r="N817" s="78"/>
      <c r="O817" s="78"/>
      <c r="P817" s="78"/>
      <c r="Q817" s="78"/>
      <c r="R817" s="36">
        <f t="shared" si="50"/>
        <v>28348.636155563392</v>
      </c>
      <c r="S817" s="386"/>
      <c r="T817" s="78"/>
      <c r="X817" s="39" t="str">
        <f t="shared" si="48"/>
        <v/>
      </c>
      <c r="Y817" s="42" t="str">
        <f t="shared" si="49"/>
        <v/>
      </c>
    </row>
    <row r="818" spans="1:25">
      <c r="A818" s="399"/>
      <c r="B818" s="18"/>
      <c r="C818" s="78"/>
      <c r="D818" s="78"/>
      <c r="E818" s="78"/>
      <c r="F818" s="78"/>
      <c r="G818" s="400"/>
      <c r="H818" s="400"/>
      <c r="I818" s="401"/>
      <c r="J818" s="78"/>
      <c r="K818" s="78"/>
      <c r="L818" s="402"/>
      <c r="M818" s="78"/>
      <c r="N818" s="78"/>
      <c r="O818" s="78"/>
      <c r="P818" s="78"/>
      <c r="Q818" s="78"/>
      <c r="R818" s="36">
        <f t="shared" si="50"/>
        <v>28348.636155563392</v>
      </c>
      <c r="S818" s="386"/>
      <c r="T818" s="78"/>
      <c r="X818" s="39" t="str">
        <f t="shared" si="48"/>
        <v/>
      </c>
      <c r="Y818" s="42" t="str">
        <f t="shared" si="49"/>
        <v/>
      </c>
    </row>
    <row r="819" spans="1:25">
      <c r="A819" s="399"/>
      <c r="B819" s="18"/>
      <c r="C819" s="78"/>
      <c r="D819" s="78"/>
      <c r="E819" s="78"/>
      <c r="F819" s="78"/>
      <c r="G819" s="400"/>
      <c r="H819" s="400"/>
      <c r="I819" s="401"/>
      <c r="J819" s="78"/>
      <c r="K819" s="78"/>
      <c r="L819" s="402"/>
      <c r="M819" s="78"/>
      <c r="N819" s="78"/>
      <c r="O819" s="78"/>
      <c r="P819" s="78"/>
      <c r="Q819" s="78"/>
      <c r="R819" s="36">
        <f t="shared" si="50"/>
        <v>28348.636155563392</v>
      </c>
      <c r="S819" s="386"/>
      <c r="T819" s="78"/>
      <c r="X819" s="39" t="str">
        <f t="shared" si="48"/>
        <v/>
      </c>
      <c r="Y819" s="42" t="str">
        <f t="shared" si="49"/>
        <v/>
      </c>
    </row>
    <row r="820" spans="1:25">
      <c r="A820" s="399"/>
      <c r="B820" s="18"/>
      <c r="C820" s="78"/>
      <c r="D820" s="78"/>
      <c r="E820" s="78"/>
      <c r="F820" s="78"/>
      <c r="G820" s="400"/>
      <c r="H820" s="400"/>
      <c r="I820" s="401"/>
      <c r="J820" s="78"/>
      <c r="K820" s="78"/>
      <c r="L820" s="402"/>
      <c r="M820" s="78"/>
      <c r="N820" s="78"/>
      <c r="O820" s="78"/>
      <c r="P820" s="78"/>
      <c r="Q820" s="78"/>
      <c r="R820" s="36">
        <f t="shared" si="50"/>
        <v>28348.636155563392</v>
      </c>
      <c r="S820" s="386"/>
      <c r="T820" s="78"/>
      <c r="X820" s="39" t="str">
        <f t="shared" si="48"/>
        <v/>
      </c>
      <c r="Y820" s="42" t="str">
        <f t="shared" si="49"/>
        <v/>
      </c>
    </row>
    <row r="821" spans="1:25">
      <c r="A821" s="399"/>
      <c r="B821" s="18"/>
      <c r="C821" s="78"/>
      <c r="D821" s="78"/>
      <c r="E821" s="78"/>
      <c r="F821" s="78"/>
      <c r="G821" s="400"/>
      <c r="H821" s="400"/>
      <c r="I821" s="401"/>
      <c r="J821" s="78"/>
      <c r="K821" s="78"/>
      <c r="L821" s="402"/>
      <c r="M821" s="78"/>
      <c r="N821" s="78"/>
      <c r="O821" s="78"/>
      <c r="P821" s="78"/>
      <c r="Q821" s="78"/>
      <c r="R821" s="36">
        <f t="shared" si="50"/>
        <v>28348.636155563392</v>
      </c>
      <c r="S821" s="386"/>
      <c r="T821" s="78"/>
      <c r="X821" s="39" t="str">
        <f t="shared" si="48"/>
        <v/>
      </c>
      <c r="Y821" s="42" t="str">
        <f t="shared" si="49"/>
        <v/>
      </c>
    </row>
    <row r="822" spans="1:25">
      <c r="A822" s="399"/>
      <c r="B822" s="18"/>
      <c r="C822" s="78"/>
      <c r="D822" s="78"/>
      <c r="E822" s="78"/>
      <c r="F822" s="78"/>
      <c r="G822" s="400"/>
      <c r="H822" s="400"/>
      <c r="I822" s="401"/>
      <c r="J822" s="78"/>
      <c r="K822" s="78"/>
      <c r="L822" s="402"/>
      <c r="M822" s="78"/>
      <c r="N822" s="78"/>
      <c r="O822" s="78"/>
      <c r="P822" s="78"/>
      <c r="Q822" s="78"/>
      <c r="R822" s="36">
        <f t="shared" si="50"/>
        <v>28348.636155563392</v>
      </c>
      <c r="S822" s="386"/>
      <c r="T822" s="78"/>
      <c r="X822" s="39" t="str">
        <f t="shared" ref="X822:X885" si="51">IF(I937&lt;&gt;0,I937,"")</f>
        <v/>
      </c>
      <c r="Y822" s="42" t="str">
        <f t="shared" ref="Y822:Y885" si="52">IF(I937&lt;&gt;0,A937,"")</f>
        <v/>
      </c>
    </row>
    <row r="823" spans="1:25">
      <c r="A823" s="399"/>
      <c r="B823" s="18"/>
      <c r="C823" s="78"/>
      <c r="D823" s="78"/>
      <c r="E823" s="78"/>
      <c r="F823" s="78"/>
      <c r="G823" s="400"/>
      <c r="H823" s="400"/>
      <c r="I823" s="401"/>
      <c r="J823" s="78"/>
      <c r="K823" s="78"/>
      <c r="L823" s="402"/>
      <c r="M823" s="78"/>
      <c r="N823" s="78"/>
      <c r="O823" s="78"/>
      <c r="P823" s="78"/>
      <c r="Q823" s="78"/>
      <c r="R823" s="36">
        <f t="shared" si="50"/>
        <v>28348.636155563392</v>
      </c>
      <c r="S823" s="386"/>
      <c r="T823" s="78"/>
      <c r="X823" s="39" t="str">
        <f t="shared" si="51"/>
        <v/>
      </c>
      <c r="Y823" s="42" t="str">
        <f t="shared" si="52"/>
        <v/>
      </c>
    </row>
    <row r="824" spans="1:25">
      <c r="A824" s="399"/>
      <c r="B824" s="18"/>
      <c r="C824" s="78"/>
      <c r="D824" s="78"/>
      <c r="E824" s="78"/>
      <c r="F824" s="78"/>
      <c r="G824" s="400"/>
      <c r="H824" s="400"/>
      <c r="I824" s="401"/>
      <c r="J824" s="78"/>
      <c r="K824" s="78"/>
      <c r="L824" s="402"/>
      <c r="M824" s="78"/>
      <c r="N824" s="78"/>
      <c r="O824" s="78"/>
      <c r="P824" s="78"/>
      <c r="Q824" s="78"/>
      <c r="R824" s="36">
        <f t="shared" si="50"/>
        <v>28348.636155563392</v>
      </c>
      <c r="S824" s="386"/>
      <c r="T824" s="78"/>
      <c r="X824" s="39" t="str">
        <f t="shared" si="51"/>
        <v/>
      </c>
      <c r="Y824" s="42" t="str">
        <f t="shared" si="52"/>
        <v/>
      </c>
    </row>
    <row r="825" spans="1:25">
      <c r="A825" s="399"/>
      <c r="B825" s="18"/>
      <c r="C825" s="78"/>
      <c r="D825" s="78"/>
      <c r="E825" s="78"/>
      <c r="F825" s="78"/>
      <c r="G825" s="400"/>
      <c r="H825" s="400"/>
      <c r="I825" s="401"/>
      <c r="J825" s="78"/>
      <c r="K825" s="78"/>
      <c r="L825" s="402"/>
      <c r="M825" s="78"/>
      <c r="N825" s="78"/>
      <c r="O825" s="78"/>
      <c r="P825" s="78"/>
      <c r="Q825" s="78"/>
      <c r="R825" s="36">
        <f t="shared" si="50"/>
        <v>28348.636155563392</v>
      </c>
      <c r="S825" s="386"/>
      <c r="T825" s="78"/>
      <c r="X825" s="39" t="str">
        <f t="shared" si="51"/>
        <v/>
      </c>
      <c r="Y825" s="42" t="str">
        <f t="shared" si="52"/>
        <v/>
      </c>
    </row>
    <row r="826" spans="1:25">
      <c r="A826" s="399"/>
      <c r="B826" s="18"/>
      <c r="C826" s="78"/>
      <c r="D826" s="78"/>
      <c r="E826" s="78"/>
      <c r="F826" s="78"/>
      <c r="G826" s="400"/>
      <c r="H826" s="400"/>
      <c r="I826" s="401"/>
      <c r="J826" s="78"/>
      <c r="K826" s="78"/>
      <c r="L826" s="402"/>
      <c r="M826" s="78"/>
      <c r="N826" s="78"/>
      <c r="O826" s="78"/>
      <c r="P826" s="78"/>
      <c r="Q826" s="78"/>
      <c r="R826" s="36">
        <f t="shared" si="50"/>
        <v>28348.636155563392</v>
      </c>
      <c r="S826" s="386"/>
      <c r="T826" s="78"/>
      <c r="X826" s="39" t="str">
        <f t="shared" si="51"/>
        <v/>
      </c>
      <c r="Y826" s="42" t="str">
        <f t="shared" si="52"/>
        <v/>
      </c>
    </row>
    <row r="827" spans="1:25">
      <c r="A827" s="399"/>
      <c r="B827" s="18"/>
      <c r="C827" s="78"/>
      <c r="D827" s="78"/>
      <c r="E827" s="78"/>
      <c r="F827" s="78"/>
      <c r="G827" s="400"/>
      <c r="H827" s="400"/>
      <c r="I827" s="401"/>
      <c r="J827" s="78"/>
      <c r="K827" s="78"/>
      <c r="L827" s="402"/>
      <c r="M827" s="78"/>
      <c r="N827" s="78"/>
      <c r="O827" s="78"/>
      <c r="P827" s="78"/>
      <c r="Q827" s="78"/>
      <c r="R827" s="36">
        <f t="shared" si="50"/>
        <v>28348.636155563392</v>
      </c>
      <c r="S827" s="386"/>
      <c r="T827" s="78"/>
      <c r="X827" s="39" t="str">
        <f t="shared" si="51"/>
        <v/>
      </c>
      <c r="Y827" s="42" t="str">
        <f t="shared" si="52"/>
        <v/>
      </c>
    </row>
    <row r="828" spans="1:25">
      <c r="A828" s="399"/>
      <c r="B828" s="18"/>
      <c r="C828" s="78"/>
      <c r="D828" s="78"/>
      <c r="E828" s="78"/>
      <c r="F828" s="78"/>
      <c r="G828" s="400"/>
      <c r="H828" s="400"/>
      <c r="I828" s="401"/>
      <c r="J828" s="78"/>
      <c r="K828" s="78"/>
      <c r="L828" s="402"/>
      <c r="M828" s="78"/>
      <c r="N828" s="78"/>
      <c r="O828" s="78"/>
      <c r="P828" s="78"/>
      <c r="Q828" s="78"/>
      <c r="R828" s="36">
        <f t="shared" si="50"/>
        <v>28348.636155563392</v>
      </c>
      <c r="S828" s="386"/>
      <c r="T828" s="78"/>
      <c r="X828" s="39" t="str">
        <f t="shared" si="51"/>
        <v/>
      </c>
      <c r="Y828" s="42" t="str">
        <f t="shared" si="52"/>
        <v/>
      </c>
    </row>
    <row r="829" spans="1:25">
      <c r="A829" s="399"/>
      <c r="B829" s="18"/>
      <c r="C829" s="78"/>
      <c r="D829" s="78"/>
      <c r="E829" s="78"/>
      <c r="F829" s="78"/>
      <c r="G829" s="400"/>
      <c r="H829" s="400"/>
      <c r="I829" s="401"/>
      <c r="J829" s="78"/>
      <c r="K829" s="78"/>
      <c r="L829" s="402"/>
      <c r="M829" s="78"/>
      <c r="N829" s="78"/>
      <c r="O829" s="78"/>
      <c r="P829" s="78"/>
      <c r="Q829" s="78"/>
      <c r="R829" s="36">
        <f t="shared" si="50"/>
        <v>28348.636155563392</v>
      </c>
      <c r="S829" s="386"/>
      <c r="T829" s="78"/>
      <c r="X829" s="39" t="str">
        <f t="shared" si="51"/>
        <v/>
      </c>
      <c r="Y829" s="42" t="str">
        <f t="shared" si="52"/>
        <v/>
      </c>
    </row>
    <row r="830" spans="1:25">
      <c r="A830" s="399"/>
      <c r="B830" s="18"/>
      <c r="C830" s="78"/>
      <c r="D830" s="78"/>
      <c r="E830" s="78"/>
      <c r="F830" s="78"/>
      <c r="G830" s="400"/>
      <c r="H830" s="400"/>
      <c r="I830" s="401"/>
      <c r="J830" s="78"/>
      <c r="K830" s="78"/>
      <c r="L830" s="402"/>
      <c r="M830" s="78"/>
      <c r="N830" s="78"/>
      <c r="O830" s="78"/>
      <c r="P830" s="78"/>
      <c r="Q830" s="78"/>
      <c r="R830" s="36">
        <f t="shared" si="50"/>
        <v>28348.636155563392</v>
      </c>
      <c r="S830" s="386"/>
      <c r="T830" s="78"/>
      <c r="X830" s="39" t="str">
        <f t="shared" si="51"/>
        <v/>
      </c>
      <c r="Y830" s="42" t="str">
        <f t="shared" si="52"/>
        <v/>
      </c>
    </row>
    <row r="831" spans="1:25">
      <c r="A831" s="399"/>
      <c r="B831" s="18"/>
      <c r="C831" s="78"/>
      <c r="D831" s="78"/>
      <c r="E831" s="78"/>
      <c r="F831" s="78"/>
      <c r="G831" s="400"/>
      <c r="H831" s="400"/>
      <c r="I831" s="401"/>
      <c r="J831" s="78"/>
      <c r="K831" s="78"/>
      <c r="L831" s="402"/>
      <c r="M831" s="78"/>
      <c r="N831" s="78"/>
      <c r="O831" s="78"/>
      <c r="P831" s="78"/>
      <c r="Q831" s="78"/>
      <c r="R831" s="36">
        <f t="shared" si="50"/>
        <v>28348.636155563392</v>
      </c>
      <c r="S831" s="386"/>
      <c r="T831" s="78"/>
      <c r="X831" s="39" t="str">
        <f t="shared" si="51"/>
        <v/>
      </c>
      <c r="Y831" s="42" t="str">
        <f t="shared" si="52"/>
        <v/>
      </c>
    </row>
    <row r="832" spans="1:25">
      <c r="A832" s="399"/>
      <c r="B832" s="18"/>
      <c r="C832" s="78"/>
      <c r="D832" s="78"/>
      <c r="E832" s="78"/>
      <c r="F832" s="78"/>
      <c r="G832" s="400"/>
      <c r="H832" s="400"/>
      <c r="I832" s="401"/>
      <c r="J832" s="78"/>
      <c r="K832" s="78"/>
      <c r="L832" s="402"/>
      <c r="M832" s="78"/>
      <c r="N832" s="78"/>
      <c r="O832" s="78"/>
      <c r="P832" s="78"/>
      <c r="Q832" s="78"/>
      <c r="R832" s="36">
        <f t="shared" si="50"/>
        <v>28348.636155563392</v>
      </c>
      <c r="S832" s="386"/>
      <c r="T832" s="78"/>
      <c r="X832" s="39" t="str">
        <f t="shared" si="51"/>
        <v/>
      </c>
      <c r="Y832" s="42" t="str">
        <f t="shared" si="52"/>
        <v/>
      </c>
    </row>
    <row r="833" spans="1:25">
      <c r="A833" s="399"/>
      <c r="B833" s="18"/>
      <c r="C833" s="78"/>
      <c r="D833" s="78"/>
      <c r="E833" s="78"/>
      <c r="F833" s="78"/>
      <c r="G833" s="400"/>
      <c r="H833" s="400"/>
      <c r="I833" s="401"/>
      <c r="J833" s="78"/>
      <c r="K833" s="78"/>
      <c r="L833" s="402"/>
      <c r="M833" s="78"/>
      <c r="N833" s="78"/>
      <c r="O833" s="78"/>
      <c r="P833" s="78"/>
      <c r="Q833" s="78"/>
      <c r="R833" s="36">
        <f t="shared" si="50"/>
        <v>28348.636155563392</v>
      </c>
      <c r="S833" s="386"/>
      <c r="T833" s="78"/>
      <c r="X833" s="39" t="str">
        <f t="shared" si="51"/>
        <v/>
      </c>
      <c r="Y833" s="42" t="str">
        <f t="shared" si="52"/>
        <v/>
      </c>
    </row>
    <row r="834" spans="1:25">
      <c r="A834" s="399"/>
      <c r="B834" s="18"/>
      <c r="C834" s="78"/>
      <c r="D834" s="78"/>
      <c r="E834" s="78"/>
      <c r="F834" s="78"/>
      <c r="G834" s="400"/>
      <c r="H834" s="400"/>
      <c r="I834" s="401"/>
      <c r="J834" s="78"/>
      <c r="K834" s="78"/>
      <c r="L834" s="402"/>
      <c r="M834" s="78"/>
      <c r="N834" s="78"/>
      <c r="O834" s="78"/>
      <c r="P834" s="78"/>
      <c r="Q834" s="78"/>
      <c r="R834" s="36">
        <f t="shared" si="50"/>
        <v>28348.636155563392</v>
      </c>
      <c r="S834" s="386"/>
      <c r="T834" s="78"/>
      <c r="X834" s="39" t="str">
        <f t="shared" si="51"/>
        <v/>
      </c>
      <c r="Y834" s="42" t="str">
        <f t="shared" si="52"/>
        <v/>
      </c>
    </row>
    <row r="835" spans="1:25">
      <c r="A835" s="399"/>
      <c r="B835" s="18"/>
      <c r="C835" s="78"/>
      <c r="D835" s="78"/>
      <c r="E835" s="78"/>
      <c r="F835" s="78"/>
      <c r="G835" s="400"/>
      <c r="H835" s="400"/>
      <c r="I835" s="401"/>
      <c r="J835" s="78"/>
      <c r="K835" s="78"/>
      <c r="L835" s="402"/>
      <c r="M835" s="78"/>
      <c r="N835" s="78"/>
      <c r="O835" s="78"/>
      <c r="P835" s="78"/>
      <c r="Q835" s="78"/>
      <c r="R835" s="36">
        <f t="shared" si="50"/>
        <v>28348.636155563392</v>
      </c>
      <c r="S835" s="386"/>
      <c r="T835" s="78"/>
      <c r="X835" s="39" t="str">
        <f t="shared" si="51"/>
        <v/>
      </c>
      <c r="Y835" s="42" t="str">
        <f t="shared" si="52"/>
        <v/>
      </c>
    </row>
    <row r="836" spans="1:25">
      <c r="A836" s="399"/>
      <c r="B836" s="18"/>
      <c r="C836" s="78"/>
      <c r="D836" s="78"/>
      <c r="E836" s="78"/>
      <c r="F836" s="78"/>
      <c r="G836" s="400"/>
      <c r="H836" s="400"/>
      <c r="I836" s="401"/>
      <c r="J836" s="78"/>
      <c r="K836" s="78"/>
      <c r="L836" s="402"/>
      <c r="M836" s="78"/>
      <c r="N836" s="78"/>
      <c r="O836" s="78"/>
      <c r="P836" s="78"/>
      <c r="Q836" s="78"/>
      <c r="R836" s="36">
        <f t="shared" si="50"/>
        <v>28348.636155563392</v>
      </c>
      <c r="S836" s="386"/>
      <c r="T836" s="78"/>
      <c r="X836" s="39" t="str">
        <f t="shared" si="51"/>
        <v/>
      </c>
      <c r="Y836" s="42" t="str">
        <f t="shared" si="52"/>
        <v/>
      </c>
    </row>
    <row r="837" spans="1:25">
      <c r="A837" s="399"/>
      <c r="B837" s="18"/>
      <c r="C837" s="78"/>
      <c r="D837" s="78"/>
      <c r="E837" s="78"/>
      <c r="F837" s="78"/>
      <c r="G837" s="400"/>
      <c r="H837" s="400"/>
      <c r="I837" s="401"/>
      <c r="J837" s="78"/>
      <c r="K837" s="78"/>
      <c r="L837" s="402"/>
      <c r="M837" s="78"/>
      <c r="N837" s="78"/>
      <c r="O837" s="78"/>
      <c r="P837" s="78"/>
      <c r="Q837" s="78"/>
      <c r="R837" s="36">
        <f t="shared" si="50"/>
        <v>28348.636155563392</v>
      </c>
      <c r="S837" s="386"/>
      <c r="T837" s="78"/>
      <c r="X837" s="39" t="str">
        <f t="shared" si="51"/>
        <v/>
      </c>
      <c r="Y837" s="42" t="str">
        <f t="shared" si="52"/>
        <v/>
      </c>
    </row>
    <row r="838" spans="1:25">
      <c r="A838" s="399"/>
      <c r="B838" s="18"/>
      <c r="C838" s="78"/>
      <c r="D838" s="78"/>
      <c r="E838" s="78"/>
      <c r="F838" s="78"/>
      <c r="G838" s="400"/>
      <c r="H838" s="400"/>
      <c r="I838" s="401"/>
      <c r="J838" s="78"/>
      <c r="K838" s="78"/>
      <c r="L838" s="402"/>
      <c r="M838" s="78"/>
      <c r="N838" s="78"/>
      <c r="O838" s="78"/>
      <c r="P838" s="78"/>
      <c r="Q838" s="78"/>
      <c r="R838" s="36">
        <f t="shared" si="50"/>
        <v>28348.636155563392</v>
      </c>
      <c r="S838" s="386"/>
      <c r="T838" s="78"/>
      <c r="X838" s="39" t="str">
        <f t="shared" si="51"/>
        <v/>
      </c>
      <c r="Y838" s="42" t="str">
        <f t="shared" si="52"/>
        <v/>
      </c>
    </row>
    <row r="839" spans="1:25">
      <c r="A839" s="399"/>
      <c r="B839" s="18"/>
      <c r="C839" s="78"/>
      <c r="D839" s="78"/>
      <c r="E839" s="78"/>
      <c r="F839" s="78"/>
      <c r="G839" s="400"/>
      <c r="H839" s="400"/>
      <c r="I839" s="401"/>
      <c r="J839" s="78"/>
      <c r="K839" s="78"/>
      <c r="L839" s="402"/>
      <c r="M839" s="78"/>
      <c r="N839" s="78"/>
      <c r="O839" s="78"/>
      <c r="P839" s="78"/>
      <c r="Q839" s="78"/>
      <c r="R839" s="36">
        <f t="shared" si="50"/>
        <v>28348.636155563392</v>
      </c>
      <c r="S839" s="386"/>
      <c r="T839" s="78"/>
      <c r="X839" s="39" t="str">
        <f t="shared" si="51"/>
        <v/>
      </c>
      <c r="Y839" s="42" t="str">
        <f t="shared" si="52"/>
        <v/>
      </c>
    </row>
    <row r="840" spans="1:25">
      <c r="A840" s="399"/>
      <c r="B840" s="18"/>
      <c r="C840" s="78"/>
      <c r="D840" s="78"/>
      <c r="E840" s="78"/>
      <c r="F840" s="78"/>
      <c r="G840" s="400"/>
      <c r="H840" s="400"/>
      <c r="I840" s="401"/>
      <c r="J840" s="78"/>
      <c r="K840" s="78"/>
      <c r="L840" s="402"/>
      <c r="M840" s="78"/>
      <c r="N840" s="78"/>
      <c r="O840" s="78"/>
      <c r="P840" s="78"/>
      <c r="Q840" s="78"/>
      <c r="R840" s="36">
        <f t="shared" si="50"/>
        <v>28348.636155563392</v>
      </c>
      <c r="S840" s="386"/>
      <c r="T840" s="78"/>
      <c r="X840" s="39" t="str">
        <f t="shared" si="51"/>
        <v/>
      </c>
      <c r="Y840" s="42" t="str">
        <f t="shared" si="52"/>
        <v/>
      </c>
    </row>
    <row r="841" spans="1:25">
      <c r="A841" s="399"/>
      <c r="B841" s="18"/>
      <c r="C841" s="78"/>
      <c r="D841" s="78"/>
      <c r="E841" s="78"/>
      <c r="F841" s="78"/>
      <c r="G841" s="400"/>
      <c r="H841" s="400"/>
      <c r="I841" s="401"/>
      <c r="J841" s="78"/>
      <c r="K841" s="78"/>
      <c r="L841" s="402"/>
      <c r="M841" s="78"/>
      <c r="N841" s="78"/>
      <c r="O841" s="78"/>
      <c r="P841" s="78"/>
      <c r="Q841" s="78"/>
      <c r="R841" s="36">
        <f t="shared" si="50"/>
        <v>28348.636155563392</v>
      </c>
      <c r="S841" s="386"/>
      <c r="T841" s="78"/>
      <c r="X841" s="39" t="str">
        <f t="shared" si="51"/>
        <v/>
      </c>
      <c r="Y841" s="42" t="str">
        <f t="shared" si="52"/>
        <v/>
      </c>
    </row>
    <row r="842" spans="1:25">
      <c r="A842" s="399"/>
      <c r="B842" s="18"/>
      <c r="C842" s="78"/>
      <c r="D842" s="78"/>
      <c r="E842" s="78"/>
      <c r="F842" s="78"/>
      <c r="G842" s="400"/>
      <c r="H842" s="400"/>
      <c r="I842" s="401"/>
      <c r="J842" s="78"/>
      <c r="K842" s="78"/>
      <c r="L842" s="402"/>
      <c r="M842" s="78"/>
      <c r="N842" s="78"/>
      <c r="O842" s="78"/>
      <c r="P842" s="78"/>
      <c r="Q842" s="78"/>
      <c r="R842" s="36">
        <f t="shared" si="50"/>
        <v>28348.636155563392</v>
      </c>
      <c r="S842" s="386"/>
      <c r="T842" s="78"/>
      <c r="X842" s="39" t="str">
        <f t="shared" si="51"/>
        <v/>
      </c>
      <c r="Y842" s="42" t="str">
        <f t="shared" si="52"/>
        <v/>
      </c>
    </row>
    <row r="843" spans="1:25">
      <c r="A843" s="399"/>
      <c r="B843" s="18"/>
      <c r="C843" s="78"/>
      <c r="D843" s="78"/>
      <c r="E843" s="78"/>
      <c r="F843" s="78"/>
      <c r="G843" s="400"/>
      <c r="H843" s="400"/>
      <c r="I843" s="401"/>
      <c r="J843" s="78"/>
      <c r="K843" s="78"/>
      <c r="L843" s="402"/>
      <c r="M843" s="78"/>
      <c r="N843" s="78"/>
      <c r="O843" s="78"/>
      <c r="P843" s="78"/>
      <c r="Q843" s="78"/>
      <c r="R843" s="36">
        <f t="shared" si="50"/>
        <v>28348.636155563392</v>
      </c>
      <c r="S843" s="386"/>
      <c r="T843" s="78"/>
      <c r="X843" s="39" t="str">
        <f t="shared" si="51"/>
        <v/>
      </c>
      <c r="Y843" s="42" t="str">
        <f t="shared" si="52"/>
        <v/>
      </c>
    </row>
    <row r="844" spans="1:25">
      <c r="A844" s="399"/>
      <c r="B844" s="18"/>
      <c r="C844" s="78"/>
      <c r="D844" s="78"/>
      <c r="E844" s="78"/>
      <c r="F844" s="78"/>
      <c r="G844" s="400"/>
      <c r="H844" s="400"/>
      <c r="I844" s="401"/>
      <c r="J844" s="78"/>
      <c r="K844" s="78"/>
      <c r="L844" s="402"/>
      <c r="M844" s="78"/>
      <c r="N844" s="78"/>
      <c r="O844" s="78"/>
      <c r="P844" s="78"/>
      <c r="Q844" s="78"/>
      <c r="R844" s="36">
        <f t="shared" si="50"/>
        <v>28348.636155563392</v>
      </c>
      <c r="S844" s="386"/>
      <c r="T844" s="78"/>
      <c r="X844" s="39" t="str">
        <f t="shared" si="51"/>
        <v/>
      </c>
      <c r="Y844" s="42" t="str">
        <f t="shared" si="52"/>
        <v/>
      </c>
    </row>
    <row r="845" spans="1:25">
      <c r="A845" s="399"/>
      <c r="B845" s="18"/>
      <c r="C845" s="78"/>
      <c r="D845" s="78"/>
      <c r="E845" s="78"/>
      <c r="F845" s="78"/>
      <c r="G845" s="400"/>
      <c r="H845" s="400"/>
      <c r="I845" s="401"/>
      <c r="J845" s="78"/>
      <c r="K845" s="78"/>
      <c r="L845" s="402"/>
      <c r="M845" s="78"/>
      <c r="N845" s="78"/>
      <c r="O845" s="78"/>
      <c r="P845" s="78"/>
      <c r="Q845" s="78"/>
      <c r="R845" s="36">
        <f t="shared" si="50"/>
        <v>28348.636155563392</v>
      </c>
      <c r="S845" s="386"/>
      <c r="T845" s="78"/>
      <c r="X845" s="39" t="str">
        <f t="shared" si="51"/>
        <v/>
      </c>
      <c r="Y845" s="42" t="str">
        <f t="shared" si="52"/>
        <v/>
      </c>
    </row>
    <row r="846" spans="1:25">
      <c r="A846" s="399"/>
      <c r="B846" s="18"/>
      <c r="C846" s="78"/>
      <c r="D846" s="78"/>
      <c r="E846" s="78"/>
      <c r="F846" s="78"/>
      <c r="G846" s="400"/>
      <c r="H846" s="400"/>
      <c r="I846" s="401"/>
      <c r="J846" s="78"/>
      <c r="K846" s="78"/>
      <c r="L846" s="402"/>
      <c r="M846" s="78"/>
      <c r="N846" s="78"/>
      <c r="O846" s="78"/>
      <c r="P846" s="78"/>
      <c r="Q846" s="78"/>
      <c r="R846" s="36">
        <f t="shared" si="50"/>
        <v>28348.636155563392</v>
      </c>
      <c r="S846" s="386"/>
      <c r="T846" s="78"/>
      <c r="X846" s="39" t="str">
        <f t="shared" si="51"/>
        <v/>
      </c>
      <c r="Y846" s="42" t="str">
        <f t="shared" si="52"/>
        <v/>
      </c>
    </row>
    <row r="847" spans="1:25">
      <c r="A847" s="399"/>
      <c r="B847" s="18"/>
      <c r="C847" s="78"/>
      <c r="D847" s="78"/>
      <c r="E847" s="78"/>
      <c r="F847" s="78"/>
      <c r="G847" s="400"/>
      <c r="H847" s="400"/>
      <c r="I847" s="401"/>
      <c r="J847" s="78"/>
      <c r="K847" s="78"/>
      <c r="L847" s="402"/>
      <c r="M847" s="78"/>
      <c r="N847" s="78"/>
      <c r="O847" s="78"/>
      <c r="P847" s="78"/>
      <c r="Q847" s="78"/>
      <c r="R847" s="36">
        <f t="shared" si="50"/>
        <v>28348.636155563392</v>
      </c>
      <c r="S847" s="386"/>
      <c r="T847" s="78"/>
      <c r="X847" s="39" t="str">
        <f t="shared" si="51"/>
        <v/>
      </c>
      <c r="Y847" s="42" t="str">
        <f t="shared" si="52"/>
        <v/>
      </c>
    </row>
    <row r="848" spans="1:25">
      <c r="A848" s="399"/>
      <c r="B848" s="18"/>
      <c r="C848" s="78"/>
      <c r="D848" s="78"/>
      <c r="E848" s="78"/>
      <c r="F848" s="78"/>
      <c r="G848" s="400"/>
      <c r="H848" s="400"/>
      <c r="I848" s="401"/>
      <c r="J848" s="78"/>
      <c r="K848" s="78"/>
      <c r="L848" s="402"/>
      <c r="M848" s="78"/>
      <c r="N848" s="78"/>
      <c r="O848" s="78"/>
      <c r="P848" s="78"/>
      <c r="Q848" s="78"/>
      <c r="R848" s="36">
        <f t="shared" si="50"/>
        <v>28348.636155563392</v>
      </c>
      <c r="S848" s="386"/>
      <c r="T848" s="78"/>
      <c r="X848" s="39" t="str">
        <f t="shared" si="51"/>
        <v/>
      </c>
      <c r="Y848" s="42" t="str">
        <f t="shared" si="52"/>
        <v/>
      </c>
    </row>
    <row r="849" spans="1:25">
      <c r="A849" s="399"/>
      <c r="B849" s="18"/>
      <c r="C849" s="78"/>
      <c r="D849" s="78"/>
      <c r="E849" s="78"/>
      <c r="F849" s="78"/>
      <c r="G849" s="400"/>
      <c r="H849" s="400"/>
      <c r="I849" s="401"/>
      <c r="J849" s="78"/>
      <c r="K849" s="78"/>
      <c r="L849" s="402"/>
      <c r="M849" s="78"/>
      <c r="N849" s="78"/>
      <c r="O849" s="78"/>
      <c r="P849" s="78"/>
      <c r="Q849" s="78"/>
      <c r="R849" s="36">
        <f t="shared" si="50"/>
        <v>28348.636155563392</v>
      </c>
      <c r="S849" s="386"/>
      <c r="T849" s="78"/>
      <c r="X849" s="39" t="str">
        <f t="shared" si="51"/>
        <v/>
      </c>
      <c r="Y849" s="42" t="str">
        <f t="shared" si="52"/>
        <v/>
      </c>
    </row>
    <row r="850" spans="1:25">
      <c r="A850" s="399"/>
      <c r="B850" s="18"/>
      <c r="C850" s="78"/>
      <c r="D850" s="78"/>
      <c r="E850" s="78"/>
      <c r="F850" s="78"/>
      <c r="G850" s="400"/>
      <c r="H850" s="400"/>
      <c r="I850" s="401"/>
      <c r="J850" s="78"/>
      <c r="K850" s="78"/>
      <c r="L850" s="402"/>
      <c r="M850" s="78"/>
      <c r="N850" s="78"/>
      <c r="O850" s="78"/>
      <c r="P850" s="78"/>
      <c r="Q850" s="78"/>
      <c r="R850" s="36">
        <f t="shared" si="50"/>
        <v>28348.636155563392</v>
      </c>
      <c r="S850" s="386"/>
      <c r="T850" s="78"/>
      <c r="X850" s="39" t="str">
        <f t="shared" si="51"/>
        <v/>
      </c>
      <c r="Y850" s="42" t="str">
        <f t="shared" si="52"/>
        <v/>
      </c>
    </row>
    <row r="851" spans="1:25">
      <c r="A851" s="399"/>
      <c r="B851" s="18"/>
      <c r="C851" s="78"/>
      <c r="D851" s="78"/>
      <c r="E851" s="78"/>
      <c r="F851" s="78"/>
      <c r="G851" s="400"/>
      <c r="H851" s="400"/>
      <c r="I851" s="401"/>
      <c r="J851" s="78"/>
      <c r="K851" s="78"/>
      <c r="L851" s="402"/>
      <c r="M851" s="78"/>
      <c r="N851" s="78"/>
      <c r="O851" s="78"/>
      <c r="P851" s="78"/>
      <c r="Q851" s="78"/>
      <c r="R851" s="36">
        <f t="shared" si="50"/>
        <v>28348.636155563392</v>
      </c>
      <c r="S851" s="386"/>
      <c r="T851" s="78"/>
      <c r="X851" s="39" t="str">
        <f t="shared" si="51"/>
        <v/>
      </c>
      <c r="Y851" s="42" t="str">
        <f t="shared" si="52"/>
        <v/>
      </c>
    </row>
    <row r="852" spans="1:25">
      <c r="A852" s="399"/>
      <c r="B852" s="18"/>
      <c r="C852" s="78"/>
      <c r="D852" s="78"/>
      <c r="E852" s="78"/>
      <c r="F852" s="78"/>
      <c r="G852" s="400"/>
      <c r="H852" s="400"/>
      <c r="I852" s="401"/>
      <c r="J852" s="78"/>
      <c r="K852" s="78"/>
      <c r="L852" s="402"/>
      <c r="M852" s="78"/>
      <c r="N852" s="78"/>
      <c r="O852" s="78"/>
      <c r="P852" s="78"/>
      <c r="Q852" s="78"/>
      <c r="R852" s="36">
        <f t="shared" si="50"/>
        <v>28348.636155563392</v>
      </c>
      <c r="S852" s="386"/>
      <c r="T852" s="78"/>
      <c r="X852" s="39" t="str">
        <f t="shared" si="51"/>
        <v/>
      </c>
      <c r="Y852" s="42" t="str">
        <f t="shared" si="52"/>
        <v/>
      </c>
    </row>
    <row r="853" spans="1:25">
      <c r="A853" s="399"/>
      <c r="B853" s="18"/>
      <c r="C853" s="78"/>
      <c r="D853" s="78"/>
      <c r="E853" s="78"/>
      <c r="F853" s="78"/>
      <c r="G853" s="400"/>
      <c r="H853" s="400"/>
      <c r="I853" s="401"/>
      <c r="J853" s="78"/>
      <c r="K853" s="78"/>
      <c r="L853" s="402"/>
      <c r="M853" s="78"/>
      <c r="N853" s="78"/>
      <c r="O853" s="78"/>
      <c r="P853" s="78"/>
      <c r="Q853" s="78"/>
      <c r="R853" s="36">
        <f t="shared" si="50"/>
        <v>28348.636155563392</v>
      </c>
      <c r="S853" s="386"/>
      <c r="T853" s="78"/>
      <c r="X853" s="39" t="str">
        <f t="shared" si="51"/>
        <v/>
      </c>
      <c r="Y853" s="42" t="str">
        <f t="shared" si="52"/>
        <v/>
      </c>
    </row>
    <row r="854" spans="1:25">
      <c r="A854" s="399"/>
      <c r="B854" s="18"/>
      <c r="C854" s="78"/>
      <c r="D854" s="78"/>
      <c r="E854" s="78"/>
      <c r="F854" s="78"/>
      <c r="G854" s="400"/>
      <c r="H854" s="400"/>
      <c r="I854" s="401"/>
      <c r="J854" s="78"/>
      <c r="K854" s="78"/>
      <c r="L854" s="402"/>
      <c r="M854" s="78"/>
      <c r="N854" s="78"/>
      <c r="O854" s="78"/>
      <c r="P854" s="78"/>
      <c r="Q854" s="78"/>
      <c r="R854" s="36">
        <f t="shared" si="50"/>
        <v>28348.636155563392</v>
      </c>
      <c r="S854" s="386"/>
      <c r="T854" s="78"/>
      <c r="X854" s="39" t="str">
        <f t="shared" si="51"/>
        <v/>
      </c>
      <c r="Y854" s="42" t="str">
        <f t="shared" si="52"/>
        <v/>
      </c>
    </row>
    <row r="855" spans="1:25">
      <c r="A855" s="399"/>
      <c r="B855" s="18"/>
      <c r="C855" s="78"/>
      <c r="D855" s="78"/>
      <c r="E855" s="78"/>
      <c r="F855" s="78"/>
      <c r="G855" s="400"/>
      <c r="H855" s="400"/>
      <c r="I855" s="401"/>
      <c r="J855" s="78"/>
      <c r="K855" s="78"/>
      <c r="L855" s="402"/>
      <c r="M855" s="78"/>
      <c r="N855" s="78"/>
      <c r="O855" s="78"/>
      <c r="P855" s="78"/>
      <c r="Q855" s="78"/>
      <c r="R855" s="36">
        <f t="shared" si="50"/>
        <v>28348.636155563392</v>
      </c>
      <c r="S855" s="386"/>
      <c r="T855" s="78"/>
      <c r="X855" s="39" t="str">
        <f t="shared" si="51"/>
        <v/>
      </c>
      <c r="Y855" s="42" t="str">
        <f t="shared" si="52"/>
        <v/>
      </c>
    </row>
    <row r="856" spans="1:25">
      <c r="A856" s="399"/>
      <c r="B856" s="18"/>
      <c r="C856" s="78"/>
      <c r="D856" s="78"/>
      <c r="E856" s="78"/>
      <c r="F856" s="78"/>
      <c r="G856" s="400"/>
      <c r="H856" s="400"/>
      <c r="I856" s="401"/>
      <c r="J856" s="78"/>
      <c r="K856" s="78"/>
      <c r="L856" s="402"/>
      <c r="M856" s="78"/>
      <c r="N856" s="78"/>
      <c r="O856" s="78"/>
      <c r="P856" s="78"/>
      <c r="Q856" s="78"/>
      <c r="R856" s="36">
        <f t="shared" si="50"/>
        <v>28348.636155563392</v>
      </c>
      <c r="S856" s="386"/>
      <c r="T856" s="78"/>
      <c r="X856" s="39" t="str">
        <f t="shared" si="51"/>
        <v/>
      </c>
      <c r="Y856" s="42" t="str">
        <f t="shared" si="52"/>
        <v/>
      </c>
    </row>
    <row r="857" spans="1:25">
      <c r="A857" s="399"/>
      <c r="B857" s="18"/>
      <c r="C857" s="78"/>
      <c r="D857" s="78"/>
      <c r="E857" s="78"/>
      <c r="F857" s="78"/>
      <c r="G857" s="400"/>
      <c r="H857" s="400"/>
      <c r="I857" s="401"/>
      <c r="J857" s="78"/>
      <c r="K857" s="78"/>
      <c r="L857" s="402"/>
      <c r="M857" s="78"/>
      <c r="N857" s="78"/>
      <c r="O857" s="78"/>
      <c r="P857" s="78"/>
      <c r="Q857" s="78"/>
      <c r="R857" s="36">
        <f t="shared" si="50"/>
        <v>28348.636155563392</v>
      </c>
      <c r="S857" s="386"/>
      <c r="T857" s="78"/>
      <c r="X857" s="39" t="str">
        <f t="shared" si="51"/>
        <v/>
      </c>
      <c r="Y857" s="42" t="str">
        <f t="shared" si="52"/>
        <v/>
      </c>
    </row>
    <row r="858" spans="1:25">
      <c r="A858" s="399"/>
      <c r="B858" s="18"/>
      <c r="C858" s="78"/>
      <c r="D858" s="78"/>
      <c r="E858" s="78"/>
      <c r="F858" s="78"/>
      <c r="G858" s="400"/>
      <c r="H858" s="400"/>
      <c r="I858" s="401"/>
      <c r="J858" s="78"/>
      <c r="K858" s="78"/>
      <c r="L858" s="402"/>
      <c r="M858" s="78"/>
      <c r="N858" s="78"/>
      <c r="O858" s="78"/>
      <c r="P858" s="78"/>
      <c r="Q858" s="78"/>
      <c r="R858" s="36">
        <f t="shared" si="50"/>
        <v>28348.636155563392</v>
      </c>
      <c r="S858" s="386"/>
      <c r="T858" s="78"/>
      <c r="X858" s="39" t="str">
        <f t="shared" si="51"/>
        <v/>
      </c>
      <c r="Y858" s="42" t="str">
        <f t="shared" si="52"/>
        <v/>
      </c>
    </row>
    <row r="859" spans="1:25">
      <c r="A859" s="399"/>
      <c r="B859" s="18"/>
      <c r="C859" s="78"/>
      <c r="D859" s="78"/>
      <c r="E859" s="78"/>
      <c r="F859" s="78"/>
      <c r="G859" s="400"/>
      <c r="H859" s="400"/>
      <c r="I859" s="401"/>
      <c r="J859" s="78"/>
      <c r="K859" s="78"/>
      <c r="L859" s="402"/>
      <c r="M859" s="78"/>
      <c r="N859" s="78"/>
      <c r="O859" s="78"/>
      <c r="P859" s="78"/>
      <c r="Q859" s="78"/>
      <c r="R859" s="36">
        <f t="shared" si="50"/>
        <v>28348.636155563392</v>
      </c>
      <c r="S859" s="386"/>
      <c r="T859" s="78"/>
      <c r="X859" s="39" t="str">
        <f t="shared" si="51"/>
        <v/>
      </c>
      <c r="Y859" s="42" t="str">
        <f t="shared" si="52"/>
        <v/>
      </c>
    </row>
    <row r="860" spans="1:25">
      <c r="A860" s="399"/>
      <c r="B860" s="18"/>
      <c r="C860" s="78"/>
      <c r="D860" s="78"/>
      <c r="E860" s="78"/>
      <c r="F860" s="78"/>
      <c r="G860" s="400"/>
      <c r="H860" s="400"/>
      <c r="I860" s="401"/>
      <c r="J860" s="78"/>
      <c r="K860" s="78"/>
      <c r="L860" s="402"/>
      <c r="M860" s="78"/>
      <c r="N860" s="78"/>
      <c r="O860" s="78"/>
      <c r="P860" s="78"/>
      <c r="Q860" s="78"/>
      <c r="R860" s="36">
        <f t="shared" si="50"/>
        <v>28348.636155563392</v>
      </c>
      <c r="S860" s="386"/>
      <c r="T860" s="78"/>
      <c r="X860" s="39" t="str">
        <f t="shared" si="51"/>
        <v/>
      </c>
      <c r="Y860" s="42" t="str">
        <f t="shared" si="52"/>
        <v/>
      </c>
    </row>
    <row r="861" spans="1:25">
      <c r="A861" s="399"/>
      <c r="B861" s="18"/>
      <c r="C861" s="78"/>
      <c r="D861" s="78"/>
      <c r="E861" s="78"/>
      <c r="F861" s="78"/>
      <c r="G861" s="400"/>
      <c r="H861" s="400"/>
      <c r="I861" s="401"/>
      <c r="J861" s="78"/>
      <c r="K861" s="78"/>
      <c r="L861" s="402"/>
      <c r="M861" s="78"/>
      <c r="N861" s="78"/>
      <c r="O861" s="78"/>
      <c r="P861" s="78"/>
      <c r="Q861" s="78"/>
      <c r="R861" s="36">
        <f t="shared" si="50"/>
        <v>28348.636155563392</v>
      </c>
      <c r="S861" s="386"/>
      <c r="T861" s="78"/>
      <c r="X861" s="39" t="str">
        <f t="shared" si="51"/>
        <v/>
      </c>
      <c r="Y861" s="42" t="str">
        <f t="shared" si="52"/>
        <v/>
      </c>
    </row>
    <row r="862" spans="1:25">
      <c r="A862" s="399"/>
      <c r="B862" s="18"/>
      <c r="C862" s="78"/>
      <c r="D862" s="78"/>
      <c r="E862" s="78"/>
      <c r="F862" s="78"/>
      <c r="G862" s="400"/>
      <c r="H862" s="400"/>
      <c r="I862" s="401"/>
      <c r="J862" s="78"/>
      <c r="K862" s="78"/>
      <c r="L862" s="402"/>
      <c r="M862" s="78"/>
      <c r="N862" s="78"/>
      <c r="O862" s="78"/>
      <c r="P862" s="78"/>
      <c r="Q862" s="78"/>
      <c r="R862" s="36">
        <f t="shared" si="50"/>
        <v>28348.636155563392</v>
      </c>
      <c r="S862" s="386"/>
      <c r="T862" s="78"/>
      <c r="X862" s="39" t="str">
        <f t="shared" si="51"/>
        <v/>
      </c>
      <c r="Y862" s="42" t="str">
        <f t="shared" si="52"/>
        <v/>
      </c>
    </row>
    <row r="863" spans="1:25">
      <c r="A863" s="399"/>
      <c r="B863" s="18"/>
      <c r="C863" s="78"/>
      <c r="D863" s="78"/>
      <c r="E863" s="78"/>
      <c r="F863" s="78"/>
      <c r="G863" s="400"/>
      <c r="H863" s="400"/>
      <c r="I863" s="401"/>
      <c r="J863" s="78"/>
      <c r="K863" s="78"/>
      <c r="L863" s="402"/>
      <c r="M863" s="78"/>
      <c r="N863" s="78"/>
      <c r="O863" s="78"/>
      <c r="P863" s="78"/>
      <c r="Q863" s="78"/>
      <c r="R863" s="36">
        <f t="shared" si="50"/>
        <v>28348.636155563392</v>
      </c>
      <c r="S863" s="386"/>
      <c r="T863" s="78"/>
      <c r="X863" s="39" t="str">
        <f t="shared" si="51"/>
        <v/>
      </c>
      <c r="Y863" s="42" t="str">
        <f t="shared" si="52"/>
        <v/>
      </c>
    </row>
    <row r="864" spans="1:25">
      <c r="A864" s="399"/>
      <c r="B864" s="18"/>
      <c r="C864" s="78"/>
      <c r="D864" s="78"/>
      <c r="E864" s="78"/>
      <c r="F864" s="78"/>
      <c r="G864" s="400"/>
      <c r="H864" s="400"/>
      <c r="I864" s="401"/>
      <c r="J864" s="78"/>
      <c r="K864" s="78"/>
      <c r="L864" s="402"/>
      <c r="M864" s="78"/>
      <c r="N864" s="78"/>
      <c r="O864" s="78"/>
      <c r="P864" s="78"/>
      <c r="Q864" s="78"/>
      <c r="R864" s="36">
        <f t="shared" si="50"/>
        <v>28348.636155563392</v>
      </c>
      <c r="S864" s="386"/>
      <c r="T864" s="78"/>
      <c r="X864" s="39" t="str">
        <f t="shared" si="51"/>
        <v/>
      </c>
      <c r="Y864" s="42" t="str">
        <f t="shared" si="52"/>
        <v/>
      </c>
    </row>
    <row r="865" spans="1:25">
      <c r="A865" s="399"/>
      <c r="B865" s="18"/>
      <c r="C865" s="78"/>
      <c r="D865" s="78"/>
      <c r="E865" s="78"/>
      <c r="F865" s="78"/>
      <c r="G865" s="400"/>
      <c r="H865" s="400"/>
      <c r="I865" s="401"/>
      <c r="J865" s="78"/>
      <c r="K865" s="78"/>
      <c r="L865" s="402"/>
      <c r="M865" s="78"/>
      <c r="N865" s="78"/>
      <c r="O865" s="78"/>
      <c r="P865" s="78"/>
      <c r="Q865" s="78"/>
      <c r="R865" s="36">
        <f t="shared" si="50"/>
        <v>28348.636155563392</v>
      </c>
      <c r="S865" s="386"/>
      <c r="T865" s="78"/>
      <c r="X865" s="39" t="str">
        <f t="shared" si="51"/>
        <v/>
      </c>
      <c r="Y865" s="42" t="str">
        <f t="shared" si="52"/>
        <v/>
      </c>
    </row>
    <row r="866" spans="1:25">
      <c r="A866" s="399"/>
      <c r="B866" s="18"/>
      <c r="C866" s="78"/>
      <c r="D866" s="78"/>
      <c r="E866" s="78"/>
      <c r="F866" s="78"/>
      <c r="G866" s="400"/>
      <c r="H866" s="400"/>
      <c r="I866" s="401"/>
      <c r="J866" s="78"/>
      <c r="K866" s="78"/>
      <c r="L866" s="402"/>
      <c r="M866" s="78"/>
      <c r="N866" s="78"/>
      <c r="O866" s="78"/>
      <c r="P866" s="78"/>
      <c r="Q866" s="78"/>
      <c r="R866" s="36">
        <f t="shared" ref="R866:R929" si="53">R865*((J866/100)+1)</f>
        <v>28348.636155563392</v>
      </c>
      <c r="S866" s="386"/>
      <c r="T866" s="78"/>
      <c r="X866" s="39" t="str">
        <f t="shared" si="51"/>
        <v/>
      </c>
      <c r="Y866" s="42" t="str">
        <f t="shared" si="52"/>
        <v/>
      </c>
    </row>
    <row r="867" spans="1:25">
      <c r="A867" s="399"/>
      <c r="B867" s="18"/>
      <c r="C867" s="78"/>
      <c r="D867" s="78"/>
      <c r="E867" s="78"/>
      <c r="F867" s="78"/>
      <c r="G867" s="400"/>
      <c r="H867" s="400"/>
      <c r="I867" s="401"/>
      <c r="J867" s="78"/>
      <c r="K867" s="78"/>
      <c r="L867" s="402"/>
      <c r="M867" s="78"/>
      <c r="N867" s="78"/>
      <c r="O867" s="78"/>
      <c r="P867" s="78"/>
      <c r="Q867" s="78"/>
      <c r="R867" s="36">
        <f t="shared" si="53"/>
        <v>28348.636155563392</v>
      </c>
      <c r="S867" s="386"/>
      <c r="T867" s="78"/>
      <c r="X867" s="39" t="str">
        <f t="shared" si="51"/>
        <v/>
      </c>
      <c r="Y867" s="42" t="str">
        <f t="shared" si="52"/>
        <v/>
      </c>
    </row>
    <row r="868" spans="1:25">
      <c r="A868" s="399"/>
      <c r="B868" s="18"/>
      <c r="C868" s="78"/>
      <c r="D868" s="78"/>
      <c r="E868" s="78"/>
      <c r="F868" s="78"/>
      <c r="G868" s="400"/>
      <c r="H868" s="400"/>
      <c r="I868" s="401"/>
      <c r="J868" s="78"/>
      <c r="K868" s="78"/>
      <c r="L868" s="402"/>
      <c r="M868" s="78"/>
      <c r="N868" s="78"/>
      <c r="O868" s="78"/>
      <c r="P868" s="78"/>
      <c r="Q868" s="78"/>
      <c r="R868" s="36">
        <f t="shared" si="53"/>
        <v>28348.636155563392</v>
      </c>
      <c r="S868" s="386"/>
      <c r="T868" s="78"/>
      <c r="X868" s="39" t="str">
        <f t="shared" si="51"/>
        <v/>
      </c>
      <c r="Y868" s="42" t="str">
        <f t="shared" si="52"/>
        <v/>
      </c>
    </row>
    <row r="869" spans="1:25">
      <c r="A869" s="399"/>
      <c r="B869" s="18"/>
      <c r="C869" s="78"/>
      <c r="D869" s="78"/>
      <c r="E869" s="78"/>
      <c r="F869" s="78"/>
      <c r="G869" s="400"/>
      <c r="H869" s="400"/>
      <c r="I869" s="401"/>
      <c r="J869" s="78"/>
      <c r="K869" s="78"/>
      <c r="L869" s="402"/>
      <c r="M869" s="78"/>
      <c r="N869" s="78"/>
      <c r="O869" s="78"/>
      <c r="P869" s="78"/>
      <c r="Q869" s="78"/>
      <c r="R869" s="36">
        <f t="shared" si="53"/>
        <v>28348.636155563392</v>
      </c>
      <c r="S869" s="386"/>
      <c r="T869" s="78"/>
      <c r="X869" s="39" t="str">
        <f t="shared" si="51"/>
        <v/>
      </c>
      <c r="Y869" s="42" t="str">
        <f t="shared" si="52"/>
        <v/>
      </c>
    </row>
    <row r="870" spans="1:25">
      <c r="A870" s="399"/>
      <c r="B870" s="18"/>
      <c r="C870" s="78"/>
      <c r="D870" s="78"/>
      <c r="E870" s="78"/>
      <c r="F870" s="78"/>
      <c r="G870" s="400"/>
      <c r="H870" s="400"/>
      <c r="I870" s="401"/>
      <c r="J870" s="78"/>
      <c r="K870" s="78"/>
      <c r="L870" s="402"/>
      <c r="M870" s="78"/>
      <c r="N870" s="78"/>
      <c r="O870" s="78"/>
      <c r="P870" s="78"/>
      <c r="Q870" s="78"/>
      <c r="R870" s="36">
        <f t="shared" si="53"/>
        <v>28348.636155563392</v>
      </c>
      <c r="S870" s="386"/>
      <c r="T870" s="78"/>
      <c r="X870" s="39" t="str">
        <f t="shared" si="51"/>
        <v/>
      </c>
      <c r="Y870" s="42" t="str">
        <f t="shared" si="52"/>
        <v/>
      </c>
    </row>
    <row r="871" spans="1:25">
      <c r="A871" s="399"/>
      <c r="B871" s="18"/>
      <c r="C871" s="78"/>
      <c r="D871" s="78"/>
      <c r="E871" s="78"/>
      <c r="F871" s="78"/>
      <c r="G871" s="400"/>
      <c r="H871" s="400"/>
      <c r="I871" s="401"/>
      <c r="J871" s="78"/>
      <c r="K871" s="78"/>
      <c r="L871" s="402"/>
      <c r="M871" s="78"/>
      <c r="N871" s="78"/>
      <c r="O871" s="78"/>
      <c r="P871" s="78"/>
      <c r="Q871" s="78"/>
      <c r="R871" s="36">
        <f t="shared" si="53"/>
        <v>28348.636155563392</v>
      </c>
      <c r="S871" s="386"/>
      <c r="T871" s="78"/>
      <c r="X871" s="39" t="str">
        <f t="shared" si="51"/>
        <v/>
      </c>
      <c r="Y871" s="42" t="str">
        <f t="shared" si="52"/>
        <v/>
      </c>
    </row>
    <row r="872" spans="1:25">
      <c r="A872" s="399"/>
      <c r="B872" s="18"/>
      <c r="C872" s="78"/>
      <c r="D872" s="78"/>
      <c r="E872" s="78"/>
      <c r="F872" s="78"/>
      <c r="G872" s="400"/>
      <c r="H872" s="400"/>
      <c r="I872" s="401"/>
      <c r="J872" s="78"/>
      <c r="K872" s="78"/>
      <c r="L872" s="402"/>
      <c r="M872" s="78"/>
      <c r="N872" s="78"/>
      <c r="O872" s="78"/>
      <c r="P872" s="78"/>
      <c r="Q872" s="78"/>
      <c r="R872" s="36">
        <f t="shared" si="53"/>
        <v>28348.636155563392</v>
      </c>
      <c r="S872" s="386"/>
      <c r="T872" s="78"/>
      <c r="X872" s="39" t="str">
        <f t="shared" si="51"/>
        <v/>
      </c>
      <c r="Y872" s="42" t="str">
        <f t="shared" si="52"/>
        <v/>
      </c>
    </row>
    <row r="873" spans="1:25">
      <c r="A873" s="399"/>
      <c r="B873" s="18"/>
      <c r="C873" s="78"/>
      <c r="D873" s="78"/>
      <c r="E873" s="78"/>
      <c r="F873" s="78"/>
      <c r="G873" s="400"/>
      <c r="H873" s="400"/>
      <c r="I873" s="401"/>
      <c r="J873" s="78"/>
      <c r="K873" s="78"/>
      <c r="L873" s="402"/>
      <c r="M873" s="78"/>
      <c r="N873" s="78"/>
      <c r="O873" s="78"/>
      <c r="P873" s="78"/>
      <c r="Q873" s="78"/>
      <c r="R873" s="36">
        <f t="shared" si="53"/>
        <v>28348.636155563392</v>
      </c>
      <c r="S873" s="386"/>
      <c r="T873" s="78"/>
      <c r="X873" s="39" t="str">
        <f t="shared" si="51"/>
        <v/>
      </c>
      <c r="Y873" s="42" t="str">
        <f t="shared" si="52"/>
        <v/>
      </c>
    </row>
    <row r="874" spans="1:25">
      <c r="A874" s="399"/>
      <c r="B874" s="18"/>
      <c r="C874" s="78"/>
      <c r="D874" s="78"/>
      <c r="E874" s="78"/>
      <c r="F874" s="78"/>
      <c r="G874" s="400"/>
      <c r="H874" s="400"/>
      <c r="I874" s="401"/>
      <c r="J874" s="78"/>
      <c r="K874" s="78"/>
      <c r="L874" s="402"/>
      <c r="M874" s="78"/>
      <c r="N874" s="78"/>
      <c r="O874" s="78"/>
      <c r="P874" s="78"/>
      <c r="Q874" s="78"/>
      <c r="R874" s="36">
        <f t="shared" si="53"/>
        <v>28348.636155563392</v>
      </c>
      <c r="S874" s="386"/>
      <c r="T874" s="78"/>
      <c r="X874" s="39" t="str">
        <f t="shared" si="51"/>
        <v/>
      </c>
      <c r="Y874" s="42" t="str">
        <f t="shared" si="52"/>
        <v/>
      </c>
    </row>
    <row r="875" spans="1:25">
      <c r="A875" s="399"/>
      <c r="B875" s="18"/>
      <c r="C875" s="78"/>
      <c r="D875" s="78"/>
      <c r="E875" s="78"/>
      <c r="F875" s="78"/>
      <c r="G875" s="400"/>
      <c r="H875" s="400"/>
      <c r="I875" s="401"/>
      <c r="J875" s="78"/>
      <c r="K875" s="78"/>
      <c r="L875" s="402"/>
      <c r="M875" s="78"/>
      <c r="N875" s="78"/>
      <c r="O875" s="78"/>
      <c r="P875" s="78"/>
      <c r="Q875" s="78"/>
      <c r="R875" s="36">
        <f t="shared" si="53"/>
        <v>28348.636155563392</v>
      </c>
      <c r="S875" s="386"/>
      <c r="T875" s="78"/>
      <c r="X875" s="39" t="str">
        <f t="shared" si="51"/>
        <v/>
      </c>
      <c r="Y875" s="42" t="str">
        <f t="shared" si="52"/>
        <v/>
      </c>
    </row>
    <row r="876" spans="1:25">
      <c r="A876" s="399"/>
      <c r="B876" s="18"/>
      <c r="C876" s="78"/>
      <c r="D876" s="78"/>
      <c r="E876" s="78"/>
      <c r="F876" s="78"/>
      <c r="G876" s="400"/>
      <c r="H876" s="400"/>
      <c r="I876" s="401"/>
      <c r="J876" s="78"/>
      <c r="K876" s="78"/>
      <c r="L876" s="402"/>
      <c r="M876" s="78"/>
      <c r="N876" s="78"/>
      <c r="O876" s="78"/>
      <c r="P876" s="78"/>
      <c r="Q876" s="78"/>
      <c r="R876" s="36">
        <f t="shared" si="53"/>
        <v>28348.636155563392</v>
      </c>
      <c r="S876" s="386"/>
      <c r="T876" s="78"/>
      <c r="X876" s="39" t="str">
        <f t="shared" si="51"/>
        <v/>
      </c>
      <c r="Y876" s="42" t="str">
        <f t="shared" si="52"/>
        <v/>
      </c>
    </row>
    <row r="877" spans="1:25">
      <c r="A877" s="399"/>
      <c r="B877" s="18"/>
      <c r="C877" s="78"/>
      <c r="D877" s="78"/>
      <c r="E877" s="78"/>
      <c r="F877" s="78"/>
      <c r="G877" s="400"/>
      <c r="H877" s="400"/>
      <c r="I877" s="401"/>
      <c r="J877" s="78"/>
      <c r="K877" s="78"/>
      <c r="L877" s="402"/>
      <c r="M877" s="78"/>
      <c r="N877" s="78"/>
      <c r="O877" s="78"/>
      <c r="P877" s="78"/>
      <c r="Q877" s="78"/>
      <c r="R877" s="36">
        <f t="shared" si="53"/>
        <v>28348.636155563392</v>
      </c>
      <c r="S877" s="386"/>
      <c r="T877" s="78"/>
      <c r="X877" s="39" t="str">
        <f t="shared" si="51"/>
        <v/>
      </c>
      <c r="Y877" s="42" t="str">
        <f t="shared" si="52"/>
        <v/>
      </c>
    </row>
    <row r="878" spans="1:25">
      <c r="A878" s="399"/>
      <c r="B878" s="18"/>
      <c r="C878" s="78"/>
      <c r="D878" s="78"/>
      <c r="E878" s="78"/>
      <c r="F878" s="78"/>
      <c r="G878" s="400"/>
      <c r="H878" s="400"/>
      <c r="I878" s="401"/>
      <c r="J878" s="78"/>
      <c r="K878" s="78"/>
      <c r="L878" s="402"/>
      <c r="M878" s="78"/>
      <c r="N878" s="78"/>
      <c r="O878" s="78"/>
      <c r="P878" s="78"/>
      <c r="Q878" s="78"/>
      <c r="R878" s="36">
        <f t="shared" si="53"/>
        <v>28348.636155563392</v>
      </c>
      <c r="S878" s="386"/>
      <c r="T878" s="78"/>
      <c r="X878" s="39" t="str">
        <f t="shared" si="51"/>
        <v/>
      </c>
      <c r="Y878" s="42" t="str">
        <f t="shared" si="52"/>
        <v/>
      </c>
    </row>
    <row r="879" spans="1:25">
      <c r="A879" s="399"/>
      <c r="B879" s="18"/>
      <c r="C879" s="78"/>
      <c r="D879" s="78"/>
      <c r="E879" s="78"/>
      <c r="F879" s="78"/>
      <c r="G879" s="400"/>
      <c r="H879" s="400"/>
      <c r="I879" s="401"/>
      <c r="J879" s="78"/>
      <c r="K879" s="78"/>
      <c r="L879" s="402"/>
      <c r="M879" s="78"/>
      <c r="N879" s="78"/>
      <c r="O879" s="78"/>
      <c r="P879" s="78"/>
      <c r="Q879" s="78"/>
      <c r="R879" s="36">
        <f t="shared" si="53"/>
        <v>28348.636155563392</v>
      </c>
      <c r="S879" s="386"/>
      <c r="T879" s="78"/>
      <c r="X879" s="39" t="str">
        <f t="shared" si="51"/>
        <v/>
      </c>
      <c r="Y879" s="42" t="str">
        <f t="shared" si="52"/>
        <v/>
      </c>
    </row>
    <row r="880" spans="1:25">
      <c r="A880" s="399"/>
      <c r="B880" s="18"/>
      <c r="C880" s="78"/>
      <c r="D880" s="78"/>
      <c r="E880" s="78"/>
      <c r="F880" s="78"/>
      <c r="G880" s="400"/>
      <c r="H880" s="400"/>
      <c r="I880" s="401"/>
      <c r="J880" s="78"/>
      <c r="K880" s="78"/>
      <c r="L880" s="402"/>
      <c r="M880" s="78"/>
      <c r="N880" s="78"/>
      <c r="O880" s="78"/>
      <c r="P880" s="78"/>
      <c r="Q880" s="78"/>
      <c r="R880" s="36">
        <f t="shared" si="53"/>
        <v>28348.636155563392</v>
      </c>
      <c r="S880" s="386"/>
      <c r="T880" s="78"/>
      <c r="X880" s="39" t="str">
        <f t="shared" si="51"/>
        <v/>
      </c>
      <c r="Y880" s="42" t="str">
        <f t="shared" si="52"/>
        <v/>
      </c>
    </row>
    <row r="881" spans="1:25">
      <c r="A881" s="399"/>
      <c r="B881" s="18"/>
      <c r="C881" s="78"/>
      <c r="D881" s="78"/>
      <c r="E881" s="78"/>
      <c r="F881" s="78"/>
      <c r="G881" s="400"/>
      <c r="H881" s="400"/>
      <c r="I881" s="401"/>
      <c r="J881" s="78"/>
      <c r="K881" s="78"/>
      <c r="L881" s="402"/>
      <c r="M881" s="78"/>
      <c r="N881" s="78"/>
      <c r="O881" s="78"/>
      <c r="P881" s="78"/>
      <c r="Q881" s="78"/>
      <c r="R881" s="36">
        <f t="shared" si="53"/>
        <v>28348.636155563392</v>
      </c>
      <c r="S881" s="386"/>
      <c r="T881" s="78"/>
      <c r="X881" s="39" t="str">
        <f t="shared" si="51"/>
        <v/>
      </c>
      <c r="Y881" s="42" t="str">
        <f t="shared" si="52"/>
        <v/>
      </c>
    </row>
    <row r="882" spans="1:25">
      <c r="A882" s="399"/>
      <c r="B882" s="18"/>
      <c r="C882" s="78"/>
      <c r="D882" s="78"/>
      <c r="E882" s="78"/>
      <c r="F882" s="78"/>
      <c r="G882" s="400"/>
      <c r="H882" s="400"/>
      <c r="I882" s="401"/>
      <c r="J882" s="78"/>
      <c r="K882" s="78"/>
      <c r="L882" s="402"/>
      <c r="M882" s="78"/>
      <c r="N882" s="78"/>
      <c r="O882" s="78"/>
      <c r="P882" s="78"/>
      <c r="Q882" s="78"/>
      <c r="R882" s="36">
        <f t="shared" si="53"/>
        <v>28348.636155563392</v>
      </c>
      <c r="S882" s="386"/>
      <c r="T882" s="78"/>
      <c r="X882" s="39" t="str">
        <f t="shared" si="51"/>
        <v/>
      </c>
      <c r="Y882" s="42" t="str">
        <f t="shared" si="52"/>
        <v/>
      </c>
    </row>
    <row r="883" spans="1:25">
      <c r="A883" s="399"/>
      <c r="B883" s="18"/>
      <c r="C883" s="78"/>
      <c r="D883" s="78"/>
      <c r="E883" s="78"/>
      <c r="F883" s="78"/>
      <c r="G883" s="400"/>
      <c r="H883" s="400"/>
      <c r="I883" s="401"/>
      <c r="J883" s="78"/>
      <c r="K883" s="78"/>
      <c r="L883" s="402"/>
      <c r="M883" s="78"/>
      <c r="N883" s="78"/>
      <c r="O883" s="78"/>
      <c r="P883" s="78"/>
      <c r="Q883" s="78"/>
      <c r="R883" s="36">
        <f t="shared" si="53"/>
        <v>28348.636155563392</v>
      </c>
      <c r="S883" s="386"/>
      <c r="T883" s="78"/>
      <c r="X883" s="39" t="str">
        <f t="shared" si="51"/>
        <v/>
      </c>
      <c r="Y883" s="42" t="str">
        <f t="shared" si="52"/>
        <v/>
      </c>
    </row>
    <row r="884" spans="1:25">
      <c r="A884" s="399"/>
      <c r="B884" s="18"/>
      <c r="C884" s="78"/>
      <c r="D884" s="78"/>
      <c r="E884" s="78"/>
      <c r="F884" s="78"/>
      <c r="G884" s="400"/>
      <c r="H884" s="400"/>
      <c r="I884" s="401"/>
      <c r="J884" s="78"/>
      <c r="K884" s="78"/>
      <c r="L884" s="402"/>
      <c r="M884" s="78"/>
      <c r="N884" s="78"/>
      <c r="O884" s="78"/>
      <c r="P884" s="78"/>
      <c r="Q884" s="78"/>
      <c r="R884" s="36">
        <f t="shared" si="53"/>
        <v>28348.636155563392</v>
      </c>
      <c r="S884" s="386"/>
      <c r="T884" s="78"/>
      <c r="X884" s="39" t="str">
        <f t="shared" si="51"/>
        <v/>
      </c>
      <c r="Y884" s="42" t="str">
        <f t="shared" si="52"/>
        <v/>
      </c>
    </row>
    <row r="885" spans="1:25">
      <c r="A885" s="399"/>
      <c r="B885" s="18"/>
      <c r="C885" s="78"/>
      <c r="D885" s="78"/>
      <c r="E885" s="78"/>
      <c r="F885" s="78"/>
      <c r="G885" s="400"/>
      <c r="H885" s="400"/>
      <c r="I885" s="401"/>
      <c r="J885" s="78"/>
      <c r="K885" s="78"/>
      <c r="L885" s="402"/>
      <c r="M885" s="78"/>
      <c r="N885" s="78"/>
      <c r="O885" s="78"/>
      <c r="P885" s="78"/>
      <c r="Q885" s="78"/>
      <c r="R885" s="36">
        <f t="shared" si="53"/>
        <v>28348.636155563392</v>
      </c>
      <c r="S885" s="386"/>
      <c r="T885" s="78"/>
      <c r="X885" s="39" t="str">
        <f t="shared" si="51"/>
        <v/>
      </c>
      <c r="Y885" s="42" t="str">
        <f t="shared" si="52"/>
        <v/>
      </c>
    </row>
    <row r="886" spans="1:25">
      <c r="A886" s="399"/>
      <c r="B886" s="18"/>
      <c r="C886" s="78"/>
      <c r="D886" s="78"/>
      <c r="E886" s="78"/>
      <c r="F886" s="78"/>
      <c r="G886" s="400"/>
      <c r="H886" s="400"/>
      <c r="I886" s="401"/>
      <c r="J886" s="78"/>
      <c r="K886" s="78"/>
      <c r="L886" s="402"/>
      <c r="M886" s="78"/>
      <c r="N886" s="78"/>
      <c r="O886" s="78"/>
      <c r="P886" s="78"/>
      <c r="Q886" s="78"/>
      <c r="R886" s="36">
        <f t="shared" si="53"/>
        <v>28348.636155563392</v>
      </c>
      <c r="S886" s="386"/>
      <c r="T886" s="78"/>
      <c r="X886" s="39" t="str">
        <f t="shared" ref="X886:X898" si="54">IF(I1001&lt;&gt;0,I1001,"")</f>
        <v/>
      </c>
      <c r="Y886" s="42" t="str">
        <f t="shared" ref="Y886:Y898" si="55">IF(I1001&lt;&gt;0,A1001,"")</f>
        <v/>
      </c>
    </row>
    <row r="887" spans="1:25">
      <c r="A887" s="399"/>
      <c r="B887" s="18"/>
      <c r="C887" s="78"/>
      <c r="D887" s="78"/>
      <c r="E887" s="78"/>
      <c r="F887" s="78"/>
      <c r="G887" s="400"/>
      <c r="H887" s="400"/>
      <c r="I887" s="401"/>
      <c r="J887" s="78"/>
      <c r="K887" s="78"/>
      <c r="L887" s="402"/>
      <c r="M887" s="78"/>
      <c r="N887" s="78"/>
      <c r="O887" s="78"/>
      <c r="P887" s="78"/>
      <c r="Q887" s="78"/>
      <c r="R887" s="36">
        <f t="shared" si="53"/>
        <v>28348.636155563392</v>
      </c>
      <c r="S887" s="386"/>
      <c r="T887" s="78"/>
      <c r="X887" s="39" t="str">
        <f t="shared" si="54"/>
        <v/>
      </c>
      <c r="Y887" s="42" t="str">
        <f t="shared" si="55"/>
        <v/>
      </c>
    </row>
    <row r="888" spans="1:25">
      <c r="A888" s="399"/>
      <c r="B888" s="18"/>
      <c r="C888" s="78"/>
      <c r="D888" s="78"/>
      <c r="E888" s="78"/>
      <c r="F888" s="78"/>
      <c r="G888" s="400"/>
      <c r="H888" s="400"/>
      <c r="I888" s="401"/>
      <c r="J888" s="78"/>
      <c r="K888" s="78"/>
      <c r="L888" s="402"/>
      <c r="M888" s="78"/>
      <c r="N888" s="78"/>
      <c r="O888" s="78"/>
      <c r="P888" s="78"/>
      <c r="Q888" s="78"/>
      <c r="R888" s="36">
        <f t="shared" si="53"/>
        <v>28348.636155563392</v>
      </c>
      <c r="S888" s="386"/>
      <c r="T888" s="78"/>
      <c r="X888" s="39" t="str">
        <f t="shared" si="54"/>
        <v/>
      </c>
      <c r="Y888" s="42" t="str">
        <f t="shared" si="55"/>
        <v/>
      </c>
    </row>
    <row r="889" spans="1:25">
      <c r="A889" s="399"/>
      <c r="B889" s="18"/>
      <c r="C889" s="78"/>
      <c r="D889" s="78"/>
      <c r="E889" s="78"/>
      <c r="F889" s="78"/>
      <c r="G889" s="400"/>
      <c r="H889" s="400"/>
      <c r="I889" s="401"/>
      <c r="J889" s="78"/>
      <c r="K889" s="78"/>
      <c r="L889" s="402"/>
      <c r="M889" s="78"/>
      <c r="N889" s="78"/>
      <c r="O889" s="78"/>
      <c r="P889" s="78"/>
      <c r="Q889" s="78"/>
      <c r="R889" s="36">
        <f t="shared" si="53"/>
        <v>28348.636155563392</v>
      </c>
      <c r="S889" s="386"/>
      <c r="T889" s="78"/>
      <c r="X889" s="39" t="str">
        <f t="shared" si="54"/>
        <v/>
      </c>
      <c r="Y889" s="42" t="str">
        <f t="shared" si="55"/>
        <v/>
      </c>
    </row>
    <row r="890" spans="1:25">
      <c r="A890" s="399"/>
      <c r="B890" s="18"/>
      <c r="C890" s="78"/>
      <c r="D890" s="78"/>
      <c r="E890" s="78"/>
      <c r="F890" s="78"/>
      <c r="G890" s="400"/>
      <c r="H890" s="400"/>
      <c r="I890" s="401"/>
      <c r="J890" s="78"/>
      <c r="K890" s="78"/>
      <c r="L890" s="402"/>
      <c r="M890" s="78"/>
      <c r="N890" s="78"/>
      <c r="O890" s="78"/>
      <c r="P890" s="78"/>
      <c r="Q890" s="78"/>
      <c r="R890" s="36">
        <f t="shared" si="53"/>
        <v>28348.636155563392</v>
      </c>
      <c r="S890" s="386"/>
      <c r="T890" s="78"/>
      <c r="X890" s="39" t="str">
        <f t="shared" si="54"/>
        <v/>
      </c>
      <c r="Y890" s="42" t="str">
        <f t="shared" si="55"/>
        <v/>
      </c>
    </row>
    <row r="891" spans="1:25">
      <c r="A891" s="399"/>
      <c r="B891" s="18"/>
      <c r="C891" s="78"/>
      <c r="D891" s="78"/>
      <c r="E891" s="78"/>
      <c r="F891" s="78"/>
      <c r="G891" s="400"/>
      <c r="H891" s="400"/>
      <c r="I891" s="401"/>
      <c r="J891" s="78"/>
      <c r="K891" s="78"/>
      <c r="L891" s="402"/>
      <c r="M891" s="78"/>
      <c r="N891" s="78"/>
      <c r="O891" s="78"/>
      <c r="P891" s="78"/>
      <c r="Q891" s="78"/>
      <c r="R891" s="36">
        <f t="shared" si="53"/>
        <v>28348.636155563392</v>
      </c>
      <c r="S891" s="386"/>
      <c r="T891" s="78"/>
      <c r="X891" s="39" t="str">
        <f t="shared" si="54"/>
        <v/>
      </c>
      <c r="Y891" s="42" t="str">
        <f t="shared" si="55"/>
        <v/>
      </c>
    </row>
    <row r="892" spans="1:25">
      <c r="A892" s="399"/>
      <c r="B892" s="18"/>
      <c r="C892" s="78"/>
      <c r="D892" s="78"/>
      <c r="E892" s="78"/>
      <c r="F892" s="78"/>
      <c r="G892" s="400"/>
      <c r="H892" s="400"/>
      <c r="I892" s="401"/>
      <c r="J892" s="78"/>
      <c r="K892" s="78"/>
      <c r="L892" s="402"/>
      <c r="M892" s="78"/>
      <c r="N892" s="78"/>
      <c r="O892" s="78"/>
      <c r="P892" s="78"/>
      <c r="Q892" s="78"/>
      <c r="R892" s="36">
        <f t="shared" si="53"/>
        <v>28348.636155563392</v>
      </c>
      <c r="S892" s="386"/>
      <c r="T892" s="78"/>
      <c r="X892" s="39" t="str">
        <f t="shared" si="54"/>
        <v/>
      </c>
      <c r="Y892" s="42" t="str">
        <f t="shared" si="55"/>
        <v/>
      </c>
    </row>
    <row r="893" spans="1:25">
      <c r="A893" s="399"/>
      <c r="B893" s="18"/>
      <c r="C893" s="78"/>
      <c r="D893" s="78"/>
      <c r="E893" s="78"/>
      <c r="F893" s="78"/>
      <c r="G893" s="400"/>
      <c r="H893" s="400"/>
      <c r="I893" s="401"/>
      <c r="J893" s="78"/>
      <c r="K893" s="78"/>
      <c r="L893" s="402"/>
      <c r="M893" s="78"/>
      <c r="N893" s="78"/>
      <c r="O893" s="78"/>
      <c r="P893" s="78"/>
      <c r="Q893" s="78"/>
      <c r="R893" s="36">
        <f t="shared" si="53"/>
        <v>28348.636155563392</v>
      </c>
      <c r="S893" s="386"/>
      <c r="T893" s="78"/>
      <c r="X893" s="39" t="str">
        <f t="shared" si="54"/>
        <v/>
      </c>
      <c r="Y893" s="42" t="str">
        <f t="shared" si="55"/>
        <v/>
      </c>
    </row>
    <row r="894" spans="1:25">
      <c r="A894" s="399"/>
      <c r="B894" s="18"/>
      <c r="C894" s="78"/>
      <c r="D894" s="78"/>
      <c r="E894" s="78"/>
      <c r="F894" s="78"/>
      <c r="G894" s="400"/>
      <c r="H894" s="400"/>
      <c r="I894" s="401"/>
      <c r="J894" s="78"/>
      <c r="K894" s="78"/>
      <c r="L894" s="402"/>
      <c r="M894" s="78"/>
      <c r="N894" s="78"/>
      <c r="O894" s="78"/>
      <c r="P894" s="78"/>
      <c r="Q894" s="78"/>
      <c r="R894" s="36">
        <f t="shared" si="53"/>
        <v>28348.636155563392</v>
      </c>
      <c r="S894" s="386"/>
      <c r="T894" s="78"/>
      <c r="X894" s="39" t="str">
        <f t="shared" si="54"/>
        <v/>
      </c>
      <c r="Y894" s="42" t="str">
        <f t="shared" si="55"/>
        <v/>
      </c>
    </row>
    <row r="895" spans="1:25">
      <c r="A895" s="399"/>
      <c r="B895" s="18"/>
      <c r="C895" s="78"/>
      <c r="D895" s="78"/>
      <c r="E895" s="78"/>
      <c r="F895" s="78"/>
      <c r="G895" s="400"/>
      <c r="H895" s="400"/>
      <c r="I895" s="401"/>
      <c r="J895" s="78"/>
      <c r="K895" s="78"/>
      <c r="L895" s="402"/>
      <c r="M895" s="78"/>
      <c r="N895" s="78"/>
      <c r="O895" s="78"/>
      <c r="P895" s="78"/>
      <c r="Q895" s="78"/>
      <c r="R895" s="36">
        <f t="shared" si="53"/>
        <v>28348.636155563392</v>
      </c>
      <c r="S895" s="386"/>
      <c r="T895" s="78"/>
      <c r="X895" s="39" t="str">
        <f t="shared" si="54"/>
        <v/>
      </c>
      <c r="Y895" s="42" t="str">
        <f t="shared" si="55"/>
        <v/>
      </c>
    </row>
    <row r="896" spans="1:25">
      <c r="A896" s="399"/>
      <c r="B896" s="18"/>
      <c r="C896" s="78"/>
      <c r="D896" s="78"/>
      <c r="E896" s="78"/>
      <c r="F896" s="78"/>
      <c r="G896" s="400"/>
      <c r="H896" s="400"/>
      <c r="I896" s="401"/>
      <c r="J896" s="78"/>
      <c r="K896" s="78"/>
      <c r="L896" s="402"/>
      <c r="M896" s="78"/>
      <c r="N896" s="78"/>
      <c r="O896" s="78"/>
      <c r="P896" s="78"/>
      <c r="Q896" s="78"/>
      <c r="R896" s="36">
        <f t="shared" si="53"/>
        <v>28348.636155563392</v>
      </c>
      <c r="S896" s="386"/>
      <c r="T896" s="78"/>
      <c r="X896" s="39" t="str">
        <f t="shared" si="54"/>
        <v/>
      </c>
      <c r="Y896" s="42" t="str">
        <f t="shared" si="55"/>
        <v/>
      </c>
    </row>
    <row r="897" spans="1:25">
      <c r="A897" s="399"/>
      <c r="B897" s="18"/>
      <c r="C897" s="78"/>
      <c r="D897" s="78"/>
      <c r="E897" s="78"/>
      <c r="F897" s="78"/>
      <c r="G897" s="400"/>
      <c r="H897" s="400"/>
      <c r="I897" s="401"/>
      <c r="J897" s="78"/>
      <c r="K897" s="78"/>
      <c r="L897" s="402"/>
      <c r="M897" s="78"/>
      <c r="N897" s="78"/>
      <c r="O897" s="78"/>
      <c r="P897" s="78"/>
      <c r="Q897" s="78"/>
      <c r="R897" s="36">
        <f t="shared" si="53"/>
        <v>28348.636155563392</v>
      </c>
      <c r="S897" s="386"/>
      <c r="T897" s="78"/>
      <c r="X897" s="39" t="str">
        <f t="shared" si="54"/>
        <v/>
      </c>
      <c r="Y897" s="42" t="str">
        <f t="shared" si="55"/>
        <v/>
      </c>
    </row>
    <row r="898" spans="1:25">
      <c r="A898" s="399"/>
      <c r="B898" s="18"/>
      <c r="C898" s="78"/>
      <c r="D898" s="78"/>
      <c r="E898" s="78"/>
      <c r="F898" s="78"/>
      <c r="G898" s="400"/>
      <c r="H898" s="400"/>
      <c r="I898" s="401"/>
      <c r="J898" s="78"/>
      <c r="K898" s="78"/>
      <c r="L898" s="402"/>
      <c r="M898" s="78"/>
      <c r="N898" s="78"/>
      <c r="O898" s="78"/>
      <c r="P898" s="78"/>
      <c r="Q898" s="78"/>
      <c r="R898" s="36">
        <f t="shared" si="53"/>
        <v>28348.636155563392</v>
      </c>
      <c r="S898" s="386"/>
      <c r="T898" s="78"/>
      <c r="X898" s="39" t="str">
        <f t="shared" si="54"/>
        <v/>
      </c>
      <c r="Y898" s="42" t="str">
        <f t="shared" si="55"/>
        <v/>
      </c>
    </row>
    <row r="899" spans="1:25">
      <c r="A899" s="399"/>
      <c r="B899" s="18"/>
      <c r="C899" s="78"/>
      <c r="D899" s="78"/>
      <c r="E899" s="78"/>
      <c r="F899" s="78"/>
      <c r="G899" s="400"/>
      <c r="H899" s="400"/>
      <c r="I899" s="401"/>
      <c r="J899" s="78"/>
      <c r="K899" s="78"/>
      <c r="L899" s="402"/>
      <c r="M899" s="78"/>
      <c r="N899" s="78"/>
      <c r="O899" s="78"/>
      <c r="P899" s="78"/>
      <c r="Q899" s="78"/>
      <c r="R899" s="36">
        <f t="shared" si="53"/>
        <v>28348.636155563392</v>
      </c>
      <c r="S899" s="386"/>
      <c r="T899" s="78"/>
      <c r="Y899" s="42"/>
    </row>
    <row r="900" spans="1:25">
      <c r="A900" s="399"/>
      <c r="B900" s="18"/>
      <c r="C900" s="78"/>
      <c r="D900" s="78"/>
      <c r="E900" s="78"/>
      <c r="F900" s="78"/>
      <c r="G900" s="400"/>
      <c r="H900" s="400"/>
      <c r="I900" s="401"/>
      <c r="J900" s="78"/>
      <c r="K900" s="78"/>
      <c r="L900" s="402"/>
      <c r="M900" s="78"/>
      <c r="N900" s="78"/>
      <c r="O900" s="78"/>
      <c r="P900" s="78"/>
      <c r="Q900" s="78"/>
      <c r="R900" s="36">
        <f t="shared" si="53"/>
        <v>28348.636155563392</v>
      </c>
      <c r="S900" s="386"/>
      <c r="T900" s="78"/>
      <c r="Y900" s="42"/>
    </row>
    <row r="901" spans="1:25">
      <c r="A901" s="399"/>
      <c r="B901" s="18"/>
      <c r="C901" s="78"/>
      <c r="D901" s="78"/>
      <c r="E901" s="78"/>
      <c r="F901" s="78"/>
      <c r="G901" s="400"/>
      <c r="H901" s="400"/>
      <c r="I901" s="401"/>
      <c r="J901" s="78"/>
      <c r="K901" s="78"/>
      <c r="L901" s="402"/>
      <c r="M901" s="78"/>
      <c r="N901" s="78"/>
      <c r="O901" s="78"/>
      <c r="P901" s="78"/>
      <c r="Q901" s="78"/>
      <c r="R901" s="36">
        <f t="shared" si="53"/>
        <v>28348.636155563392</v>
      </c>
      <c r="S901" s="386"/>
      <c r="T901" s="78"/>
      <c r="Y901" s="42"/>
    </row>
    <row r="902" spans="1:25">
      <c r="A902" s="399"/>
      <c r="B902" s="18"/>
      <c r="C902" s="78"/>
      <c r="D902" s="78"/>
      <c r="E902" s="78"/>
      <c r="F902" s="78"/>
      <c r="G902" s="400"/>
      <c r="H902" s="400"/>
      <c r="I902" s="401"/>
      <c r="J902" s="78"/>
      <c r="K902" s="78"/>
      <c r="L902" s="402"/>
      <c r="M902" s="78"/>
      <c r="N902" s="78"/>
      <c r="O902" s="78"/>
      <c r="P902" s="78"/>
      <c r="Q902" s="78"/>
      <c r="R902" s="36">
        <f t="shared" si="53"/>
        <v>28348.636155563392</v>
      </c>
      <c r="S902" s="386"/>
      <c r="T902" s="78"/>
      <c r="Y902" s="42"/>
    </row>
    <row r="903" spans="1:25">
      <c r="A903" s="399"/>
      <c r="B903" s="18"/>
      <c r="C903" s="78"/>
      <c r="D903" s="78"/>
      <c r="E903" s="78"/>
      <c r="F903" s="78"/>
      <c r="G903" s="400"/>
      <c r="H903" s="400"/>
      <c r="I903" s="401"/>
      <c r="J903" s="78"/>
      <c r="K903" s="78"/>
      <c r="L903" s="402"/>
      <c r="M903" s="78"/>
      <c r="N903" s="78"/>
      <c r="O903" s="78"/>
      <c r="P903" s="78"/>
      <c r="Q903" s="78"/>
      <c r="R903" s="36">
        <f t="shared" si="53"/>
        <v>28348.636155563392</v>
      </c>
      <c r="S903" s="386"/>
      <c r="T903" s="78"/>
      <c r="Y903" s="42"/>
    </row>
    <row r="904" spans="1:25">
      <c r="A904" s="399"/>
      <c r="B904" s="18"/>
      <c r="C904" s="78"/>
      <c r="D904" s="78"/>
      <c r="E904" s="78"/>
      <c r="F904" s="78"/>
      <c r="G904" s="400"/>
      <c r="H904" s="400"/>
      <c r="I904" s="401"/>
      <c r="J904" s="78"/>
      <c r="K904" s="78"/>
      <c r="L904" s="402"/>
      <c r="M904" s="78"/>
      <c r="N904" s="78"/>
      <c r="O904" s="78"/>
      <c r="P904" s="78"/>
      <c r="Q904" s="78"/>
      <c r="R904" s="36">
        <f t="shared" si="53"/>
        <v>28348.636155563392</v>
      </c>
      <c r="S904" s="386"/>
      <c r="T904" s="78"/>
      <c r="Y904" s="42"/>
    </row>
    <row r="905" spans="1:25">
      <c r="A905" s="399"/>
      <c r="B905" s="18"/>
      <c r="C905" s="78"/>
      <c r="D905" s="78"/>
      <c r="E905" s="78"/>
      <c r="F905" s="78"/>
      <c r="G905" s="400"/>
      <c r="H905" s="400"/>
      <c r="I905" s="401"/>
      <c r="J905" s="78"/>
      <c r="K905" s="78"/>
      <c r="L905" s="402"/>
      <c r="M905" s="78"/>
      <c r="N905" s="78"/>
      <c r="O905" s="78"/>
      <c r="P905" s="78"/>
      <c r="Q905" s="78"/>
      <c r="R905" s="36">
        <f t="shared" si="53"/>
        <v>28348.636155563392</v>
      </c>
      <c r="S905" s="386"/>
      <c r="T905" s="78"/>
      <c r="Y905" s="42"/>
    </row>
    <row r="906" spans="1:25">
      <c r="A906" s="399"/>
      <c r="B906" s="18"/>
      <c r="C906" s="78"/>
      <c r="D906" s="78"/>
      <c r="E906" s="78"/>
      <c r="F906" s="78"/>
      <c r="G906" s="400"/>
      <c r="H906" s="400"/>
      <c r="I906" s="401"/>
      <c r="J906" s="78"/>
      <c r="K906" s="78"/>
      <c r="L906" s="402"/>
      <c r="M906" s="78"/>
      <c r="N906" s="78"/>
      <c r="O906" s="78"/>
      <c r="P906" s="78"/>
      <c r="Q906" s="78"/>
      <c r="R906" s="36">
        <f t="shared" si="53"/>
        <v>28348.636155563392</v>
      </c>
      <c r="S906" s="386"/>
      <c r="T906" s="78"/>
      <c r="Y906" s="42"/>
    </row>
    <row r="907" spans="1:25">
      <c r="A907" s="399"/>
      <c r="B907" s="18"/>
      <c r="C907" s="78"/>
      <c r="D907" s="78"/>
      <c r="E907" s="78"/>
      <c r="F907" s="78"/>
      <c r="G907" s="400"/>
      <c r="H907" s="400"/>
      <c r="I907" s="401"/>
      <c r="J907" s="78"/>
      <c r="K907" s="78"/>
      <c r="L907" s="402"/>
      <c r="M907" s="78"/>
      <c r="N907" s="78"/>
      <c r="O907" s="78"/>
      <c r="P907" s="78"/>
      <c r="Q907" s="78"/>
      <c r="R907" s="36">
        <f t="shared" si="53"/>
        <v>28348.636155563392</v>
      </c>
      <c r="S907" s="386"/>
      <c r="T907" s="78"/>
      <c r="Y907" s="42"/>
    </row>
    <row r="908" spans="1:25">
      <c r="A908" s="399"/>
      <c r="B908" s="18"/>
      <c r="C908" s="78"/>
      <c r="D908" s="78"/>
      <c r="E908" s="78"/>
      <c r="F908" s="78"/>
      <c r="G908" s="400"/>
      <c r="H908" s="400"/>
      <c r="I908" s="401"/>
      <c r="J908" s="78"/>
      <c r="K908" s="78"/>
      <c r="L908" s="402"/>
      <c r="M908" s="78"/>
      <c r="N908" s="78"/>
      <c r="O908" s="78"/>
      <c r="P908" s="78"/>
      <c r="Q908" s="78"/>
      <c r="R908" s="36">
        <f t="shared" si="53"/>
        <v>28348.636155563392</v>
      </c>
      <c r="S908" s="386"/>
      <c r="T908" s="78"/>
      <c r="Y908" s="42"/>
    </row>
    <row r="909" spans="1:25">
      <c r="A909" s="399"/>
      <c r="B909" s="18"/>
      <c r="C909" s="78"/>
      <c r="D909" s="78"/>
      <c r="E909" s="78"/>
      <c r="F909" s="78"/>
      <c r="G909" s="400"/>
      <c r="H909" s="400"/>
      <c r="I909" s="401"/>
      <c r="J909" s="78"/>
      <c r="K909" s="78"/>
      <c r="L909" s="402"/>
      <c r="M909" s="78"/>
      <c r="N909" s="78"/>
      <c r="O909" s="78"/>
      <c r="P909" s="78"/>
      <c r="Q909" s="78"/>
      <c r="R909" s="36">
        <f t="shared" si="53"/>
        <v>28348.636155563392</v>
      </c>
      <c r="S909" s="386"/>
      <c r="T909" s="78"/>
      <c r="Y909" s="42"/>
    </row>
    <row r="910" spans="1:25">
      <c r="A910" s="399"/>
      <c r="B910" s="18"/>
      <c r="C910" s="78"/>
      <c r="D910" s="78"/>
      <c r="E910" s="78"/>
      <c r="F910" s="78"/>
      <c r="G910" s="400"/>
      <c r="H910" s="400"/>
      <c r="I910" s="401"/>
      <c r="J910" s="78"/>
      <c r="K910" s="78"/>
      <c r="L910" s="402"/>
      <c r="M910" s="78"/>
      <c r="N910" s="78"/>
      <c r="O910" s="78"/>
      <c r="P910" s="78"/>
      <c r="Q910" s="78"/>
      <c r="R910" s="36">
        <f t="shared" si="53"/>
        <v>28348.636155563392</v>
      </c>
      <c r="S910" s="386"/>
      <c r="T910" s="78"/>
      <c r="Y910" s="42"/>
    </row>
    <row r="911" spans="1:25">
      <c r="A911" s="399"/>
      <c r="B911" s="18"/>
      <c r="C911" s="78"/>
      <c r="D911" s="78"/>
      <c r="E911" s="78"/>
      <c r="F911" s="78"/>
      <c r="G911" s="400"/>
      <c r="H911" s="400"/>
      <c r="I911" s="401"/>
      <c r="J911" s="78"/>
      <c r="K911" s="78"/>
      <c r="L911" s="402"/>
      <c r="M911" s="78"/>
      <c r="N911" s="78"/>
      <c r="O911" s="78"/>
      <c r="P911" s="78"/>
      <c r="Q911" s="78"/>
      <c r="R911" s="36">
        <f t="shared" si="53"/>
        <v>28348.636155563392</v>
      </c>
      <c r="S911" s="386"/>
      <c r="T911" s="78"/>
      <c r="Y911" s="42"/>
    </row>
    <row r="912" spans="1:25">
      <c r="A912" s="399"/>
      <c r="B912" s="18"/>
      <c r="C912" s="78"/>
      <c r="D912" s="78"/>
      <c r="E912" s="78"/>
      <c r="F912" s="78"/>
      <c r="G912" s="400"/>
      <c r="H912" s="400"/>
      <c r="I912" s="401"/>
      <c r="J912" s="78"/>
      <c r="K912" s="78"/>
      <c r="L912" s="402"/>
      <c r="M912" s="78"/>
      <c r="N912" s="78"/>
      <c r="O912" s="78"/>
      <c r="P912" s="78"/>
      <c r="Q912" s="78"/>
      <c r="R912" s="36">
        <f t="shared" si="53"/>
        <v>28348.636155563392</v>
      </c>
      <c r="S912" s="386"/>
      <c r="T912" s="78"/>
      <c r="Y912" s="42"/>
    </row>
    <row r="913" spans="1:25">
      <c r="A913" s="399"/>
      <c r="B913" s="18"/>
      <c r="C913" s="78"/>
      <c r="D913" s="78"/>
      <c r="E913" s="78"/>
      <c r="F913" s="78"/>
      <c r="G913" s="400"/>
      <c r="H913" s="400"/>
      <c r="I913" s="401"/>
      <c r="J913" s="78"/>
      <c r="K913" s="78"/>
      <c r="L913" s="402"/>
      <c r="M913" s="78"/>
      <c r="N913" s="78"/>
      <c r="O913" s="78"/>
      <c r="P913" s="78"/>
      <c r="Q913" s="78"/>
      <c r="R913" s="36">
        <f t="shared" si="53"/>
        <v>28348.636155563392</v>
      </c>
      <c r="S913" s="386"/>
      <c r="T913" s="78"/>
      <c r="Y913" s="42"/>
    </row>
    <row r="914" spans="1:25">
      <c r="A914" s="399"/>
      <c r="B914" s="18"/>
      <c r="C914" s="78"/>
      <c r="D914" s="78"/>
      <c r="E914" s="78"/>
      <c r="F914" s="78"/>
      <c r="G914" s="400"/>
      <c r="H914" s="400"/>
      <c r="I914" s="401"/>
      <c r="J914" s="78"/>
      <c r="K914" s="78"/>
      <c r="L914" s="402"/>
      <c r="M914" s="78"/>
      <c r="N914" s="78"/>
      <c r="O914" s="78"/>
      <c r="P914" s="78"/>
      <c r="Q914" s="78"/>
      <c r="R914" s="36">
        <f t="shared" si="53"/>
        <v>28348.636155563392</v>
      </c>
      <c r="S914" s="386"/>
      <c r="T914" s="78"/>
      <c r="Y914" s="42"/>
    </row>
    <row r="915" spans="1:25">
      <c r="A915" s="399"/>
      <c r="B915" s="18"/>
      <c r="C915" s="78"/>
      <c r="D915" s="78"/>
      <c r="E915" s="78"/>
      <c r="F915" s="78"/>
      <c r="G915" s="400"/>
      <c r="H915" s="400"/>
      <c r="I915" s="401"/>
      <c r="J915" s="78"/>
      <c r="K915" s="78"/>
      <c r="L915" s="402"/>
      <c r="M915" s="78"/>
      <c r="N915" s="78"/>
      <c r="O915" s="78"/>
      <c r="P915" s="78"/>
      <c r="Q915" s="78"/>
      <c r="R915" s="36">
        <f t="shared" si="53"/>
        <v>28348.636155563392</v>
      </c>
      <c r="S915" s="386"/>
      <c r="T915" s="78"/>
      <c r="Y915" s="42"/>
    </row>
    <row r="916" spans="1:25">
      <c r="A916" s="399"/>
      <c r="B916" s="18"/>
      <c r="C916" s="78"/>
      <c r="D916" s="78"/>
      <c r="E916" s="78"/>
      <c r="F916" s="78"/>
      <c r="G916" s="400"/>
      <c r="H916" s="400"/>
      <c r="I916" s="401"/>
      <c r="J916" s="78"/>
      <c r="K916" s="78"/>
      <c r="L916" s="402"/>
      <c r="M916" s="78"/>
      <c r="N916" s="78"/>
      <c r="O916" s="78"/>
      <c r="P916" s="78"/>
      <c r="Q916" s="78"/>
      <c r="R916" s="36">
        <f t="shared" si="53"/>
        <v>28348.636155563392</v>
      </c>
      <c r="S916" s="386"/>
      <c r="T916" s="78"/>
      <c r="Y916" s="42"/>
    </row>
    <row r="917" spans="1:25">
      <c r="A917" s="399"/>
      <c r="B917" s="18"/>
      <c r="C917" s="78"/>
      <c r="D917" s="78"/>
      <c r="E917" s="78"/>
      <c r="F917" s="78"/>
      <c r="G917" s="400"/>
      <c r="H917" s="400"/>
      <c r="I917" s="401"/>
      <c r="J917" s="78"/>
      <c r="K917" s="78"/>
      <c r="L917" s="402"/>
      <c r="M917" s="78"/>
      <c r="N917" s="78"/>
      <c r="O917" s="78"/>
      <c r="P917" s="78"/>
      <c r="Q917" s="78"/>
      <c r="R917" s="36">
        <f t="shared" si="53"/>
        <v>28348.636155563392</v>
      </c>
      <c r="S917" s="386"/>
      <c r="T917" s="78"/>
      <c r="Y917" s="42"/>
    </row>
    <row r="918" spans="1:25">
      <c r="A918" s="399"/>
      <c r="B918" s="18"/>
      <c r="C918" s="78"/>
      <c r="D918" s="78"/>
      <c r="E918" s="78"/>
      <c r="F918" s="78"/>
      <c r="G918" s="400"/>
      <c r="H918" s="400"/>
      <c r="I918" s="401"/>
      <c r="J918" s="78"/>
      <c r="K918" s="78"/>
      <c r="L918" s="402"/>
      <c r="M918" s="78"/>
      <c r="N918" s="78"/>
      <c r="O918" s="78"/>
      <c r="P918" s="78"/>
      <c r="Q918" s="78"/>
      <c r="R918" s="36">
        <f t="shared" si="53"/>
        <v>28348.636155563392</v>
      </c>
      <c r="S918" s="386"/>
      <c r="T918" s="78"/>
      <c r="Y918" s="42"/>
    </row>
    <row r="919" spans="1:25">
      <c r="A919" s="399"/>
      <c r="B919" s="18"/>
      <c r="C919" s="78"/>
      <c r="D919" s="78"/>
      <c r="E919" s="78"/>
      <c r="F919" s="78"/>
      <c r="G919" s="400"/>
      <c r="H919" s="400"/>
      <c r="I919" s="401"/>
      <c r="J919" s="78"/>
      <c r="K919" s="78"/>
      <c r="L919" s="402"/>
      <c r="M919" s="78"/>
      <c r="N919" s="78"/>
      <c r="O919" s="78"/>
      <c r="P919" s="78"/>
      <c r="Q919" s="78"/>
      <c r="R919" s="36">
        <f t="shared" si="53"/>
        <v>28348.636155563392</v>
      </c>
      <c r="S919" s="386"/>
      <c r="T919" s="78"/>
      <c r="Y919" s="42"/>
    </row>
    <row r="920" spans="1:25">
      <c r="A920" s="399"/>
      <c r="B920" s="18"/>
      <c r="C920" s="78"/>
      <c r="D920" s="78"/>
      <c r="E920" s="78"/>
      <c r="F920" s="78"/>
      <c r="G920" s="400"/>
      <c r="H920" s="400"/>
      <c r="I920" s="401"/>
      <c r="J920" s="78"/>
      <c r="K920" s="78"/>
      <c r="L920" s="402"/>
      <c r="M920" s="78"/>
      <c r="N920" s="78"/>
      <c r="O920" s="78"/>
      <c r="P920" s="78"/>
      <c r="Q920" s="78"/>
      <c r="R920" s="36">
        <f t="shared" si="53"/>
        <v>28348.636155563392</v>
      </c>
      <c r="S920" s="386"/>
      <c r="T920" s="78"/>
      <c r="Y920" s="42"/>
    </row>
    <row r="921" spans="1:25">
      <c r="A921" s="399"/>
      <c r="B921" s="18"/>
      <c r="C921" s="78"/>
      <c r="D921" s="78"/>
      <c r="E921" s="78"/>
      <c r="F921" s="78"/>
      <c r="G921" s="400"/>
      <c r="H921" s="400"/>
      <c r="I921" s="401"/>
      <c r="J921" s="78"/>
      <c r="K921" s="78"/>
      <c r="L921" s="402"/>
      <c r="M921" s="78"/>
      <c r="N921" s="78"/>
      <c r="O921" s="78"/>
      <c r="P921" s="78"/>
      <c r="Q921" s="78"/>
      <c r="R921" s="36">
        <f t="shared" si="53"/>
        <v>28348.636155563392</v>
      </c>
      <c r="S921" s="386"/>
      <c r="T921" s="78"/>
      <c r="Y921" s="42"/>
    </row>
    <row r="922" spans="1:25">
      <c r="A922" s="399"/>
      <c r="B922" s="18"/>
      <c r="C922" s="78"/>
      <c r="D922" s="78"/>
      <c r="E922" s="78"/>
      <c r="F922" s="78"/>
      <c r="G922" s="400"/>
      <c r="H922" s="400"/>
      <c r="I922" s="401"/>
      <c r="J922" s="78"/>
      <c r="K922" s="78"/>
      <c r="L922" s="402"/>
      <c r="M922" s="78"/>
      <c r="N922" s="78"/>
      <c r="O922" s="78"/>
      <c r="P922" s="78"/>
      <c r="Q922" s="78"/>
      <c r="R922" s="36">
        <f t="shared" si="53"/>
        <v>28348.636155563392</v>
      </c>
      <c r="S922" s="386"/>
      <c r="T922" s="78"/>
      <c r="Y922" s="42"/>
    </row>
    <row r="923" spans="1:25">
      <c r="A923" s="399"/>
      <c r="B923" s="18"/>
      <c r="C923" s="78"/>
      <c r="D923" s="78"/>
      <c r="E923" s="78"/>
      <c r="F923" s="78"/>
      <c r="G923" s="400"/>
      <c r="H923" s="400"/>
      <c r="I923" s="401"/>
      <c r="J923" s="78"/>
      <c r="K923" s="78"/>
      <c r="L923" s="402"/>
      <c r="M923" s="78"/>
      <c r="N923" s="78"/>
      <c r="O923" s="78"/>
      <c r="P923" s="78"/>
      <c r="Q923" s="78"/>
      <c r="R923" s="36">
        <f t="shared" si="53"/>
        <v>28348.636155563392</v>
      </c>
      <c r="S923" s="386"/>
      <c r="T923" s="78"/>
      <c r="Y923" s="42"/>
    </row>
    <row r="924" spans="1:25">
      <c r="A924" s="399"/>
      <c r="B924" s="18"/>
      <c r="C924" s="78"/>
      <c r="D924" s="78"/>
      <c r="E924" s="78"/>
      <c r="F924" s="78"/>
      <c r="G924" s="400"/>
      <c r="H924" s="400"/>
      <c r="I924" s="401"/>
      <c r="J924" s="78"/>
      <c r="K924" s="78"/>
      <c r="L924" s="402"/>
      <c r="M924" s="78"/>
      <c r="N924" s="78"/>
      <c r="O924" s="78"/>
      <c r="P924" s="78"/>
      <c r="Q924" s="78"/>
      <c r="R924" s="36">
        <f t="shared" si="53"/>
        <v>28348.636155563392</v>
      </c>
      <c r="S924" s="386"/>
      <c r="T924" s="78"/>
      <c r="Y924" s="42"/>
    </row>
    <row r="925" spans="1:25">
      <c r="A925" s="399"/>
      <c r="B925" s="18"/>
      <c r="C925" s="78"/>
      <c r="D925" s="78"/>
      <c r="E925" s="78"/>
      <c r="F925" s="78"/>
      <c r="G925" s="400"/>
      <c r="H925" s="400"/>
      <c r="I925" s="401"/>
      <c r="J925" s="78"/>
      <c r="K925" s="78"/>
      <c r="L925" s="402"/>
      <c r="M925" s="78"/>
      <c r="N925" s="78"/>
      <c r="O925" s="78"/>
      <c r="P925" s="78"/>
      <c r="Q925" s="78"/>
      <c r="R925" s="36">
        <f t="shared" si="53"/>
        <v>28348.636155563392</v>
      </c>
      <c r="S925" s="386"/>
      <c r="T925" s="78"/>
      <c r="Y925" s="42"/>
    </row>
    <row r="926" spans="1:25">
      <c r="A926" s="399"/>
      <c r="B926" s="18"/>
      <c r="C926" s="78"/>
      <c r="D926" s="78"/>
      <c r="E926" s="78"/>
      <c r="F926" s="78"/>
      <c r="G926" s="400"/>
      <c r="H926" s="400"/>
      <c r="I926" s="401"/>
      <c r="J926" s="78"/>
      <c r="K926" s="78"/>
      <c r="L926" s="402"/>
      <c r="M926" s="78"/>
      <c r="N926" s="78"/>
      <c r="O926" s="78"/>
      <c r="P926" s="78"/>
      <c r="Q926" s="78"/>
      <c r="R926" s="36">
        <f t="shared" si="53"/>
        <v>28348.636155563392</v>
      </c>
      <c r="S926" s="386"/>
      <c r="T926" s="78"/>
      <c r="Y926" s="42"/>
    </row>
    <row r="927" spans="1:25">
      <c r="A927" s="399"/>
      <c r="B927" s="18"/>
      <c r="C927" s="78"/>
      <c r="D927" s="78"/>
      <c r="E927" s="78"/>
      <c r="F927" s="78"/>
      <c r="G927" s="400"/>
      <c r="H927" s="400"/>
      <c r="I927" s="401"/>
      <c r="J927" s="78"/>
      <c r="K927" s="78"/>
      <c r="L927" s="402"/>
      <c r="M927" s="78"/>
      <c r="N927" s="78"/>
      <c r="O927" s="78"/>
      <c r="P927" s="78"/>
      <c r="Q927" s="78"/>
      <c r="R927" s="36">
        <f t="shared" si="53"/>
        <v>28348.636155563392</v>
      </c>
      <c r="S927" s="386"/>
      <c r="T927" s="78"/>
      <c r="Y927" s="42"/>
    </row>
    <row r="928" spans="1:25">
      <c r="A928" s="399"/>
      <c r="B928" s="18"/>
      <c r="C928" s="78"/>
      <c r="D928" s="78"/>
      <c r="E928" s="78"/>
      <c r="F928" s="78"/>
      <c r="G928" s="400"/>
      <c r="H928" s="400"/>
      <c r="I928" s="401"/>
      <c r="J928" s="78"/>
      <c r="K928" s="78"/>
      <c r="L928" s="402"/>
      <c r="M928" s="78"/>
      <c r="N928" s="78"/>
      <c r="O928" s="78"/>
      <c r="P928" s="78"/>
      <c r="Q928" s="78"/>
      <c r="R928" s="36">
        <f t="shared" si="53"/>
        <v>28348.636155563392</v>
      </c>
      <c r="S928" s="386"/>
      <c r="T928" s="78"/>
      <c r="Y928" s="42"/>
    </row>
    <row r="929" spans="1:25">
      <c r="A929" s="399"/>
      <c r="B929" s="18"/>
      <c r="C929" s="78"/>
      <c r="D929" s="78"/>
      <c r="E929" s="78"/>
      <c r="F929" s="78"/>
      <c r="G929" s="400"/>
      <c r="H929" s="400"/>
      <c r="I929" s="401"/>
      <c r="J929" s="78"/>
      <c r="K929" s="78"/>
      <c r="L929" s="402"/>
      <c r="M929" s="78"/>
      <c r="N929" s="78"/>
      <c r="O929" s="78"/>
      <c r="P929" s="78"/>
      <c r="Q929" s="78"/>
      <c r="R929" s="36">
        <f t="shared" si="53"/>
        <v>28348.636155563392</v>
      </c>
      <c r="S929" s="386"/>
      <c r="T929" s="78"/>
      <c r="Y929" s="42"/>
    </row>
    <row r="930" spans="1:25">
      <c r="A930" s="399"/>
      <c r="B930" s="18"/>
      <c r="C930" s="78"/>
      <c r="D930" s="78"/>
      <c r="E930" s="78"/>
      <c r="F930" s="78"/>
      <c r="G930" s="400"/>
      <c r="H930" s="400"/>
      <c r="I930" s="401"/>
      <c r="J930" s="78"/>
      <c r="K930" s="78"/>
      <c r="L930" s="402"/>
      <c r="M930" s="78"/>
      <c r="N930" s="78"/>
      <c r="O930" s="78"/>
      <c r="P930" s="78"/>
      <c r="Q930" s="78"/>
      <c r="R930" s="36">
        <f t="shared" ref="R930:R993" si="56">R929*((J930/100)+1)</f>
        <v>28348.636155563392</v>
      </c>
      <c r="S930" s="386"/>
      <c r="T930" s="78"/>
      <c r="Y930" s="42"/>
    </row>
    <row r="931" spans="1:25">
      <c r="A931" s="399"/>
      <c r="B931" s="18"/>
      <c r="C931" s="78"/>
      <c r="D931" s="78"/>
      <c r="E931" s="78"/>
      <c r="F931" s="78"/>
      <c r="G931" s="400"/>
      <c r="H931" s="400"/>
      <c r="I931" s="401"/>
      <c r="J931" s="78"/>
      <c r="K931" s="78"/>
      <c r="L931" s="402"/>
      <c r="M931" s="78"/>
      <c r="N931" s="78"/>
      <c r="O931" s="78"/>
      <c r="P931" s="78"/>
      <c r="Q931" s="78"/>
      <c r="R931" s="36">
        <f t="shared" si="56"/>
        <v>28348.636155563392</v>
      </c>
      <c r="S931" s="386"/>
      <c r="T931" s="78"/>
      <c r="Y931" s="42"/>
    </row>
    <row r="932" spans="1:25">
      <c r="A932" s="399"/>
      <c r="B932" s="18"/>
      <c r="C932" s="78"/>
      <c r="D932" s="78"/>
      <c r="E932" s="78"/>
      <c r="F932" s="78"/>
      <c r="G932" s="400"/>
      <c r="H932" s="400"/>
      <c r="I932" s="401"/>
      <c r="J932" s="78"/>
      <c r="K932" s="78"/>
      <c r="L932" s="402"/>
      <c r="M932" s="78"/>
      <c r="N932" s="78"/>
      <c r="O932" s="78"/>
      <c r="P932" s="78"/>
      <c r="Q932" s="78"/>
      <c r="R932" s="36">
        <f t="shared" si="56"/>
        <v>28348.636155563392</v>
      </c>
      <c r="S932" s="386"/>
      <c r="T932" s="78"/>
      <c r="Y932" s="42"/>
    </row>
    <row r="933" spans="1:25">
      <c r="A933" s="399"/>
      <c r="B933" s="18"/>
      <c r="C933" s="78"/>
      <c r="D933" s="78"/>
      <c r="E933" s="78"/>
      <c r="F933" s="78"/>
      <c r="G933" s="400"/>
      <c r="H933" s="400"/>
      <c r="I933" s="401"/>
      <c r="J933" s="78"/>
      <c r="K933" s="78"/>
      <c r="L933" s="402"/>
      <c r="M933" s="78"/>
      <c r="N933" s="78"/>
      <c r="O933" s="78"/>
      <c r="P933" s="78"/>
      <c r="Q933" s="78"/>
      <c r="R933" s="36">
        <f t="shared" si="56"/>
        <v>28348.636155563392</v>
      </c>
      <c r="S933" s="386"/>
      <c r="T933" s="78"/>
      <c r="Y933" s="42"/>
    </row>
    <row r="934" spans="1:25">
      <c r="A934" s="399"/>
      <c r="B934" s="18"/>
      <c r="C934" s="78"/>
      <c r="D934" s="78"/>
      <c r="E934" s="78"/>
      <c r="F934" s="78"/>
      <c r="G934" s="400"/>
      <c r="H934" s="400"/>
      <c r="I934" s="401"/>
      <c r="J934" s="78"/>
      <c r="K934" s="78"/>
      <c r="L934" s="402"/>
      <c r="M934" s="78"/>
      <c r="N934" s="78"/>
      <c r="O934" s="78"/>
      <c r="P934" s="78"/>
      <c r="Q934" s="78"/>
      <c r="R934" s="36">
        <f t="shared" si="56"/>
        <v>28348.636155563392</v>
      </c>
      <c r="S934" s="386"/>
      <c r="T934" s="78"/>
      <c r="Y934" s="42"/>
    </row>
    <row r="935" spans="1:25">
      <c r="A935" s="399"/>
      <c r="B935" s="18"/>
      <c r="C935" s="78"/>
      <c r="D935" s="78"/>
      <c r="E935" s="78"/>
      <c r="F935" s="78"/>
      <c r="G935" s="400"/>
      <c r="H935" s="400"/>
      <c r="I935" s="401"/>
      <c r="J935" s="78"/>
      <c r="K935" s="78"/>
      <c r="L935" s="402"/>
      <c r="M935" s="78"/>
      <c r="N935" s="78"/>
      <c r="O935" s="78"/>
      <c r="P935" s="78"/>
      <c r="Q935" s="78"/>
      <c r="R935" s="36">
        <f t="shared" si="56"/>
        <v>28348.636155563392</v>
      </c>
      <c r="S935" s="386"/>
      <c r="T935" s="78"/>
      <c r="Y935" s="42"/>
    </row>
    <row r="936" spans="1:25">
      <c r="A936" s="399"/>
      <c r="B936" s="18"/>
      <c r="C936" s="78"/>
      <c r="D936" s="78"/>
      <c r="E936" s="78"/>
      <c r="F936" s="78"/>
      <c r="G936" s="400"/>
      <c r="H936" s="400"/>
      <c r="I936" s="401"/>
      <c r="J936" s="78"/>
      <c r="K936" s="78"/>
      <c r="L936" s="402"/>
      <c r="M936" s="78"/>
      <c r="N936" s="78"/>
      <c r="O936" s="78"/>
      <c r="P936" s="78"/>
      <c r="Q936" s="78"/>
      <c r="R936" s="36">
        <f t="shared" si="56"/>
        <v>28348.636155563392</v>
      </c>
      <c r="S936" s="386"/>
      <c r="T936" s="78"/>
      <c r="Y936" s="42"/>
    </row>
    <row r="937" spans="1:25">
      <c r="A937" s="399"/>
      <c r="B937" s="18"/>
      <c r="C937" s="78"/>
      <c r="D937" s="78"/>
      <c r="E937" s="78"/>
      <c r="F937" s="78"/>
      <c r="G937" s="400"/>
      <c r="H937" s="400"/>
      <c r="I937" s="401"/>
      <c r="J937" s="78"/>
      <c r="K937" s="78"/>
      <c r="L937" s="402"/>
      <c r="M937" s="78"/>
      <c r="N937" s="78"/>
      <c r="O937" s="78"/>
      <c r="P937" s="78"/>
      <c r="Q937" s="78"/>
      <c r="R937" s="36">
        <f t="shared" si="56"/>
        <v>28348.636155563392</v>
      </c>
      <c r="S937" s="386"/>
      <c r="T937" s="78"/>
      <c r="Y937" s="42"/>
    </row>
    <row r="938" spans="1:25">
      <c r="A938" s="399"/>
      <c r="B938" s="18"/>
      <c r="C938" s="78"/>
      <c r="D938" s="78"/>
      <c r="E938" s="78"/>
      <c r="F938" s="78"/>
      <c r="G938" s="400"/>
      <c r="H938" s="400"/>
      <c r="I938" s="401"/>
      <c r="J938" s="78"/>
      <c r="K938" s="78"/>
      <c r="L938" s="402"/>
      <c r="M938" s="78"/>
      <c r="N938" s="78"/>
      <c r="O938" s="78"/>
      <c r="P938" s="78"/>
      <c r="Q938" s="78"/>
      <c r="R938" s="36">
        <f t="shared" si="56"/>
        <v>28348.636155563392</v>
      </c>
      <c r="S938" s="386"/>
      <c r="T938" s="78"/>
      <c r="Y938" s="42"/>
    </row>
    <row r="939" spans="1:25">
      <c r="A939" s="399"/>
      <c r="B939" s="18"/>
      <c r="C939" s="78"/>
      <c r="D939" s="78"/>
      <c r="E939" s="78"/>
      <c r="F939" s="78"/>
      <c r="G939" s="400"/>
      <c r="H939" s="400"/>
      <c r="I939" s="401"/>
      <c r="J939" s="78"/>
      <c r="K939" s="78"/>
      <c r="L939" s="402"/>
      <c r="M939" s="78"/>
      <c r="N939" s="78"/>
      <c r="O939" s="78"/>
      <c r="P939" s="78"/>
      <c r="Q939" s="78"/>
      <c r="R939" s="36">
        <f t="shared" si="56"/>
        <v>28348.636155563392</v>
      </c>
      <c r="S939" s="386"/>
      <c r="T939" s="78"/>
      <c r="Y939" s="42"/>
    </row>
    <row r="940" spans="1:25">
      <c r="A940" s="399"/>
      <c r="B940" s="18"/>
      <c r="C940" s="78"/>
      <c r="D940" s="78"/>
      <c r="E940" s="78"/>
      <c r="F940" s="78"/>
      <c r="G940" s="400"/>
      <c r="H940" s="400"/>
      <c r="I940" s="401"/>
      <c r="J940" s="78"/>
      <c r="K940" s="78"/>
      <c r="L940" s="402"/>
      <c r="M940" s="78"/>
      <c r="N940" s="78"/>
      <c r="O940" s="78"/>
      <c r="P940" s="78"/>
      <c r="Q940" s="78"/>
      <c r="R940" s="36">
        <f t="shared" si="56"/>
        <v>28348.636155563392</v>
      </c>
      <c r="S940" s="386"/>
      <c r="T940" s="78"/>
      <c r="Y940" s="42"/>
    </row>
    <row r="941" spans="1:25">
      <c r="A941" s="399"/>
      <c r="B941" s="18"/>
      <c r="C941" s="78"/>
      <c r="D941" s="78"/>
      <c r="E941" s="78"/>
      <c r="F941" s="78"/>
      <c r="G941" s="400"/>
      <c r="H941" s="400"/>
      <c r="I941" s="401"/>
      <c r="J941" s="78"/>
      <c r="K941" s="78"/>
      <c r="L941" s="402"/>
      <c r="M941" s="78"/>
      <c r="N941" s="78"/>
      <c r="O941" s="78"/>
      <c r="P941" s="78"/>
      <c r="Q941" s="78"/>
      <c r="R941" s="36">
        <f t="shared" si="56"/>
        <v>28348.636155563392</v>
      </c>
      <c r="S941" s="386"/>
      <c r="T941" s="78"/>
      <c r="Y941" s="42"/>
    </row>
    <row r="942" spans="1:25">
      <c r="A942" s="399"/>
      <c r="B942" s="18"/>
      <c r="C942" s="78"/>
      <c r="D942" s="78"/>
      <c r="E942" s="78"/>
      <c r="F942" s="78"/>
      <c r="G942" s="400"/>
      <c r="H942" s="400"/>
      <c r="I942" s="401"/>
      <c r="J942" s="78"/>
      <c r="K942" s="78"/>
      <c r="L942" s="402"/>
      <c r="M942" s="78"/>
      <c r="N942" s="78"/>
      <c r="O942" s="78"/>
      <c r="P942" s="78"/>
      <c r="Q942" s="78"/>
      <c r="R942" s="36">
        <f t="shared" si="56"/>
        <v>28348.636155563392</v>
      </c>
      <c r="S942" s="386"/>
      <c r="T942" s="78"/>
      <c r="Y942" s="42"/>
    </row>
    <row r="943" spans="1:25">
      <c r="A943" s="399"/>
      <c r="B943" s="18"/>
      <c r="C943" s="78"/>
      <c r="D943" s="78"/>
      <c r="E943" s="78"/>
      <c r="F943" s="78"/>
      <c r="G943" s="400"/>
      <c r="H943" s="400"/>
      <c r="I943" s="401"/>
      <c r="J943" s="78"/>
      <c r="K943" s="78"/>
      <c r="L943" s="402"/>
      <c r="M943" s="78"/>
      <c r="N943" s="78"/>
      <c r="O943" s="78"/>
      <c r="P943" s="78"/>
      <c r="Q943" s="78"/>
      <c r="R943" s="36">
        <f t="shared" si="56"/>
        <v>28348.636155563392</v>
      </c>
      <c r="S943" s="386"/>
      <c r="T943" s="78"/>
      <c r="Y943" s="42"/>
    </row>
    <row r="944" spans="1:25">
      <c r="A944" s="399"/>
      <c r="B944" s="18"/>
      <c r="C944" s="78"/>
      <c r="D944" s="78"/>
      <c r="E944" s="78"/>
      <c r="F944" s="78"/>
      <c r="G944" s="400"/>
      <c r="H944" s="400"/>
      <c r="I944" s="401"/>
      <c r="J944" s="78"/>
      <c r="K944" s="78"/>
      <c r="L944" s="402"/>
      <c r="M944" s="78"/>
      <c r="N944" s="78"/>
      <c r="O944" s="78"/>
      <c r="P944" s="78"/>
      <c r="Q944" s="78"/>
      <c r="R944" s="36">
        <f t="shared" si="56"/>
        <v>28348.636155563392</v>
      </c>
      <c r="S944" s="386"/>
      <c r="T944" s="78"/>
      <c r="Y944" s="42"/>
    </row>
    <row r="945" spans="1:25">
      <c r="A945" s="399"/>
      <c r="B945" s="18"/>
      <c r="C945" s="78"/>
      <c r="D945" s="78"/>
      <c r="E945" s="78"/>
      <c r="F945" s="78"/>
      <c r="G945" s="400"/>
      <c r="H945" s="400"/>
      <c r="I945" s="401"/>
      <c r="J945" s="78"/>
      <c r="K945" s="78"/>
      <c r="L945" s="402"/>
      <c r="M945" s="78"/>
      <c r="N945" s="78"/>
      <c r="O945" s="78"/>
      <c r="P945" s="78"/>
      <c r="Q945" s="78"/>
      <c r="R945" s="36">
        <f t="shared" si="56"/>
        <v>28348.636155563392</v>
      </c>
      <c r="S945" s="386"/>
      <c r="T945" s="78"/>
      <c r="Y945" s="42"/>
    </row>
    <row r="946" spans="1:25">
      <c r="A946" s="399"/>
      <c r="B946" s="18"/>
      <c r="C946" s="78"/>
      <c r="D946" s="78"/>
      <c r="E946" s="78"/>
      <c r="F946" s="78"/>
      <c r="G946" s="400"/>
      <c r="H946" s="400"/>
      <c r="I946" s="401"/>
      <c r="J946" s="78"/>
      <c r="K946" s="78"/>
      <c r="L946" s="402"/>
      <c r="M946" s="78"/>
      <c r="N946" s="78"/>
      <c r="O946" s="78"/>
      <c r="P946" s="78"/>
      <c r="Q946" s="78"/>
      <c r="R946" s="36">
        <f t="shared" si="56"/>
        <v>28348.636155563392</v>
      </c>
      <c r="S946" s="386"/>
      <c r="T946" s="78"/>
      <c r="Y946" s="42"/>
    </row>
    <row r="947" spans="1:25">
      <c r="A947" s="399"/>
      <c r="B947" s="18"/>
      <c r="C947" s="78"/>
      <c r="D947" s="78"/>
      <c r="E947" s="78"/>
      <c r="F947" s="78"/>
      <c r="G947" s="400"/>
      <c r="H947" s="400"/>
      <c r="I947" s="401"/>
      <c r="J947" s="78"/>
      <c r="K947" s="78"/>
      <c r="L947" s="402"/>
      <c r="M947" s="78"/>
      <c r="N947" s="78"/>
      <c r="O947" s="78"/>
      <c r="P947" s="78"/>
      <c r="Q947" s="78"/>
      <c r="R947" s="36">
        <f t="shared" si="56"/>
        <v>28348.636155563392</v>
      </c>
      <c r="S947" s="386"/>
      <c r="T947" s="78"/>
      <c r="Y947" s="42"/>
    </row>
    <row r="948" spans="1:25">
      <c r="A948" s="399"/>
      <c r="B948" s="18"/>
      <c r="C948" s="78"/>
      <c r="D948" s="78"/>
      <c r="E948" s="78"/>
      <c r="F948" s="78"/>
      <c r="G948" s="400"/>
      <c r="H948" s="400"/>
      <c r="I948" s="401"/>
      <c r="J948" s="78"/>
      <c r="K948" s="78"/>
      <c r="L948" s="402"/>
      <c r="M948" s="78"/>
      <c r="N948" s="78"/>
      <c r="O948" s="78"/>
      <c r="P948" s="78"/>
      <c r="Q948" s="78"/>
      <c r="R948" s="36">
        <f t="shared" si="56"/>
        <v>28348.636155563392</v>
      </c>
      <c r="S948" s="386"/>
      <c r="T948" s="78"/>
      <c r="Y948" s="42"/>
    </row>
    <row r="949" spans="1:25">
      <c r="A949" s="399"/>
      <c r="B949" s="18"/>
      <c r="C949" s="78"/>
      <c r="D949" s="78"/>
      <c r="E949" s="78"/>
      <c r="F949" s="78"/>
      <c r="G949" s="400"/>
      <c r="H949" s="400"/>
      <c r="I949" s="401"/>
      <c r="J949" s="78"/>
      <c r="K949" s="78"/>
      <c r="L949" s="402"/>
      <c r="M949" s="78"/>
      <c r="N949" s="78"/>
      <c r="O949" s="78"/>
      <c r="P949" s="78"/>
      <c r="Q949" s="78"/>
      <c r="R949" s="36">
        <f t="shared" si="56"/>
        <v>28348.636155563392</v>
      </c>
      <c r="S949" s="386"/>
      <c r="T949" s="78"/>
      <c r="Y949" s="42"/>
    </row>
    <row r="950" spans="1:25">
      <c r="A950" s="399"/>
      <c r="B950" s="18"/>
      <c r="C950" s="78"/>
      <c r="D950" s="78"/>
      <c r="E950" s="78"/>
      <c r="F950" s="78"/>
      <c r="G950" s="400"/>
      <c r="H950" s="400"/>
      <c r="I950" s="401"/>
      <c r="J950" s="78"/>
      <c r="K950" s="78"/>
      <c r="L950" s="402"/>
      <c r="M950" s="78"/>
      <c r="N950" s="78"/>
      <c r="O950" s="78"/>
      <c r="P950" s="78"/>
      <c r="Q950" s="78"/>
      <c r="R950" s="36">
        <f t="shared" si="56"/>
        <v>28348.636155563392</v>
      </c>
      <c r="S950" s="386"/>
      <c r="T950" s="78"/>
      <c r="Y950" s="42"/>
    </row>
    <row r="951" spans="1:25">
      <c r="A951" s="399"/>
      <c r="B951" s="18"/>
      <c r="C951" s="78"/>
      <c r="D951" s="78"/>
      <c r="E951" s="78"/>
      <c r="F951" s="78"/>
      <c r="G951" s="400"/>
      <c r="H951" s="400"/>
      <c r="I951" s="401"/>
      <c r="J951" s="78"/>
      <c r="K951" s="78"/>
      <c r="L951" s="402"/>
      <c r="M951" s="78"/>
      <c r="N951" s="78"/>
      <c r="O951" s="78"/>
      <c r="P951" s="78"/>
      <c r="Q951" s="78"/>
      <c r="R951" s="36">
        <f t="shared" si="56"/>
        <v>28348.636155563392</v>
      </c>
      <c r="S951" s="386"/>
      <c r="T951" s="78"/>
      <c r="Y951" s="42"/>
    </row>
    <row r="952" spans="1:25">
      <c r="A952" s="399"/>
      <c r="B952" s="18"/>
      <c r="C952" s="78"/>
      <c r="D952" s="78"/>
      <c r="E952" s="78"/>
      <c r="F952" s="78"/>
      <c r="G952" s="400"/>
      <c r="H952" s="400"/>
      <c r="I952" s="401"/>
      <c r="J952" s="78"/>
      <c r="K952" s="78"/>
      <c r="L952" s="402"/>
      <c r="M952" s="78"/>
      <c r="N952" s="78"/>
      <c r="O952" s="78"/>
      <c r="P952" s="78"/>
      <c r="Q952" s="78"/>
      <c r="R952" s="36">
        <f t="shared" si="56"/>
        <v>28348.636155563392</v>
      </c>
      <c r="S952" s="386"/>
      <c r="T952" s="78"/>
      <c r="Y952" s="42"/>
    </row>
    <row r="953" spans="1:25">
      <c r="A953" s="399"/>
      <c r="B953" s="18"/>
      <c r="C953" s="78"/>
      <c r="D953" s="78"/>
      <c r="E953" s="78"/>
      <c r="F953" s="78"/>
      <c r="G953" s="400"/>
      <c r="H953" s="400"/>
      <c r="I953" s="401"/>
      <c r="J953" s="78"/>
      <c r="K953" s="78"/>
      <c r="L953" s="402"/>
      <c r="M953" s="78"/>
      <c r="N953" s="78"/>
      <c r="O953" s="78"/>
      <c r="P953" s="78"/>
      <c r="Q953" s="78"/>
      <c r="R953" s="36">
        <f t="shared" si="56"/>
        <v>28348.636155563392</v>
      </c>
      <c r="S953" s="386"/>
      <c r="T953" s="78"/>
      <c r="Y953" s="42"/>
    </row>
    <row r="954" spans="1:25">
      <c r="A954" s="399"/>
      <c r="B954" s="18"/>
      <c r="C954" s="78"/>
      <c r="D954" s="78"/>
      <c r="E954" s="78"/>
      <c r="F954" s="78"/>
      <c r="G954" s="400"/>
      <c r="H954" s="400"/>
      <c r="I954" s="401"/>
      <c r="J954" s="78"/>
      <c r="K954" s="78"/>
      <c r="L954" s="402"/>
      <c r="M954" s="78"/>
      <c r="N954" s="78"/>
      <c r="O954" s="78"/>
      <c r="P954" s="78"/>
      <c r="Q954" s="78"/>
      <c r="R954" s="36">
        <f t="shared" si="56"/>
        <v>28348.636155563392</v>
      </c>
      <c r="S954" s="386"/>
      <c r="T954" s="78"/>
      <c r="Y954" s="42"/>
    </row>
    <row r="955" spans="1:25">
      <c r="A955" s="399"/>
      <c r="B955" s="18"/>
      <c r="C955" s="78"/>
      <c r="D955" s="78"/>
      <c r="E955" s="78"/>
      <c r="F955" s="78"/>
      <c r="G955" s="400"/>
      <c r="H955" s="400"/>
      <c r="I955" s="401"/>
      <c r="J955" s="78"/>
      <c r="K955" s="78"/>
      <c r="L955" s="402"/>
      <c r="M955" s="78"/>
      <c r="N955" s="78"/>
      <c r="O955" s="78"/>
      <c r="P955" s="78"/>
      <c r="Q955" s="78"/>
      <c r="R955" s="36">
        <f t="shared" si="56"/>
        <v>28348.636155563392</v>
      </c>
      <c r="S955" s="386"/>
      <c r="T955" s="78"/>
      <c r="Y955" s="42"/>
    </row>
    <row r="956" spans="1:25">
      <c r="A956" s="399"/>
      <c r="B956" s="18"/>
      <c r="C956" s="78"/>
      <c r="D956" s="78"/>
      <c r="E956" s="78"/>
      <c r="F956" s="78"/>
      <c r="G956" s="400"/>
      <c r="H956" s="400"/>
      <c r="I956" s="401"/>
      <c r="J956" s="78"/>
      <c r="K956" s="78"/>
      <c r="L956" s="402"/>
      <c r="M956" s="78"/>
      <c r="N956" s="78"/>
      <c r="O956" s="78"/>
      <c r="P956" s="78"/>
      <c r="Q956" s="78"/>
      <c r="R956" s="36">
        <f t="shared" si="56"/>
        <v>28348.636155563392</v>
      </c>
      <c r="S956" s="386"/>
      <c r="T956" s="78"/>
      <c r="Y956" s="42"/>
    </row>
    <row r="957" spans="1:25">
      <c r="A957" s="399"/>
      <c r="B957" s="18"/>
      <c r="C957" s="78"/>
      <c r="D957" s="78"/>
      <c r="E957" s="78"/>
      <c r="F957" s="78"/>
      <c r="G957" s="400"/>
      <c r="H957" s="400"/>
      <c r="I957" s="401"/>
      <c r="J957" s="78"/>
      <c r="K957" s="78"/>
      <c r="L957" s="402"/>
      <c r="M957" s="78"/>
      <c r="N957" s="78"/>
      <c r="O957" s="78"/>
      <c r="P957" s="78"/>
      <c r="Q957" s="78"/>
      <c r="R957" s="36">
        <f t="shared" si="56"/>
        <v>28348.636155563392</v>
      </c>
      <c r="S957" s="386"/>
      <c r="T957" s="78"/>
      <c r="Y957" s="42"/>
    </row>
    <row r="958" spans="1:25">
      <c r="A958" s="399"/>
      <c r="B958" s="18"/>
      <c r="C958" s="78"/>
      <c r="D958" s="78"/>
      <c r="E958" s="78"/>
      <c r="F958" s="78"/>
      <c r="G958" s="400"/>
      <c r="H958" s="400"/>
      <c r="I958" s="401"/>
      <c r="J958" s="78"/>
      <c r="K958" s="78"/>
      <c r="L958" s="402"/>
      <c r="M958" s="78"/>
      <c r="N958" s="78"/>
      <c r="O958" s="78"/>
      <c r="P958" s="78"/>
      <c r="Q958" s="78"/>
      <c r="R958" s="36">
        <f t="shared" si="56"/>
        <v>28348.636155563392</v>
      </c>
      <c r="S958" s="386"/>
      <c r="T958" s="78"/>
      <c r="Y958" s="42"/>
    </row>
    <row r="959" spans="1:25">
      <c r="A959" s="399"/>
      <c r="B959" s="18"/>
      <c r="C959" s="78"/>
      <c r="D959" s="78"/>
      <c r="E959" s="78"/>
      <c r="F959" s="78"/>
      <c r="G959" s="400"/>
      <c r="H959" s="400"/>
      <c r="I959" s="401"/>
      <c r="J959" s="78"/>
      <c r="K959" s="78"/>
      <c r="L959" s="402"/>
      <c r="M959" s="78"/>
      <c r="N959" s="78"/>
      <c r="O959" s="78"/>
      <c r="P959" s="78"/>
      <c r="Q959" s="78"/>
      <c r="R959" s="36">
        <f t="shared" si="56"/>
        <v>28348.636155563392</v>
      </c>
      <c r="S959" s="386"/>
      <c r="T959" s="78"/>
      <c r="Y959" s="42"/>
    </row>
    <row r="960" spans="1:25">
      <c r="A960" s="399"/>
      <c r="B960" s="18"/>
      <c r="C960" s="78"/>
      <c r="D960" s="78"/>
      <c r="E960" s="78"/>
      <c r="F960" s="78"/>
      <c r="G960" s="400"/>
      <c r="H960" s="400"/>
      <c r="I960" s="401"/>
      <c r="J960" s="78"/>
      <c r="K960" s="78"/>
      <c r="L960" s="402"/>
      <c r="M960" s="78"/>
      <c r="N960" s="78"/>
      <c r="O960" s="78"/>
      <c r="P960" s="78"/>
      <c r="Q960" s="78"/>
      <c r="R960" s="36">
        <f t="shared" si="56"/>
        <v>28348.636155563392</v>
      </c>
      <c r="S960" s="386"/>
      <c r="T960" s="78"/>
      <c r="Y960" s="42"/>
    </row>
    <row r="961" spans="1:25">
      <c r="A961" s="399"/>
      <c r="B961" s="18"/>
      <c r="C961" s="78"/>
      <c r="D961" s="78"/>
      <c r="E961" s="78"/>
      <c r="F961" s="78"/>
      <c r="G961" s="400"/>
      <c r="H961" s="400"/>
      <c r="I961" s="401"/>
      <c r="J961" s="78"/>
      <c r="K961" s="78"/>
      <c r="L961" s="402"/>
      <c r="M961" s="78"/>
      <c r="N961" s="78"/>
      <c r="O961" s="78"/>
      <c r="P961" s="78"/>
      <c r="Q961" s="78"/>
      <c r="R961" s="36">
        <f t="shared" si="56"/>
        <v>28348.636155563392</v>
      </c>
      <c r="S961" s="386"/>
      <c r="T961" s="78"/>
      <c r="Y961" s="42"/>
    </row>
    <row r="962" spans="1:25">
      <c r="A962" s="399"/>
      <c r="B962" s="18"/>
      <c r="C962" s="78"/>
      <c r="D962" s="78"/>
      <c r="E962" s="78"/>
      <c r="F962" s="78"/>
      <c r="G962" s="400"/>
      <c r="H962" s="400"/>
      <c r="I962" s="401"/>
      <c r="J962" s="78"/>
      <c r="K962" s="78"/>
      <c r="L962" s="402"/>
      <c r="M962" s="78"/>
      <c r="N962" s="78"/>
      <c r="O962" s="78"/>
      <c r="P962" s="78"/>
      <c r="Q962" s="78"/>
      <c r="R962" s="36">
        <f t="shared" si="56"/>
        <v>28348.636155563392</v>
      </c>
      <c r="S962" s="386"/>
      <c r="T962" s="78"/>
      <c r="Y962" s="42"/>
    </row>
    <row r="963" spans="1:25">
      <c r="A963" s="399"/>
      <c r="B963" s="18"/>
      <c r="C963" s="78"/>
      <c r="D963" s="78"/>
      <c r="E963" s="78"/>
      <c r="F963" s="78"/>
      <c r="G963" s="400"/>
      <c r="H963" s="400"/>
      <c r="I963" s="401"/>
      <c r="J963" s="78"/>
      <c r="K963" s="78"/>
      <c r="L963" s="402"/>
      <c r="M963" s="78"/>
      <c r="N963" s="78"/>
      <c r="O963" s="78"/>
      <c r="P963" s="78"/>
      <c r="Q963" s="78"/>
      <c r="R963" s="36">
        <f t="shared" si="56"/>
        <v>28348.636155563392</v>
      </c>
      <c r="S963" s="386"/>
      <c r="T963" s="78"/>
      <c r="Y963" s="42"/>
    </row>
    <row r="964" spans="1:25">
      <c r="A964" s="399"/>
      <c r="B964" s="18"/>
      <c r="C964" s="78"/>
      <c r="D964" s="78"/>
      <c r="E964" s="78"/>
      <c r="F964" s="78"/>
      <c r="G964" s="400"/>
      <c r="H964" s="400"/>
      <c r="I964" s="401"/>
      <c r="J964" s="78"/>
      <c r="K964" s="78"/>
      <c r="L964" s="402"/>
      <c r="M964" s="78"/>
      <c r="N964" s="78"/>
      <c r="O964" s="78"/>
      <c r="P964" s="78"/>
      <c r="Q964" s="78"/>
      <c r="R964" s="36">
        <f t="shared" si="56"/>
        <v>28348.636155563392</v>
      </c>
      <c r="S964" s="386"/>
      <c r="T964" s="78"/>
      <c r="Y964" s="42"/>
    </row>
    <row r="965" spans="1:25">
      <c r="A965" s="399"/>
      <c r="B965" s="18"/>
      <c r="C965" s="78"/>
      <c r="D965" s="78"/>
      <c r="E965" s="78"/>
      <c r="F965" s="78"/>
      <c r="G965" s="400"/>
      <c r="H965" s="400"/>
      <c r="I965" s="401"/>
      <c r="J965" s="78"/>
      <c r="K965" s="78"/>
      <c r="L965" s="402"/>
      <c r="M965" s="78"/>
      <c r="N965" s="78"/>
      <c r="O965" s="78"/>
      <c r="P965" s="78"/>
      <c r="Q965" s="78"/>
      <c r="R965" s="36">
        <f t="shared" si="56"/>
        <v>28348.636155563392</v>
      </c>
      <c r="S965" s="386"/>
      <c r="T965" s="78"/>
      <c r="Y965" s="42"/>
    </row>
    <row r="966" spans="1:25">
      <c r="A966" s="399"/>
      <c r="B966" s="18"/>
      <c r="C966" s="78"/>
      <c r="D966" s="78"/>
      <c r="E966" s="78"/>
      <c r="F966" s="78"/>
      <c r="G966" s="400"/>
      <c r="H966" s="400"/>
      <c r="I966" s="401"/>
      <c r="J966" s="78"/>
      <c r="K966" s="78"/>
      <c r="L966" s="402"/>
      <c r="M966" s="78"/>
      <c r="N966" s="78"/>
      <c r="O966" s="78"/>
      <c r="P966" s="78"/>
      <c r="Q966" s="78"/>
      <c r="R966" s="36">
        <f t="shared" si="56"/>
        <v>28348.636155563392</v>
      </c>
      <c r="S966" s="386"/>
      <c r="T966" s="78"/>
      <c r="Y966" s="42"/>
    </row>
    <row r="967" spans="1:25">
      <c r="A967" s="399"/>
      <c r="B967" s="18"/>
      <c r="C967" s="78"/>
      <c r="D967" s="78"/>
      <c r="E967" s="78"/>
      <c r="F967" s="78"/>
      <c r="G967" s="400"/>
      <c r="H967" s="400"/>
      <c r="I967" s="401"/>
      <c r="J967" s="78"/>
      <c r="K967" s="78"/>
      <c r="L967" s="402"/>
      <c r="M967" s="78"/>
      <c r="N967" s="78"/>
      <c r="O967" s="78"/>
      <c r="P967" s="78"/>
      <c r="Q967" s="78"/>
      <c r="R967" s="36">
        <f t="shared" si="56"/>
        <v>28348.636155563392</v>
      </c>
      <c r="S967" s="386"/>
      <c r="T967" s="78"/>
      <c r="Y967" s="42"/>
    </row>
    <row r="968" spans="1:25">
      <c r="A968" s="399"/>
      <c r="B968" s="18"/>
      <c r="C968" s="78"/>
      <c r="D968" s="78"/>
      <c r="E968" s="78"/>
      <c r="F968" s="78"/>
      <c r="G968" s="400"/>
      <c r="H968" s="400"/>
      <c r="I968" s="401"/>
      <c r="J968" s="78"/>
      <c r="K968" s="78"/>
      <c r="L968" s="402"/>
      <c r="M968" s="78"/>
      <c r="N968" s="78"/>
      <c r="O968" s="78"/>
      <c r="P968" s="78"/>
      <c r="Q968" s="78"/>
      <c r="R968" s="36">
        <f t="shared" si="56"/>
        <v>28348.636155563392</v>
      </c>
      <c r="S968" s="386"/>
      <c r="T968" s="78"/>
      <c r="Y968" s="42"/>
    </row>
    <row r="969" spans="1:25">
      <c r="A969" s="399"/>
      <c r="B969" s="18"/>
      <c r="C969" s="78"/>
      <c r="D969" s="78"/>
      <c r="E969" s="78"/>
      <c r="F969" s="78"/>
      <c r="G969" s="400"/>
      <c r="H969" s="400"/>
      <c r="I969" s="401"/>
      <c r="J969" s="78"/>
      <c r="K969" s="78"/>
      <c r="L969" s="402"/>
      <c r="M969" s="78"/>
      <c r="N969" s="78"/>
      <c r="O969" s="78"/>
      <c r="P969" s="78"/>
      <c r="Q969" s="78"/>
      <c r="R969" s="36">
        <f t="shared" si="56"/>
        <v>28348.636155563392</v>
      </c>
      <c r="S969" s="386"/>
      <c r="T969" s="78"/>
      <c r="Y969" s="42"/>
    </row>
    <row r="970" spans="1:25">
      <c r="A970" s="399"/>
      <c r="B970" s="18"/>
      <c r="C970" s="78"/>
      <c r="D970" s="78"/>
      <c r="E970" s="78"/>
      <c r="F970" s="78"/>
      <c r="G970" s="400"/>
      <c r="H970" s="400"/>
      <c r="I970" s="401"/>
      <c r="J970" s="78"/>
      <c r="K970" s="78"/>
      <c r="L970" s="402"/>
      <c r="M970" s="78"/>
      <c r="N970" s="78"/>
      <c r="O970" s="78"/>
      <c r="P970" s="78"/>
      <c r="Q970" s="78"/>
      <c r="R970" s="36">
        <f t="shared" si="56"/>
        <v>28348.636155563392</v>
      </c>
      <c r="S970" s="386"/>
      <c r="T970" s="78"/>
      <c r="Y970" s="42"/>
    </row>
    <row r="971" spans="1:25">
      <c r="A971" s="399"/>
      <c r="B971" s="18"/>
      <c r="C971" s="78"/>
      <c r="D971" s="78"/>
      <c r="E971" s="78"/>
      <c r="F971" s="78"/>
      <c r="G971" s="400"/>
      <c r="H971" s="400"/>
      <c r="I971" s="401"/>
      <c r="J971" s="78"/>
      <c r="K971" s="78"/>
      <c r="L971" s="402"/>
      <c r="M971" s="78"/>
      <c r="N971" s="78"/>
      <c r="O971" s="78"/>
      <c r="P971" s="78"/>
      <c r="Q971" s="78"/>
      <c r="R971" s="36">
        <f t="shared" si="56"/>
        <v>28348.636155563392</v>
      </c>
      <c r="S971" s="386"/>
      <c r="T971" s="78"/>
      <c r="Y971" s="42"/>
    </row>
    <row r="972" spans="1:25">
      <c r="A972" s="399"/>
      <c r="B972" s="18"/>
      <c r="C972" s="78"/>
      <c r="D972" s="78"/>
      <c r="E972" s="78"/>
      <c r="F972" s="78"/>
      <c r="G972" s="400"/>
      <c r="H972" s="400"/>
      <c r="I972" s="401"/>
      <c r="J972" s="78"/>
      <c r="K972" s="78"/>
      <c r="L972" s="402"/>
      <c r="M972" s="78"/>
      <c r="N972" s="78"/>
      <c r="O972" s="78"/>
      <c r="P972" s="78"/>
      <c r="Q972" s="78"/>
      <c r="R972" s="36">
        <f t="shared" si="56"/>
        <v>28348.636155563392</v>
      </c>
      <c r="S972" s="386"/>
      <c r="T972" s="78"/>
      <c r="Y972" s="42"/>
    </row>
    <row r="973" spans="1:25">
      <c r="A973" s="399"/>
      <c r="B973" s="18"/>
      <c r="C973" s="78"/>
      <c r="D973" s="78"/>
      <c r="E973" s="78"/>
      <c r="F973" s="78"/>
      <c r="G973" s="400"/>
      <c r="H973" s="400"/>
      <c r="I973" s="401"/>
      <c r="J973" s="78"/>
      <c r="K973" s="78"/>
      <c r="L973" s="402"/>
      <c r="M973" s="78"/>
      <c r="N973" s="78"/>
      <c r="O973" s="78"/>
      <c r="P973" s="78"/>
      <c r="Q973" s="78"/>
      <c r="R973" s="36">
        <f t="shared" si="56"/>
        <v>28348.636155563392</v>
      </c>
      <c r="S973" s="386"/>
      <c r="T973" s="78"/>
      <c r="Y973" s="42"/>
    </row>
    <row r="974" spans="1:25">
      <c r="A974" s="399"/>
      <c r="B974" s="18"/>
      <c r="C974" s="78"/>
      <c r="D974" s="78"/>
      <c r="E974" s="78"/>
      <c r="F974" s="78"/>
      <c r="G974" s="400"/>
      <c r="H974" s="400"/>
      <c r="I974" s="401"/>
      <c r="J974" s="78"/>
      <c r="K974" s="78"/>
      <c r="L974" s="402"/>
      <c r="M974" s="78"/>
      <c r="N974" s="78"/>
      <c r="O974" s="78"/>
      <c r="P974" s="78"/>
      <c r="Q974" s="78"/>
      <c r="R974" s="36">
        <f t="shared" si="56"/>
        <v>28348.636155563392</v>
      </c>
      <c r="S974" s="386"/>
      <c r="T974" s="78"/>
      <c r="Y974" s="42"/>
    </row>
    <row r="975" spans="1:25">
      <c r="A975" s="399"/>
      <c r="B975" s="18"/>
      <c r="C975" s="78"/>
      <c r="D975" s="78"/>
      <c r="E975" s="78"/>
      <c r="F975" s="78"/>
      <c r="G975" s="400"/>
      <c r="H975" s="400"/>
      <c r="I975" s="401"/>
      <c r="J975" s="78"/>
      <c r="K975" s="78"/>
      <c r="L975" s="402"/>
      <c r="M975" s="78"/>
      <c r="N975" s="78"/>
      <c r="O975" s="78"/>
      <c r="P975" s="78"/>
      <c r="Q975" s="78"/>
      <c r="R975" s="36">
        <f t="shared" si="56"/>
        <v>28348.636155563392</v>
      </c>
      <c r="S975" s="386"/>
      <c r="T975" s="78"/>
      <c r="Y975" s="42"/>
    </row>
    <row r="976" spans="1:25">
      <c r="A976" s="399"/>
      <c r="B976" s="18"/>
      <c r="C976" s="78"/>
      <c r="D976" s="78"/>
      <c r="E976" s="78"/>
      <c r="F976" s="78"/>
      <c r="G976" s="400"/>
      <c r="H976" s="400"/>
      <c r="I976" s="401"/>
      <c r="J976" s="78"/>
      <c r="K976" s="78"/>
      <c r="L976" s="402"/>
      <c r="M976" s="78"/>
      <c r="N976" s="78"/>
      <c r="O976" s="78"/>
      <c r="P976" s="78"/>
      <c r="Q976" s="78"/>
      <c r="R976" s="36">
        <f t="shared" si="56"/>
        <v>28348.636155563392</v>
      </c>
      <c r="S976" s="386"/>
      <c r="T976" s="78"/>
      <c r="Y976" s="42"/>
    </row>
    <row r="977" spans="1:25">
      <c r="A977" s="399"/>
      <c r="B977" s="18"/>
      <c r="C977" s="78"/>
      <c r="D977" s="78"/>
      <c r="E977" s="78"/>
      <c r="F977" s="78"/>
      <c r="G977" s="400"/>
      <c r="H977" s="400"/>
      <c r="I977" s="401"/>
      <c r="J977" s="78"/>
      <c r="K977" s="78"/>
      <c r="L977" s="402"/>
      <c r="M977" s="78"/>
      <c r="N977" s="78"/>
      <c r="O977" s="78"/>
      <c r="P977" s="78"/>
      <c r="Q977" s="78"/>
      <c r="R977" s="36">
        <f t="shared" si="56"/>
        <v>28348.636155563392</v>
      </c>
      <c r="S977" s="386"/>
      <c r="T977" s="78"/>
      <c r="Y977" s="42"/>
    </row>
    <row r="978" spans="1:25">
      <c r="A978" s="399"/>
      <c r="B978" s="18"/>
      <c r="C978" s="78"/>
      <c r="D978" s="78"/>
      <c r="E978" s="78"/>
      <c r="F978" s="78"/>
      <c r="G978" s="400"/>
      <c r="H978" s="400"/>
      <c r="I978" s="401"/>
      <c r="J978" s="78"/>
      <c r="K978" s="78"/>
      <c r="L978" s="402"/>
      <c r="M978" s="78"/>
      <c r="N978" s="78"/>
      <c r="O978" s="78"/>
      <c r="P978" s="78"/>
      <c r="Q978" s="78"/>
      <c r="R978" s="36">
        <f t="shared" si="56"/>
        <v>28348.636155563392</v>
      </c>
      <c r="S978" s="386"/>
      <c r="T978" s="78"/>
      <c r="Y978" s="42"/>
    </row>
    <row r="979" spans="1:25">
      <c r="A979" s="399"/>
      <c r="B979" s="18"/>
      <c r="C979" s="78"/>
      <c r="D979" s="78"/>
      <c r="E979" s="78"/>
      <c r="F979" s="78"/>
      <c r="G979" s="400"/>
      <c r="H979" s="400"/>
      <c r="I979" s="401"/>
      <c r="J979" s="78"/>
      <c r="K979" s="78"/>
      <c r="L979" s="402"/>
      <c r="M979" s="78"/>
      <c r="N979" s="78"/>
      <c r="O979" s="78"/>
      <c r="P979" s="78"/>
      <c r="Q979" s="78"/>
      <c r="R979" s="36">
        <f t="shared" si="56"/>
        <v>28348.636155563392</v>
      </c>
      <c r="S979" s="386"/>
      <c r="T979" s="78"/>
      <c r="Y979" s="42"/>
    </row>
    <row r="980" spans="1:25">
      <c r="A980" s="399"/>
      <c r="B980" s="18"/>
      <c r="C980" s="78"/>
      <c r="D980" s="78"/>
      <c r="E980" s="78"/>
      <c r="F980" s="78"/>
      <c r="G980" s="400"/>
      <c r="H980" s="400"/>
      <c r="I980" s="401"/>
      <c r="J980" s="78"/>
      <c r="K980" s="78"/>
      <c r="L980" s="402"/>
      <c r="M980" s="78"/>
      <c r="N980" s="78"/>
      <c r="O980" s="78"/>
      <c r="P980" s="78"/>
      <c r="Q980" s="78"/>
      <c r="R980" s="36">
        <f t="shared" si="56"/>
        <v>28348.636155563392</v>
      </c>
      <c r="S980" s="386"/>
      <c r="T980" s="78"/>
      <c r="Y980" s="42"/>
    </row>
    <row r="981" spans="1:25">
      <c r="A981" s="399"/>
      <c r="B981" s="18"/>
      <c r="C981" s="78"/>
      <c r="D981" s="78"/>
      <c r="E981" s="78"/>
      <c r="F981" s="78"/>
      <c r="G981" s="400"/>
      <c r="H981" s="400"/>
      <c r="I981" s="401"/>
      <c r="J981" s="78"/>
      <c r="K981" s="78"/>
      <c r="L981" s="402"/>
      <c r="M981" s="78"/>
      <c r="N981" s="78"/>
      <c r="O981" s="78"/>
      <c r="P981" s="78"/>
      <c r="Q981" s="78"/>
      <c r="R981" s="36">
        <f t="shared" si="56"/>
        <v>28348.636155563392</v>
      </c>
      <c r="S981" s="386"/>
      <c r="T981" s="78"/>
      <c r="Y981" s="42"/>
    </row>
    <row r="982" spans="1:25">
      <c r="A982" s="399"/>
      <c r="B982" s="18"/>
      <c r="C982" s="78"/>
      <c r="D982" s="78"/>
      <c r="E982" s="78"/>
      <c r="F982" s="78"/>
      <c r="G982" s="400"/>
      <c r="H982" s="400"/>
      <c r="I982" s="401"/>
      <c r="J982" s="78"/>
      <c r="K982" s="78"/>
      <c r="L982" s="402"/>
      <c r="M982" s="78"/>
      <c r="N982" s="78"/>
      <c r="O982" s="78"/>
      <c r="P982" s="78"/>
      <c r="Q982" s="78"/>
      <c r="R982" s="36">
        <f t="shared" si="56"/>
        <v>28348.636155563392</v>
      </c>
      <c r="S982" s="386"/>
      <c r="T982" s="78"/>
      <c r="Y982" s="42"/>
    </row>
    <row r="983" spans="1:25">
      <c r="A983" s="399"/>
      <c r="B983" s="18"/>
      <c r="C983" s="78"/>
      <c r="D983" s="78"/>
      <c r="E983" s="78"/>
      <c r="F983" s="78"/>
      <c r="G983" s="400"/>
      <c r="H983" s="400"/>
      <c r="I983" s="401"/>
      <c r="J983" s="78"/>
      <c r="K983" s="78"/>
      <c r="L983" s="402"/>
      <c r="M983" s="78"/>
      <c r="N983" s="78"/>
      <c r="O983" s="78"/>
      <c r="P983" s="78"/>
      <c r="Q983" s="78"/>
      <c r="R983" s="36">
        <f t="shared" si="56"/>
        <v>28348.636155563392</v>
      </c>
      <c r="S983" s="386"/>
      <c r="T983" s="78"/>
      <c r="Y983" s="42"/>
    </row>
    <row r="984" spans="1:25">
      <c r="A984" s="399"/>
      <c r="B984" s="18"/>
      <c r="C984" s="78"/>
      <c r="D984" s="78"/>
      <c r="E984" s="78"/>
      <c r="F984" s="78"/>
      <c r="G984" s="400"/>
      <c r="H984" s="400"/>
      <c r="I984" s="401"/>
      <c r="J984" s="78"/>
      <c r="K984" s="78"/>
      <c r="L984" s="402"/>
      <c r="M984" s="78"/>
      <c r="N984" s="78"/>
      <c r="O984" s="78"/>
      <c r="P984" s="78"/>
      <c r="Q984" s="78"/>
      <c r="R984" s="36">
        <f t="shared" si="56"/>
        <v>28348.636155563392</v>
      </c>
      <c r="S984" s="386"/>
      <c r="T984" s="78"/>
      <c r="Y984" s="42"/>
    </row>
    <row r="985" spans="1:25">
      <c r="A985" s="399"/>
      <c r="B985" s="18"/>
      <c r="C985" s="78"/>
      <c r="D985" s="78"/>
      <c r="E985" s="78"/>
      <c r="F985" s="78"/>
      <c r="G985" s="400"/>
      <c r="H985" s="400"/>
      <c r="I985" s="401"/>
      <c r="J985" s="78"/>
      <c r="K985" s="78"/>
      <c r="L985" s="402"/>
      <c r="M985" s="78"/>
      <c r="N985" s="78"/>
      <c r="O985" s="78"/>
      <c r="P985" s="78"/>
      <c r="Q985" s="78"/>
      <c r="R985" s="36">
        <f t="shared" si="56"/>
        <v>28348.636155563392</v>
      </c>
      <c r="S985" s="386"/>
      <c r="T985" s="78"/>
      <c r="Y985" s="42"/>
    </row>
    <row r="986" spans="1:25">
      <c r="A986" s="399"/>
      <c r="B986" s="18"/>
      <c r="C986" s="78"/>
      <c r="D986" s="78"/>
      <c r="E986" s="78"/>
      <c r="F986" s="78"/>
      <c r="G986" s="400"/>
      <c r="H986" s="400"/>
      <c r="I986" s="401"/>
      <c r="J986" s="78"/>
      <c r="K986" s="78"/>
      <c r="L986" s="402"/>
      <c r="M986" s="78"/>
      <c r="N986" s="78"/>
      <c r="O986" s="78"/>
      <c r="P986" s="78"/>
      <c r="Q986" s="78"/>
      <c r="R986" s="36">
        <f t="shared" si="56"/>
        <v>28348.636155563392</v>
      </c>
      <c r="S986" s="386"/>
      <c r="T986" s="78"/>
      <c r="Y986" s="42"/>
    </row>
    <row r="987" spans="1:25">
      <c r="A987" s="399"/>
      <c r="B987" s="18"/>
      <c r="C987" s="78"/>
      <c r="D987" s="78"/>
      <c r="E987" s="78"/>
      <c r="F987" s="78"/>
      <c r="G987" s="400"/>
      <c r="H987" s="400"/>
      <c r="I987" s="401"/>
      <c r="J987" s="78"/>
      <c r="K987" s="78"/>
      <c r="L987" s="402"/>
      <c r="M987" s="78"/>
      <c r="N987" s="78"/>
      <c r="O987" s="78"/>
      <c r="P987" s="78"/>
      <c r="Q987" s="78"/>
      <c r="R987" s="36">
        <f t="shared" si="56"/>
        <v>28348.636155563392</v>
      </c>
      <c r="S987" s="386"/>
      <c r="T987" s="78"/>
      <c r="Y987" s="42"/>
    </row>
    <row r="988" spans="1:25">
      <c r="A988" s="399"/>
      <c r="B988" s="18"/>
      <c r="C988" s="78"/>
      <c r="D988" s="78"/>
      <c r="E988" s="78"/>
      <c r="F988" s="78"/>
      <c r="G988" s="400"/>
      <c r="H988" s="400"/>
      <c r="I988" s="401"/>
      <c r="J988" s="78"/>
      <c r="K988" s="78"/>
      <c r="L988" s="402"/>
      <c r="M988" s="78"/>
      <c r="N988" s="78"/>
      <c r="O988" s="78"/>
      <c r="P988" s="78"/>
      <c r="Q988" s="78"/>
      <c r="R988" s="36">
        <f t="shared" si="56"/>
        <v>28348.636155563392</v>
      </c>
      <c r="S988" s="386"/>
      <c r="T988" s="78"/>
      <c r="Y988" s="42"/>
    </row>
    <row r="989" spans="1:25">
      <c r="A989" s="399"/>
      <c r="B989" s="18"/>
      <c r="C989" s="78"/>
      <c r="D989" s="78"/>
      <c r="E989" s="78"/>
      <c r="F989" s="78"/>
      <c r="G989" s="400"/>
      <c r="H989" s="400"/>
      <c r="I989" s="401"/>
      <c r="J989" s="78"/>
      <c r="K989" s="78"/>
      <c r="L989" s="402"/>
      <c r="M989" s="78"/>
      <c r="N989" s="78"/>
      <c r="O989" s="78"/>
      <c r="P989" s="78"/>
      <c r="Q989" s="78"/>
      <c r="R989" s="36">
        <f t="shared" si="56"/>
        <v>28348.636155563392</v>
      </c>
      <c r="S989" s="386"/>
      <c r="T989" s="78"/>
      <c r="Y989" s="42"/>
    </row>
    <row r="990" spans="1:25">
      <c r="A990" s="399"/>
      <c r="B990" s="18"/>
      <c r="C990" s="78"/>
      <c r="D990" s="78"/>
      <c r="E990" s="78"/>
      <c r="F990" s="78"/>
      <c r="G990" s="400"/>
      <c r="H990" s="400"/>
      <c r="I990" s="401"/>
      <c r="J990" s="78"/>
      <c r="K990" s="78"/>
      <c r="L990" s="402"/>
      <c r="M990" s="78"/>
      <c r="N990" s="78"/>
      <c r="O990" s="78"/>
      <c r="P990" s="78"/>
      <c r="Q990" s="78"/>
      <c r="R990" s="36">
        <f t="shared" si="56"/>
        <v>28348.636155563392</v>
      </c>
      <c r="S990" s="386"/>
      <c r="T990" s="78"/>
      <c r="Y990" s="42"/>
    </row>
    <row r="991" spans="1:25">
      <c r="A991" s="399"/>
      <c r="B991" s="18"/>
      <c r="C991" s="78"/>
      <c r="D991" s="78"/>
      <c r="E991" s="78"/>
      <c r="F991" s="78"/>
      <c r="G991" s="400"/>
      <c r="H991" s="400"/>
      <c r="I991" s="401"/>
      <c r="J991" s="78"/>
      <c r="K991" s="78"/>
      <c r="L991" s="402"/>
      <c r="M991" s="78"/>
      <c r="N991" s="78"/>
      <c r="O991" s="78"/>
      <c r="P991" s="78"/>
      <c r="Q991" s="78"/>
      <c r="R991" s="36">
        <f t="shared" si="56"/>
        <v>28348.636155563392</v>
      </c>
      <c r="S991" s="386"/>
      <c r="T991" s="78"/>
      <c r="Y991" s="42"/>
    </row>
    <row r="992" spans="1:25">
      <c r="A992" s="399"/>
      <c r="B992" s="18"/>
      <c r="C992" s="78"/>
      <c r="D992" s="78"/>
      <c r="E992" s="78"/>
      <c r="F992" s="78"/>
      <c r="G992" s="400"/>
      <c r="H992" s="400"/>
      <c r="I992" s="401"/>
      <c r="J992" s="78"/>
      <c r="K992" s="78"/>
      <c r="L992" s="402"/>
      <c r="M992" s="78"/>
      <c r="N992" s="78"/>
      <c r="O992" s="78"/>
      <c r="P992" s="78"/>
      <c r="Q992" s="78"/>
      <c r="R992" s="36">
        <f t="shared" si="56"/>
        <v>28348.636155563392</v>
      </c>
      <c r="S992" s="386"/>
      <c r="T992" s="78"/>
      <c r="Y992" s="42"/>
    </row>
    <row r="993" spans="1:25">
      <c r="A993" s="399"/>
      <c r="B993" s="18"/>
      <c r="C993" s="78"/>
      <c r="D993" s="78"/>
      <c r="E993" s="78"/>
      <c r="F993" s="78"/>
      <c r="G993" s="400"/>
      <c r="H993" s="400"/>
      <c r="I993" s="401"/>
      <c r="J993" s="78"/>
      <c r="K993" s="78"/>
      <c r="L993" s="402"/>
      <c r="M993" s="78"/>
      <c r="N993" s="78"/>
      <c r="O993" s="78"/>
      <c r="P993" s="78"/>
      <c r="Q993" s="78"/>
      <c r="R993" s="36">
        <f t="shared" si="56"/>
        <v>28348.636155563392</v>
      </c>
      <c r="S993" s="386"/>
      <c r="T993" s="78"/>
      <c r="Y993" s="42"/>
    </row>
    <row r="994" spans="1:25">
      <c r="A994" s="399"/>
      <c r="B994" s="18"/>
      <c r="C994" s="78"/>
      <c r="D994" s="78"/>
      <c r="E994" s="78"/>
      <c r="F994" s="78"/>
      <c r="G994" s="400"/>
      <c r="H994" s="400"/>
      <c r="I994" s="401"/>
      <c r="J994" s="78"/>
      <c r="K994" s="78"/>
      <c r="L994" s="402"/>
      <c r="M994" s="78"/>
      <c r="N994" s="78"/>
      <c r="O994" s="78"/>
      <c r="P994" s="78"/>
      <c r="Q994" s="78"/>
      <c r="R994" s="36">
        <f t="shared" ref="R994:R1057" si="57">R993*((J994/100)+1)</f>
        <v>28348.636155563392</v>
      </c>
      <c r="S994" s="386"/>
      <c r="T994" s="78"/>
      <c r="Y994" s="42"/>
    </row>
    <row r="995" spans="1:25">
      <c r="A995" s="399"/>
      <c r="B995" s="18"/>
      <c r="C995" s="78"/>
      <c r="D995" s="78"/>
      <c r="E995" s="78"/>
      <c r="F995" s="78"/>
      <c r="G995" s="400"/>
      <c r="H995" s="400"/>
      <c r="I995" s="401"/>
      <c r="J995" s="78"/>
      <c r="K995" s="78"/>
      <c r="L995" s="402"/>
      <c r="M995" s="78"/>
      <c r="N995" s="78"/>
      <c r="O995" s="78"/>
      <c r="P995" s="78"/>
      <c r="Q995" s="78"/>
      <c r="R995" s="36">
        <f t="shared" si="57"/>
        <v>28348.636155563392</v>
      </c>
      <c r="S995" s="386"/>
      <c r="T995" s="78"/>
      <c r="Y995" s="42"/>
    </row>
    <row r="996" spans="1:25">
      <c r="A996" s="399"/>
      <c r="B996" s="18"/>
      <c r="C996" s="78"/>
      <c r="D996" s="78"/>
      <c r="E996" s="78"/>
      <c r="F996" s="78"/>
      <c r="G996" s="400"/>
      <c r="H996" s="400"/>
      <c r="I996" s="401"/>
      <c r="J996" s="78"/>
      <c r="K996" s="78"/>
      <c r="L996" s="402"/>
      <c r="M996" s="78"/>
      <c r="N996" s="78"/>
      <c r="O996" s="78"/>
      <c r="P996" s="78"/>
      <c r="Q996" s="78"/>
      <c r="R996" s="36">
        <f t="shared" si="57"/>
        <v>28348.636155563392</v>
      </c>
      <c r="S996" s="386"/>
      <c r="T996" s="78"/>
      <c r="Y996" s="42"/>
    </row>
    <row r="997" spans="1:25">
      <c r="A997" s="399"/>
      <c r="B997" s="18"/>
      <c r="C997" s="78"/>
      <c r="D997" s="78"/>
      <c r="E997" s="78"/>
      <c r="F997" s="78"/>
      <c r="G997" s="400"/>
      <c r="H997" s="400"/>
      <c r="I997" s="401"/>
      <c r="J997" s="78"/>
      <c r="K997" s="78"/>
      <c r="L997" s="402"/>
      <c r="M997" s="78"/>
      <c r="N997" s="78"/>
      <c r="O997" s="78"/>
      <c r="P997" s="78"/>
      <c r="Q997" s="78"/>
      <c r="R997" s="36">
        <f t="shared" si="57"/>
        <v>28348.636155563392</v>
      </c>
      <c r="S997" s="386"/>
      <c r="T997" s="78"/>
      <c r="Y997" s="42"/>
    </row>
    <row r="998" spans="1:25">
      <c r="A998" s="399"/>
      <c r="B998" s="18"/>
      <c r="C998" s="78"/>
      <c r="D998" s="78"/>
      <c r="E998" s="78"/>
      <c r="F998" s="78"/>
      <c r="G998" s="400"/>
      <c r="H998" s="400"/>
      <c r="I998" s="401"/>
      <c r="J998" s="78"/>
      <c r="K998" s="78"/>
      <c r="L998" s="402"/>
      <c r="M998" s="78"/>
      <c r="N998" s="78"/>
      <c r="O998" s="78"/>
      <c r="P998" s="78"/>
      <c r="Q998" s="78"/>
      <c r="R998" s="36">
        <f t="shared" si="57"/>
        <v>28348.636155563392</v>
      </c>
      <c r="S998" s="386"/>
      <c r="T998" s="78"/>
      <c r="Y998" s="42"/>
    </row>
    <row r="999" spans="1:25">
      <c r="A999" s="399"/>
      <c r="B999" s="18"/>
      <c r="C999" s="78"/>
      <c r="D999" s="78"/>
      <c r="E999" s="78"/>
      <c r="F999" s="78"/>
      <c r="G999" s="400"/>
      <c r="H999" s="400"/>
      <c r="I999" s="401"/>
      <c r="J999" s="78"/>
      <c r="K999" s="78"/>
      <c r="L999" s="402"/>
      <c r="M999" s="78"/>
      <c r="N999" s="78"/>
      <c r="O999" s="78"/>
      <c r="P999" s="78"/>
      <c r="Q999" s="78"/>
      <c r="R999" s="36">
        <f t="shared" si="57"/>
        <v>28348.636155563392</v>
      </c>
      <c r="S999" s="386"/>
      <c r="T999" s="78"/>
      <c r="Y999" s="42"/>
    </row>
    <row r="1000" spans="1:25">
      <c r="A1000" s="399"/>
      <c r="B1000" s="18"/>
      <c r="C1000" s="78"/>
      <c r="D1000" s="78"/>
      <c r="E1000" s="78"/>
      <c r="F1000" s="78"/>
      <c r="G1000" s="400"/>
      <c r="H1000" s="400"/>
      <c r="I1000" s="401"/>
      <c r="J1000" s="78"/>
      <c r="K1000" s="78"/>
      <c r="L1000" s="402"/>
      <c r="M1000" s="78"/>
      <c r="N1000" s="78"/>
      <c r="O1000" s="78"/>
      <c r="P1000" s="78"/>
      <c r="Q1000" s="78"/>
      <c r="R1000" s="36">
        <f t="shared" si="57"/>
        <v>28348.636155563392</v>
      </c>
      <c r="S1000" s="386"/>
      <c r="T1000" s="78"/>
      <c r="Y1000" s="42"/>
    </row>
    <row r="1001" spans="1:25">
      <c r="A1001" s="399"/>
      <c r="B1001" s="18"/>
      <c r="C1001" s="78"/>
      <c r="D1001" s="78"/>
      <c r="E1001" s="78"/>
      <c r="F1001" s="78"/>
      <c r="G1001" s="400"/>
      <c r="H1001" s="400"/>
      <c r="I1001" s="401"/>
      <c r="J1001" s="78"/>
      <c r="K1001" s="78"/>
      <c r="L1001" s="402"/>
      <c r="M1001" s="78"/>
      <c r="N1001" s="78"/>
      <c r="O1001" s="78"/>
      <c r="P1001" s="78"/>
      <c r="Q1001" s="78"/>
      <c r="R1001" s="36">
        <f t="shared" si="57"/>
        <v>28348.636155563392</v>
      </c>
      <c r="S1001" s="386"/>
      <c r="T1001" s="78"/>
      <c r="Y1001" s="42"/>
    </row>
    <row r="1002" spans="1:25">
      <c r="A1002" s="399"/>
      <c r="B1002" s="18"/>
      <c r="C1002" s="78"/>
      <c r="D1002" s="78"/>
      <c r="E1002" s="78"/>
      <c r="F1002" s="78"/>
      <c r="G1002" s="400"/>
      <c r="H1002" s="400"/>
      <c r="I1002" s="401"/>
      <c r="J1002" s="78"/>
      <c r="K1002" s="78"/>
      <c r="L1002" s="402"/>
      <c r="M1002" s="78"/>
      <c r="N1002" s="78"/>
      <c r="O1002" s="78"/>
      <c r="P1002" s="78"/>
      <c r="Q1002" s="78"/>
      <c r="R1002" s="36">
        <f t="shared" si="57"/>
        <v>28348.636155563392</v>
      </c>
      <c r="S1002" s="386"/>
      <c r="T1002" s="78"/>
      <c r="Y1002" s="42"/>
    </row>
    <row r="1003" spans="1:25">
      <c r="A1003" s="399"/>
      <c r="B1003" s="18"/>
      <c r="C1003" s="78"/>
      <c r="D1003" s="78"/>
      <c r="E1003" s="78"/>
      <c r="F1003" s="78"/>
      <c r="G1003" s="400"/>
      <c r="H1003" s="400"/>
      <c r="I1003" s="401"/>
      <c r="J1003" s="78"/>
      <c r="K1003" s="78"/>
      <c r="L1003" s="402"/>
      <c r="M1003" s="78"/>
      <c r="N1003" s="78"/>
      <c r="O1003" s="78"/>
      <c r="P1003" s="78"/>
      <c r="Q1003" s="78"/>
      <c r="R1003" s="36">
        <f t="shared" si="57"/>
        <v>28348.636155563392</v>
      </c>
      <c r="S1003" s="386"/>
      <c r="T1003" s="78"/>
      <c r="Y1003" s="42"/>
    </row>
    <row r="1004" spans="1:25">
      <c r="A1004" s="399"/>
      <c r="B1004" s="18"/>
      <c r="C1004" s="78"/>
      <c r="D1004" s="78"/>
      <c r="E1004" s="78"/>
      <c r="F1004" s="78"/>
      <c r="G1004" s="400"/>
      <c r="H1004" s="400"/>
      <c r="I1004" s="401"/>
      <c r="J1004" s="78"/>
      <c r="K1004" s="78"/>
      <c r="L1004" s="402"/>
      <c r="M1004" s="78"/>
      <c r="N1004" s="78"/>
      <c r="O1004" s="78"/>
      <c r="P1004" s="78"/>
      <c r="Q1004" s="78"/>
      <c r="R1004" s="36">
        <f t="shared" si="57"/>
        <v>28348.636155563392</v>
      </c>
      <c r="S1004" s="386"/>
      <c r="T1004" s="78"/>
      <c r="Y1004" s="42"/>
    </row>
    <row r="1005" spans="1:25">
      <c r="A1005" s="399"/>
      <c r="B1005" s="18"/>
      <c r="C1005" s="78"/>
      <c r="D1005" s="78"/>
      <c r="E1005" s="78"/>
      <c r="F1005" s="78"/>
      <c r="G1005" s="400"/>
      <c r="H1005" s="400"/>
      <c r="I1005" s="401"/>
      <c r="J1005" s="78"/>
      <c r="K1005" s="78"/>
      <c r="L1005" s="402"/>
      <c r="M1005" s="78"/>
      <c r="N1005" s="78"/>
      <c r="O1005" s="78"/>
      <c r="P1005" s="78"/>
      <c r="Q1005" s="78"/>
      <c r="R1005" s="36">
        <f t="shared" si="57"/>
        <v>28348.636155563392</v>
      </c>
      <c r="S1005" s="386"/>
      <c r="T1005" s="78"/>
      <c r="Y1005" s="42"/>
    </row>
    <row r="1006" spans="1:25">
      <c r="A1006" s="399"/>
      <c r="B1006" s="18"/>
      <c r="C1006" s="78"/>
      <c r="D1006" s="78"/>
      <c r="E1006" s="78"/>
      <c r="F1006" s="78"/>
      <c r="G1006" s="400"/>
      <c r="H1006" s="400"/>
      <c r="I1006" s="401"/>
      <c r="J1006" s="78"/>
      <c r="K1006" s="78"/>
      <c r="L1006" s="402"/>
      <c r="M1006" s="78"/>
      <c r="N1006" s="78"/>
      <c r="O1006" s="78"/>
      <c r="P1006" s="78"/>
      <c r="Q1006" s="78"/>
      <c r="R1006" s="36">
        <f t="shared" si="57"/>
        <v>28348.636155563392</v>
      </c>
      <c r="S1006" s="386"/>
      <c r="T1006" s="78"/>
      <c r="Y1006" s="42"/>
    </row>
    <row r="1007" spans="1:25">
      <c r="A1007" s="399"/>
      <c r="B1007" s="18"/>
      <c r="C1007" s="78"/>
      <c r="D1007" s="78"/>
      <c r="E1007" s="78"/>
      <c r="F1007" s="78"/>
      <c r="G1007" s="400"/>
      <c r="H1007" s="400"/>
      <c r="I1007" s="401"/>
      <c r="J1007" s="78"/>
      <c r="K1007" s="78"/>
      <c r="L1007" s="402"/>
      <c r="M1007" s="78"/>
      <c r="N1007" s="78"/>
      <c r="O1007" s="78"/>
      <c r="P1007" s="78"/>
      <c r="Q1007" s="78"/>
      <c r="R1007" s="36">
        <f t="shared" si="57"/>
        <v>28348.636155563392</v>
      </c>
      <c r="S1007" s="386"/>
      <c r="T1007" s="78"/>
      <c r="Y1007" s="42"/>
    </row>
    <row r="1008" spans="1:25">
      <c r="A1008" s="399"/>
      <c r="B1008" s="18"/>
      <c r="C1008" s="78"/>
      <c r="D1008" s="78"/>
      <c r="E1008" s="78"/>
      <c r="F1008" s="78"/>
      <c r="G1008" s="400"/>
      <c r="H1008" s="400"/>
      <c r="I1008" s="401"/>
      <c r="J1008" s="78"/>
      <c r="K1008" s="78"/>
      <c r="L1008" s="402"/>
      <c r="M1008" s="78"/>
      <c r="N1008" s="78"/>
      <c r="O1008" s="78"/>
      <c r="P1008" s="78"/>
      <c r="Q1008" s="78"/>
      <c r="R1008" s="36">
        <f t="shared" si="57"/>
        <v>28348.636155563392</v>
      </c>
      <c r="S1008" s="386"/>
      <c r="T1008" s="78"/>
      <c r="Y1008" s="42"/>
    </row>
    <row r="1009" spans="1:25">
      <c r="A1009" s="399"/>
      <c r="B1009" s="18"/>
      <c r="C1009" s="78"/>
      <c r="D1009" s="78"/>
      <c r="E1009" s="78"/>
      <c r="F1009" s="78"/>
      <c r="G1009" s="400"/>
      <c r="H1009" s="400"/>
      <c r="I1009" s="401"/>
      <c r="J1009" s="78"/>
      <c r="K1009" s="78"/>
      <c r="L1009" s="402"/>
      <c r="M1009" s="78"/>
      <c r="N1009" s="78"/>
      <c r="O1009" s="78"/>
      <c r="P1009" s="78"/>
      <c r="Q1009" s="78"/>
      <c r="R1009" s="36">
        <f t="shared" si="57"/>
        <v>28348.636155563392</v>
      </c>
      <c r="S1009" s="386"/>
      <c r="T1009" s="78"/>
      <c r="Y1009" s="42"/>
    </row>
    <row r="1010" spans="1:25">
      <c r="A1010" s="399"/>
      <c r="B1010" s="18"/>
      <c r="C1010" s="78"/>
      <c r="D1010" s="78"/>
      <c r="E1010" s="78"/>
      <c r="F1010" s="78"/>
      <c r="G1010" s="400"/>
      <c r="H1010" s="400"/>
      <c r="I1010" s="401"/>
      <c r="J1010" s="78"/>
      <c r="K1010" s="78"/>
      <c r="L1010" s="402"/>
      <c r="M1010" s="78"/>
      <c r="N1010" s="78"/>
      <c r="O1010" s="78"/>
      <c r="P1010" s="78"/>
      <c r="Q1010" s="78"/>
      <c r="R1010" s="36">
        <f t="shared" si="57"/>
        <v>28348.636155563392</v>
      </c>
      <c r="S1010" s="386"/>
      <c r="T1010" s="78"/>
      <c r="Y1010" s="42"/>
    </row>
    <row r="1011" spans="1:25">
      <c r="A1011" s="399"/>
      <c r="B1011" s="18"/>
      <c r="C1011" s="78"/>
      <c r="D1011" s="78"/>
      <c r="E1011" s="78"/>
      <c r="F1011" s="78"/>
      <c r="G1011" s="400"/>
      <c r="H1011" s="400"/>
      <c r="I1011" s="401"/>
      <c r="J1011" s="78"/>
      <c r="K1011" s="78"/>
      <c r="L1011" s="402"/>
      <c r="M1011" s="78"/>
      <c r="N1011" s="78"/>
      <c r="O1011" s="78"/>
      <c r="P1011" s="78"/>
      <c r="Q1011" s="78"/>
      <c r="R1011" s="36">
        <f t="shared" si="57"/>
        <v>28348.636155563392</v>
      </c>
      <c r="S1011" s="386"/>
      <c r="T1011" s="78"/>
      <c r="Y1011" s="42"/>
    </row>
    <row r="1012" spans="1:25">
      <c r="A1012" s="399"/>
      <c r="B1012" s="18"/>
      <c r="C1012" s="78"/>
      <c r="D1012" s="78"/>
      <c r="E1012" s="78"/>
      <c r="F1012" s="78"/>
      <c r="G1012" s="400"/>
      <c r="H1012" s="400"/>
      <c r="I1012" s="401"/>
      <c r="J1012" s="78"/>
      <c r="K1012" s="78"/>
      <c r="L1012" s="402"/>
      <c r="M1012" s="78"/>
      <c r="N1012" s="78"/>
      <c r="O1012" s="78"/>
      <c r="P1012" s="78"/>
      <c r="Q1012" s="78"/>
      <c r="R1012" s="36">
        <f t="shared" si="57"/>
        <v>28348.636155563392</v>
      </c>
      <c r="S1012" s="386"/>
      <c r="T1012" s="78"/>
      <c r="Y1012" s="42"/>
    </row>
    <row r="1013" spans="1:25">
      <c r="A1013" s="399"/>
      <c r="B1013" s="18"/>
      <c r="C1013" s="78"/>
      <c r="D1013" s="78"/>
      <c r="E1013" s="78"/>
      <c r="F1013" s="78"/>
      <c r="G1013" s="400"/>
      <c r="H1013" s="400"/>
      <c r="I1013" s="401"/>
      <c r="J1013" s="78"/>
      <c r="K1013" s="78"/>
      <c r="L1013" s="402"/>
      <c r="M1013" s="78"/>
      <c r="N1013" s="78"/>
      <c r="O1013" s="78"/>
      <c r="P1013" s="78"/>
      <c r="Q1013" s="78"/>
      <c r="R1013" s="36">
        <f t="shared" si="57"/>
        <v>28348.636155563392</v>
      </c>
      <c r="S1013" s="386"/>
      <c r="T1013" s="78"/>
      <c r="Y1013" s="42"/>
    </row>
    <row r="1014" spans="1:25">
      <c r="A1014" s="399"/>
      <c r="B1014" s="18"/>
      <c r="C1014" s="78"/>
      <c r="D1014" s="78"/>
      <c r="E1014" s="78"/>
      <c r="F1014" s="78"/>
      <c r="G1014" s="400"/>
      <c r="H1014" s="400"/>
      <c r="I1014" s="401"/>
      <c r="J1014" s="78"/>
      <c r="K1014" s="78"/>
      <c r="L1014" s="402"/>
      <c r="M1014" s="78"/>
      <c r="N1014" s="78"/>
      <c r="O1014" s="78"/>
      <c r="P1014" s="78"/>
      <c r="Q1014" s="78"/>
      <c r="R1014" s="36">
        <f t="shared" si="57"/>
        <v>28348.636155563392</v>
      </c>
      <c r="S1014" s="386"/>
      <c r="T1014" s="78"/>
      <c r="Y1014" s="42"/>
    </row>
    <row r="1015" spans="1:25">
      <c r="A1015" s="399"/>
      <c r="B1015" s="18"/>
      <c r="C1015" s="78"/>
      <c r="D1015" s="78"/>
      <c r="E1015" s="78"/>
      <c r="F1015" s="78"/>
      <c r="G1015" s="400"/>
      <c r="H1015" s="400"/>
      <c r="I1015" s="401"/>
      <c r="J1015" s="78"/>
      <c r="K1015" s="78"/>
      <c r="L1015" s="402"/>
      <c r="M1015" s="78"/>
      <c r="N1015" s="78"/>
      <c r="O1015" s="78"/>
      <c r="P1015" s="78"/>
      <c r="Q1015" s="78"/>
      <c r="R1015" s="36">
        <f t="shared" si="57"/>
        <v>28348.636155563392</v>
      </c>
      <c r="S1015" s="386"/>
      <c r="T1015" s="78"/>
      <c r="Y1015" s="42"/>
    </row>
    <row r="1016" spans="1:25">
      <c r="A1016" s="399"/>
      <c r="B1016" s="18"/>
      <c r="C1016" s="78"/>
      <c r="D1016" s="78"/>
      <c r="E1016" s="78"/>
      <c r="F1016" s="78"/>
      <c r="G1016" s="400"/>
      <c r="H1016" s="400"/>
      <c r="I1016" s="401"/>
      <c r="J1016" s="78"/>
      <c r="K1016" s="78"/>
      <c r="L1016" s="402"/>
      <c r="M1016" s="78"/>
      <c r="N1016" s="78"/>
      <c r="O1016" s="78"/>
      <c r="P1016" s="78"/>
      <c r="Q1016" s="78"/>
      <c r="R1016" s="36">
        <f t="shared" si="57"/>
        <v>28348.636155563392</v>
      </c>
      <c r="S1016" s="386"/>
      <c r="T1016" s="78"/>
      <c r="Y1016" s="42"/>
    </row>
    <row r="1017" spans="1:25">
      <c r="A1017" s="399"/>
      <c r="B1017" s="18"/>
      <c r="C1017" s="78"/>
      <c r="D1017" s="78"/>
      <c r="E1017" s="78"/>
      <c r="F1017" s="78"/>
      <c r="G1017" s="400"/>
      <c r="H1017" s="400"/>
      <c r="I1017" s="401"/>
      <c r="J1017" s="78"/>
      <c r="K1017" s="78"/>
      <c r="L1017" s="402"/>
      <c r="M1017" s="78"/>
      <c r="N1017" s="78"/>
      <c r="O1017" s="78"/>
      <c r="P1017" s="78"/>
      <c r="Q1017" s="78"/>
      <c r="R1017" s="36">
        <f t="shared" si="57"/>
        <v>28348.636155563392</v>
      </c>
      <c r="S1017" s="386"/>
      <c r="T1017" s="78"/>
      <c r="Y1017" s="42"/>
    </row>
    <row r="1018" spans="1:25">
      <c r="A1018" s="399"/>
      <c r="B1018" s="18"/>
      <c r="C1018" s="78"/>
      <c r="D1018" s="78"/>
      <c r="E1018" s="78"/>
      <c r="F1018" s="78"/>
      <c r="G1018" s="400"/>
      <c r="H1018" s="400"/>
      <c r="I1018" s="401"/>
      <c r="J1018" s="78"/>
      <c r="K1018" s="78"/>
      <c r="L1018" s="402"/>
      <c r="M1018" s="78"/>
      <c r="N1018" s="78"/>
      <c r="O1018" s="78"/>
      <c r="P1018" s="78"/>
      <c r="Q1018" s="78"/>
      <c r="R1018" s="36">
        <f t="shared" si="57"/>
        <v>28348.636155563392</v>
      </c>
      <c r="S1018" s="386"/>
      <c r="T1018" s="78"/>
      <c r="Y1018" s="42"/>
    </row>
    <row r="1019" spans="1:25">
      <c r="A1019" s="399"/>
      <c r="B1019" s="18"/>
      <c r="C1019" s="78"/>
      <c r="D1019" s="78"/>
      <c r="E1019" s="78"/>
      <c r="F1019" s="78"/>
      <c r="G1019" s="400"/>
      <c r="H1019" s="400"/>
      <c r="I1019" s="401"/>
      <c r="J1019" s="78"/>
      <c r="K1019" s="78"/>
      <c r="L1019" s="402"/>
      <c r="M1019" s="78"/>
      <c r="N1019" s="78"/>
      <c r="O1019" s="78"/>
      <c r="P1019" s="78"/>
      <c r="Q1019" s="78"/>
      <c r="R1019" s="36">
        <f t="shared" si="57"/>
        <v>28348.636155563392</v>
      </c>
      <c r="S1019" s="386"/>
      <c r="T1019" s="78"/>
      <c r="Y1019" s="42"/>
    </row>
    <row r="1020" spans="1:25">
      <c r="A1020" s="399"/>
      <c r="B1020" s="18"/>
      <c r="C1020" s="78"/>
      <c r="D1020" s="78"/>
      <c r="E1020" s="78"/>
      <c r="F1020" s="78"/>
      <c r="G1020" s="400"/>
      <c r="H1020" s="400"/>
      <c r="I1020" s="401"/>
      <c r="J1020" s="78"/>
      <c r="K1020" s="78"/>
      <c r="L1020" s="402"/>
      <c r="M1020" s="78"/>
      <c r="N1020" s="78"/>
      <c r="O1020" s="78"/>
      <c r="P1020" s="78"/>
      <c r="Q1020" s="78"/>
      <c r="R1020" s="36">
        <f t="shared" si="57"/>
        <v>28348.636155563392</v>
      </c>
      <c r="S1020" s="386"/>
      <c r="T1020" s="78"/>
      <c r="Y1020" s="42"/>
    </row>
    <row r="1021" spans="1:25">
      <c r="A1021" s="399"/>
      <c r="B1021" s="18"/>
      <c r="C1021" s="78"/>
      <c r="D1021" s="78"/>
      <c r="E1021" s="78"/>
      <c r="F1021" s="78"/>
      <c r="G1021" s="400"/>
      <c r="H1021" s="400"/>
      <c r="I1021" s="401"/>
      <c r="J1021" s="78"/>
      <c r="K1021" s="78"/>
      <c r="L1021" s="402"/>
      <c r="M1021" s="78"/>
      <c r="N1021" s="78"/>
      <c r="O1021" s="78"/>
      <c r="P1021" s="78"/>
      <c r="Q1021" s="78"/>
      <c r="R1021" s="36">
        <f t="shared" si="57"/>
        <v>28348.636155563392</v>
      </c>
      <c r="S1021" s="386"/>
      <c r="T1021" s="78"/>
      <c r="Y1021" s="42"/>
    </row>
    <row r="1022" spans="1:25">
      <c r="A1022" s="399"/>
      <c r="B1022" s="18"/>
      <c r="C1022" s="78"/>
      <c r="D1022" s="78"/>
      <c r="E1022" s="78"/>
      <c r="F1022" s="78"/>
      <c r="G1022" s="400"/>
      <c r="H1022" s="400"/>
      <c r="I1022" s="401"/>
      <c r="J1022" s="78"/>
      <c r="K1022" s="78"/>
      <c r="L1022" s="402"/>
      <c r="M1022" s="78"/>
      <c r="N1022" s="78"/>
      <c r="O1022" s="78"/>
      <c r="P1022" s="78"/>
      <c r="Q1022" s="78"/>
      <c r="R1022" s="36">
        <f t="shared" si="57"/>
        <v>28348.636155563392</v>
      </c>
      <c r="S1022" s="386"/>
      <c r="T1022" s="78"/>
      <c r="Y1022" s="42"/>
    </row>
    <row r="1023" spans="1:25">
      <c r="A1023" s="399"/>
      <c r="B1023" s="18"/>
      <c r="C1023" s="78"/>
      <c r="D1023" s="78"/>
      <c r="E1023" s="78"/>
      <c r="F1023" s="78"/>
      <c r="G1023" s="400"/>
      <c r="H1023" s="400"/>
      <c r="I1023" s="401"/>
      <c r="J1023" s="78"/>
      <c r="K1023" s="78"/>
      <c r="L1023" s="402"/>
      <c r="M1023" s="78"/>
      <c r="N1023" s="78"/>
      <c r="O1023" s="78"/>
      <c r="P1023" s="78"/>
      <c r="Q1023" s="78"/>
      <c r="R1023" s="36">
        <f t="shared" si="57"/>
        <v>28348.636155563392</v>
      </c>
      <c r="S1023" s="386"/>
      <c r="T1023" s="78"/>
      <c r="Y1023" s="42"/>
    </row>
    <row r="1024" spans="1:25">
      <c r="A1024" s="399"/>
      <c r="B1024" s="18"/>
      <c r="C1024" s="78"/>
      <c r="D1024" s="78"/>
      <c r="E1024" s="78"/>
      <c r="F1024" s="78"/>
      <c r="G1024" s="400"/>
      <c r="H1024" s="400"/>
      <c r="I1024" s="401"/>
      <c r="J1024" s="78"/>
      <c r="K1024" s="78"/>
      <c r="L1024" s="402"/>
      <c r="M1024" s="78"/>
      <c r="N1024" s="78"/>
      <c r="O1024" s="78"/>
      <c r="P1024" s="78"/>
      <c r="Q1024" s="78"/>
      <c r="R1024" s="36">
        <f t="shared" si="57"/>
        <v>28348.636155563392</v>
      </c>
      <c r="S1024" s="386"/>
      <c r="T1024" s="78"/>
      <c r="Y1024" s="42"/>
    </row>
    <row r="1025" spans="1:25">
      <c r="A1025" s="399"/>
      <c r="B1025" s="18"/>
      <c r="C1025" s="78"/>
      <c r="D1025" s="78"/>
      <c r="E1025" s="78"/>
      <c r="F1025" s="78"/>
      <c r="G1025" s="400"/>
      <c r="H1025" s="400"/>
      <c r="I1025" s="401"/>
      <c r="J1025" s="78"/>
      <c r="K1025" s="78"/>
      <c r="L1025" s="402"/>
      <c r="M1025" s="78"/>
      <c r="N1025" s="78"/>
      <c r="O1025" s="78"/>
      <c r="P1025" s="78"/>
      <c r="Q1025" s="78"/>
      <c r="R1025" s="36">
        <f t="shared" si="57"/>
        <v>28348.636155563392</v>
      </c>
      <c r="S1025" s="386"/>
      <c r="T1025" s="78"/>
      <c r="Y1025" s="42"/>
    </row>
    <row r="1026" spans="1:25">
      <c r="A1026" s="399"/>
      <c r="B1026" s="18"/>
      <c r="C1026" s="78"/>
      <c r="D1026" s="78"/>
      <c r="E1026" s="78"/>
      <c r="F1026" s="78"/>
      <c r="G1026" s="400"/>
      <c r="H1026" s="400"/>
      <c r="I1026" s="401"/>
      <c r="J1026" s="78"/>
      <c r="K1026" s="78"/>
      <c r="L1026" s="402"/>
      <c r="M1026" s="78"/>
      <c r="N1026" s="78"/>
      <c r="O1026" s="78"/>
      <c r="P1026" s="78"/>
      <c r="Q1026" s="78"/>
      <c r="R1026" s="36">
        <f t="shared" si="57"/>
        <v>28348.636155563392</v>
      </c>
      <c r="S1026" s="386"/>
      <c r="T1026" s="78"/>
      <c r="Y1026" s="42"/>
    </row>
    <row r="1027" spans="1:25">
      <c r="A1027" s="399"/>
      <c r="B1027" s="18"/>
      <c r="C1027" s="78"/>
      <c r="D1027" s="78"/>
      <c r="E1027" s="78"/>
      <c r="F1027" s="78"/>
      <c r="G1027" s="400"/>
      <c r="H1027" s="400"/>
      <c r="I1027" s="401"/>
      <c r="J1027" s="78"/>
      <c r="K1027" s="78"/>
      <c r="L1027" s="402"/>
      <c r="M1027" s="78"/>
      <c r="N1027" s="78"/>
      <c r="O1027" s="78"/>
      <c r="P1027" s="78"/>
      <c r="Q1027" s="78"/>
      <c r="R1027" s="36">
        <f t="shared" si="57"/>
        <v>28348.636155563392</v>
      </c>
      <c r="S1027" s="386"/>
      <c r="T1027" s="78"/>
      <c r="Y1027" s="42"/>
    </row>
    <row r="1028" spans="1:25">
      <c r="A1028" s="399"/>
      <c r="B1028" s="18"/>
      <c r="C1028" s="78"/>
      <c r="D1028" s="78"/>
      <c r="E1028" s="78"/>
      <c r="F1028" s="78"/>
      <c r="G1028" s="400"/>
      <c r="H1028" s="400"/>
      <c r="I1028" s="401"/>
      <c r="J1028" s="78"/>
      <c r="K1028" s="78"/>
      <c r="L1028" s="402"/>
      <c r="M1028" s="78"/>
      <c r="N1028" s="78"/>
      <c r="O1028" s="78"/>
      <c r="P1028" s="78"/>
      <c r="Q1028" s="78"/>
      <c r="R1028" s="36">
        <f t="shared" si="57"/>
        <v>28348.636155563392</v>
      </c>
      <c r="S1028" s="386"/>
      <c r="T1028" s="78"/>
      <c r="Y1028" s="42"/>
    </row>
    <row r="1029" spans="1:25">
      <c r="A1029" s="399"/>
      <c r="B1029" s="18"/>
      <c r="C1029" s="78"/>
      <c r="D1029" s="78"/>
      <c r="E1029" s="78"/>
      <c r="F1029" s="78"/>
      <c r="G1029" s="400"/>
      <c r="H1029" s="400"/>
      <c r="I1029" s="401"/>
      <c r="J1029" s="78"/>
      <c r="K1029" s="78"/>
      <c r="L1029" s="402"/>
      <c r="M1029" s="78"/>
      <c r="N1029" s="78"/>
      <c r="O1029" s="78"/>
      <c r="P1029" s="78"/>
      <c r="Q1029" s="78"/>
      <c r="R1029" s="36">
        <f t="shared" si="57"/>
        <v>28348.636155563392</v>
      </c>
      <c r="S1029" s="386"/>
      <c r="T1029" s="78"/>
      <c r="Y1029" s="42"/>
    </row>
    <row r="1030" spans="1:25">
      <c r="A1030" s="399"/>
      <c r="B1030" s="18"/>
      <c r="C1030" s="78"/>
      <c r="D1030" s="78"/>
      <c r="E1030" s="78"/>
      <c r="F1030" s="78"/>
      <c r="G1030" s="400"/>
      <c r="H1030" s="400"/>
      <c r="I1030" s="401"/>
      <c r="J1030" s="78"/>
      <c r="K1030" s="78"/>
      <c r="L1030" s="402"/>
      <c r="M1030" s="78"/>
      <c r="N1030" s="78"/>
      <c r="O1030" s="78"/>
      <c r="P1030" s="78"/>
      <c r="Q1030" s="78"/>
      <c r="R1030" s="36">
        <f t="shared" si="57"/>
        <v>28348.636155563392</v>
      </c>
      <c r="S1030" s="386"/>
      <c r="T1030" s="78"/>
      <c r="Y1030" s="42"/>
    </row>
    <row r="1031" spans="1:25">
      <c r="A1031" s="399"/>
      <c r="B1031" s="18"/>
      <c r="C1031" s="78"/>
      <c r="D1031" s="78"/>
      <c r="E1031" s="78"/>
      <c r="F1031" s="78"/>
      <c r="G1031" s="400"/>
      <c r="H1031" s="400"/>
      <c r="I1031" s="401"/>
      <c r="J1031" s="78"/>
      <c r="K1031" s="78"/>
      <c r="L1031" s="402"/>
      <c r="M1031" s="78"/>
      <c r="N1031" s="78"/>
      <c r="O1031" s="78"/>
      <c r="P1031" s="78"/>
      <c r="Q1031" s="78"/>
      <c r="R1031" s="36">
        <f t="shared" si="57"/>
        <v>28348.636155563392</v>
      </c>
      <c r="S1031" s="386"/>
      <c r="T1031" s="78"/>
      <c r="Y1031" s="42"/>
    </row>
    <row r="1032" spans="1:25">
      <c r="A1032" s="399"/>
      <c r="B1032" s="18"/>
      <c r="C1032" s="78"/>
      <c r="D1032" s="78"/>
      <c r="E1032" s="78"/>
      <c r="F1032" s="78"/>
      <c r="G1032" s="400"/>
      <c r="H1032" s="400"/>
      <c r="I1032" s="401"/>
      <c r="J1032" s="78"/>
      <c r="K1032" s="78"/>
      <c r="L1032" s="402"/>
      <c r="M1032" s="78"/>
      <c r="N1032" s="78"/>
      <c r="O1032" s="78"/>
      <c r="P1032" s="78"/>
      <c r="Q1032" s="78"/>
      <c r="R1032" s="36">
        <f t="shared" si="57"/>
        <v>28348.636155563392</v>
      </c>
      <c r="S1032" s="386"/>
      <c r="T1032" s="78"/>
      <c r="Y1032" s="42"/>
    </row>
    <row r="1033" spans="1:25">
      <c r="A1033" s="399"/>
      <c r="B1033" s="18"/>
      <c r="C1033" s="78"/>
      <c r="D1033" s="78"/>
      <c r="E1033" s="78"/>
      <c r="F1033" s="78"/>
      <c r="G1033" s="400"/>
      <c r="H1033" s="400"/>
      <c r="I1033" s="401"/>
      <c r="J1033" s="78"/>
      <c r="K1033" s="78"/>
      <c r="L1033" s="402"/>
      <c r="M1033" s="78"/>
      <c r="N1033" s="78"/>
      <c r="O1033" s="78"/>
      <c r="P1033" s="78"/>
      <c r="Q1033" s="78"/>
      <c r="R1033" s="36">
        <f t="shared" si="57"/>
        <v>28348.636155563392</v>
      </c>
      <c r="S1033" s="386"/>
      <c r="T1033" s="78"/>
      <c r="Y1033" s="42"/>
    </row>
    <row r="1034" spans="1:25">
      <c r="A1034" s="399"/>
      <c r="B1034" s="18"/>
      <c r="C1034" s="78"/>
      <c r="D1034" s="78"/>
      <c r="E1034" s="78"/>
      <c r="F1034" s="78"/>
      <c r="G1034" s="400"/>
      <c r="H1034" s="400"/>
      <c r="I1034" s="401"/>
      <c r="J1034" s="78"/>
      <c r="K1034" s="78"/>
      <c r="L1034" s="402"/>
      <c r="M1034" s="78"/>
      <c r="N1034" s="78"/>
      <c r="O1034" s="78"/>
      <c r="P1034" s="78"/>
      <c r="Q1034" s="78"/>
      <c r="R1034" s="36">
        <f t="shared" si="57"/>
        <v>28348.636155563392</v>
      </c>
      <c r="S1034" s="386"/>
      <c r="T1034" s="78"/>
      <c r="Y1034" s="42"/>
    </row>
    <row r="1035" spans="1:25">
      <c r="A1035" s="399"/>
      <c r="B1035" s="18"/>
      <c r="C1035" s="78"/>
      <c r="D1035" s="78"/>
      <c r="E1035" s="78"/>
      <c r="F1035" s="78"/>
      <c r="G1035" s="400"/>
      <c r="H1035" s="400"/>
      <c r="I1035" s="401"/>
      <c r="J1035" s="78"/>
      <c r="K1035" s="78"/>
      <c r="L1035" s="402"/>
      <c r="M1035" s="78"/>
      <c r="N1035" s="78"/>
      <c r="O1035" s="78"/>
      <c r="P1035" s="78"/>
      <c r="Q1035" s="78"/>
      <c r="R1035" s="36">
        <f t="shared" si="57"/>
        <v>28348.636155563392</v>
      </c>
      <c r="S1035" s="386"/>
      <c r="T1035" s="78"/>
      <c r="Y1035" s="42"/>
    </row>
    <row r="1036" spans="1:25">
      <c r="A1036" s="399"/>
      <c r="B1036" s="18"/>
      <c r="C1036" s="78"/>
      <c r="D1036" s="78"/>
      <c r="E1036" s="78"/>
      <c r="F1036" s="78"/>
      <c r="G1036" s="400"/>
      <c r="H1036" s="400"/>
      <c r="I1036" s="401"/>
      <c r="J1036" s="78"/>
      <c r="K1036" s="78"/>
      <c r="L1036" s="402"/>
      <c r="M1036" s="78"/>
      <c r="N1036" s="78"/>
      <c r="O1036" s="78"/>
      <c r="P1036" s="78"/>
      <c r="Q1036" s="78"/>
      <c r="R1036" s="36">
        <f t="shared" si="57"/>
        <v>28348.636155563392</v>
      </c>
      <c r="S1036" s="386"/>
      <c r="T1036" s="78"/>
      <c r="Y1036" s="42"/>
    </row>
    <row r="1037" spans="1:25">
      <c r="A1037" s="399"/>
      <c r="B1037" s="18"/>
      <c r="C1037" s="78"/>
      <c r="D1037" s="78"/>
      <c r="E1037" s="78"/>
      <c r="F1037" s="78"/>
      <c r="G1037" s="400"/>
      <c r="H1037" s="400"/>
      <c r="I1037" s="401"/>
      <c r="J1037" s="78"/>
      <c r="K1037" s="78"/>
      <c r="L1037" s="402"/>
      <c r="M1037" s="78"/>
      <c r="N1037" s="78"/>
      <c r="O1037" s="78"/>
      <c r="P1037" s="78"/>
      <c r="Q1037" s="78"/>
      <c r="R1037" s="36">
        <f t="shared" si="57"/>
        <v>28348.636155563392</v>
      </c>
      <c r="S1037" s="386"/>
      <c r="T1037" s="78"/>
      <c r="Y1037" s="42"/>
    </row>
    <row r="1038" spans="1:25">
      <c r="A1038" s="399"/>
      <c r="B1038" s="18"/>
      <c r="C1038" s="78"/>
      <c r="D1038" s="78"/>
      <c r="E1038" s="78"/>
      <c r="F1038" s="78"/>
      <c r="G1038" s="400"/>
      <c r="H1038" s="400"/>
      <c r="I1038" s="401"/>
      <c r="J1038" s="78"/>
      <c r="K1038" s="78"/>
      <c r="L1038" s="402"/>
      <c r="M1038" s="78"/>
      <c r="N1038" s="78"/>
      <c r="O1038" s="78"/>
      <c r="P1038" s="78"/>
      <c r="Q1038" s="78"/>
      <c r="R1038" s="36">
        <f t="shared" si="57"/>
        <v>28348.636155563392</v>
      </c>
      <c r="S1038" s="386"/>
      <c r="T1038" s="78"/>
      <c r="Y1038" s="42"/>
    </row>
    <row r="1039" spans="1:25">
      <c r="A1039" s="399"/>
      <c r="B1039" s="18"/>
      <c r="C1039" s="78"/>
      <c r="D1039" s="78"/>
      <c r="E1039" s="78"/>
      <c r="F1039" s="78"/>
      <c r="G1039" s="400"/>
      <c r="H1039" s="400"/>
      <c r="I1039" s="401"/>
      <c r="J1039" s="78"/>
      <c r="K1039" s="78"/>
      <c r="L1039" s="402"/>
      <c r="M1039" s="78"/>
      <c r="N1039" s="78"/>
      <c r="O1039" s="78"/>
      <c r="P1039" s="78"/>
      <c r="Q1039" s="78"/>
      <c r="R1039" s="36">
        <f t="shared" si="57"/>
        <v>28348.636155563392</v>
      </c>
      <c r="S1039" s="386"/>
      <c r="T1039" s="78"/>
      <c r="Y1039" s="42"/>
    </row>
    <row r="1040" spans="1:25">
      <c r="A1040" s="399"/>
      <c r="B1040" s="18"/>
      <c r="C1040" s="78"/>
      <c r="D1040" s="78"/>
      <c r="E1040" s="78"/>
      <c r="F1040" s="78"/>
      <c r="G1040" s="400"/>
      <c r="H1040" s="400"/>
      <c r="I1040" s="401"/>
      <c r="J1040" s="78"/>
      <c r="K1040" s="78"/>
      <c r="L1040" s="402"/>
      <c r="M1040" s="78"/>
      <c r="N1040" s="78"/>
      <c r="O1040" s="78"/>
      <c r="P1040" s="78"/>
      <c r="Q1040" s="78"/>
      <c r="R1040" s="36">
        <f t="shared" si="57"/>
        <v>28348.636155563392</v>
      </c>
      <c r="S1040" s="386"/>
      <c r="T1040" s="78"/>
      <c r="Y1040" s="42"/>
    </row>
    <row r="1041" spans="1:25">
      <c r="A1041" s="399"/>
      <c r="B1041" s="18"/>
      <c r="C1041" s="78"/>
      <c r="D1041" s="78"/>
      <c r="E1041" s="78"/>
      <c r="F1041" s="78"/>
      <c r="G1041" s="400"/>
      <c r="H1041" s="400"/>
      <c r="I1041" s="401"/>
      <c r="J1041" s="78"/>
      <c r="K1041" s="78"/>
      <c r="L1041" s="402"/>
      <c r="M1041" s="78"/>
      <c r="N1041" s="78"/>
      <c r="O1041" s="78"/>
      <c r="P1041" s="78"/>
      <c r="Q1041" s="78"/>
      <c r="R1041" s="36">
        <f t="shared" si="57"/>
        <v>28348.636155563392</v>
      </c>
      <c r="S1041" s="386"/>
      <c r="T1041" s="78"/>
      <c r="Y1041" s="42"/>
    </row>
    <row r="1042" spans="1:25">
      <c r="A1042" s="399"/>
      <c r="B1042" s="18"/>
      <c r="C1042" s="78"/>
      <c r="D1042" s="78"/>
      <c r="E1042" s="78"/>
      <c r="F1042" s="78"/>
      <c r="G1042" s="400"/>
      <c r="H1042" s="400"/>
      <c r="I1042" s="401"/>
      <c r="J1042" s="78"/>
      <c r="K1042" s="78"/>
      <c r="L1042" s="402"/>
      <c r="M1042" s="78"/>
      <c r="N1042" s="78"/>
      <c r="O1042" s="78"/>
      <c r="P1042" s="78"/>
      <c r="Q1042" s="78"/>
      <c r="R1042" s="36">
        <f t="shared" si="57"/>
        <v>28348.636155563392</v>
      </c>
      <c r="S1042" s="386"/>
      <c r="T1042" s="78"/>
      <c r="Y1042" s="42"/>
    </row>
    <row r="1043" spans="1:25">
      <c r="A1043" s="399"/>
      <c r="B1043" s="18"/>
      <c r="C1043" s="78"/>
      <c r="D1043" s="78"/>
      <c r="E1043" s="78"/>
      <c r="F1043" s="78"/>
      <c r="G1043" s="400"/>
      <c r="H1043" s="400"/>
      <c r="I1043" s="401"/>
      <c r="J1043" s="78"/>
      <c r="K1043" s="78"/>
      <c r="L1043" s="402"/>
      <c r="M1043" s="78"/>
      <c r="N1043" s="78"/>
      <c r="O1043" s="78"/>
      <c r="P1043" s="78"/>
      <c r="Q1043" s="78"/>
      <c r="R1043" s="36">
        <f t="shared" si="57"/>
        <v>28348.636155563392</v>
      </c>
      <c r="S1043" s="386"/>
      <c r="T1043" s="78"/>
      <c r="Y1043" s="42"/>
    </row>
    <row r="1044" spans="1:25">
      <c r="A1044" s="399"/>
      <c r="B1044" s="18"/>
      <c r="C1044" s="78"/>
      <c r="D1044" s="78"/>
      <c r="E1044" s="78"/>
      <c r="F1044" s="78"/>
      <c r="G1044" s="400"/>
      <c r="H1044" s="400"/>
      <c r="I1044" s="401"/>
      <c r="J1044" s="78"/>
      <c r="K1044" s="78"/>
      <c r="L1044" s="402"/>
      <c r="M1044" s="78"/>
      <c r="N1044" s="78"/>
      <c r="O1044" s="78"/>
      <c r="P1044" s="78"/>
      <c r="Q1044" s="78"/>
      <c r="R1044" s="36">
        <f t="shared" si="57"/>
        <v>28348.636155563392</v>
      </c>
      <c r="S1044" s="386"/>
      <c r="T1044" s="78"/>
      <c r="Y1044" s="42"/>
    </row>
    <row r="1045" spans="1:25">
      <c r="A1045" s="399"/>
      <c r="B1045" s="18"/>
      <c r="C1045" s="78"/>
      <c r="D1045" s="78"/>
      <c r="E1045" s="78"/>
      <c r="F1045" s="78"/>
      <c r="G1045" s="400"/>
      <c r="H1045" s="400"/>
      <c r="I1045" s="401"/>
      <c r="J1045" s="78"/>
      <c r="K1045" s="78"/>
      <c r="L1045" s="402"/>
      <c r="M1045" s="78"/>
      <c r="N1045" s="78"/>
      <c r="O1045" s="78"/>
      <c r="P1045" s="78"/>
      <c r="Q1045" s="78"/>
      <c r="R1045" s="36">
        <f t="shared" si="57"/>
        <v>28348.636155563392</v>
      </c>
      <c r="S1045" s="386"/>
      <c r="T1045" s="78"/>
      <c r="Y1045" s="42"/>
    </row>
    <row r="1046" spans="1:25">
      <c r="A1046" s="399"/>
      <c r="B1046" s="18"/>
      <c r="C1046" s="78"/>
      <c r="D1046" s="78"/>
      <c r="E1046" s="78"/>
      <c r="F1046" s="78"/>
      <c r="G1046" s="400"/>
      <c r="H1046" s="400"/>
      <c r="I1046" s="401"/>
      <c r="J1046" s="78"/>
      <c r="K1046" s="78"/>
      <c r="L1046" s="402"/>
      <c r="M1046" s="78"/>
      <c r="N1046" s="78"/>
      <c r="O1046" s="78"/>
      <c r="P1046" s="78"/>
      <c r="Q1046" s="78"/>
      <c r="R1046" s="36">
        <f t="shared" si="57"/>
        <v>28348.636155563392</v>
      </c>
      <c r="S1046" s="386"/>
      <c r="T1046" s="78"/>
      <c r="Y1046" s="42"/>
    </row>
    <row r="1047" spans="1:25">
      <c r="A1047" s="399"/>
      <c r="B1047" s="18"/>
      <c r="C1047" s="78"/>
      <c r="D1047" s="78"/>
      <c r="E1047" s="78"/>
      <c r="F1047" s="78"/>
      <c r="G1047" s="400"/>
      <c r="H1047" s="400"/>
      <c r="I1047" s="401"/>
      <c r="J1047" s="78"/>
      <c r="K1047" s="78"/>
      <c r="L1047" s="402"/>
      <c r="M1047" s="78"/>
      <c r="N1047" s="78"/>
      <c r="O1047" s="78"/>
      <c r="P1047" s="78"/>
      <c r="Q1047" s="78"/>
      <c r="R1047" s="36">
        <f t="shared" si="57"/>
        <v>28348.636155563392</v>
      </c>
      <c r="S1047" s="386"/>
      <c r="T1047" s="78"/>
      <c r="Y1047" s="42"/>
    </row>
    <row r="1048" spans="1:25">
      <c r="A1048" s="399"/>
      <c r="B1048" s="18"/>
      <c r="C1048" s="78"/>
      <c r="D1048" s="78"/>
      <c r="E1048" s="78"/>
      <c r="F1048" s="78"/>
      <c r="G1048" s="400"/>
      <c r="H1048" s="400"/>
      <c r="I1048" s="401"/>
      <c r="J1048" s="78"/>
      <c r="K1048" s="78"/>
      <c r="L1048" s="402"/>
      <c r="M1048" s="78"/>
      <c r="N1048" s="78"/>
      <c r="O1048" s="78"/>
      <c r="P1048" s="78"/>
      <c r="Q1048" s="78"/>
      <c r="R1048" s="36">
        <f t="shared" si="57"/>
        <v>28348.636155563392</v>
      </c>
      <c r="S1048" s="386"/>
      <c r="T1048" s="78"/>
      <c r="Y1048" s="42"/>
    </row>
    <row r="1049" spans="1:25">
      <c r="A1049" s="399"/>
      <c r="B1049" s="18"/>
      <c r="C1049" s="78"/>
      <c r="D1049" s="78"/>
      <c r="E1049" s="78"/>
      <c r="F1049" s="78"/>
      <c r="G1049" s="400"/>
      <c r="H1049" s="400"/>
      <c r="I1049" s="401"/>
      <c r="J1049" s="78"/>
      <c r="K1049" s="78"/>
      <c r="L1049" s="402"/>
      <c r="M1049" s="78"/>
      <c r="N1049" s="78"/>
      <c r="O1049" s="78"/>
      <c r="P1049" s="78"/>
      <c r="Q1049" s="78"/>
      <c r="R1049" s="36">
        <f t="shared" si="57"/>
        <v>28348.636155563392</v>
      </c>
      <c r="S1049" s="386"/>
      <c r="T1049" s="78"/>
      <c r="Y1049" s="42"/>
    </row>
    <row r="1050" spans="1:25">
      <c r="A1050" s="399"/>
      <c r="B1050" s="18"/>
      <c r="C1050" s="78"/>
      <c r="D1050" s="78"/>
      <c r="E1050" s="78"/>
      <c r="F1050" s="78"/>
      <c r="G1050" s="400"/>
      <c r="H1050" s="400"/>
      <c r="I1050" s="401"/>
      <c r="J1050" s="78"/>
      <c r="K1050" s="78"/>
      <c r="L1050" s="402"/>
      <c r="M1050" s="78"/>
      <c r="N1050" s="78"/>
      <c r="O1050" s="78"/>
      <c r="P1050" s="78"/>
      <c r="Q1050" s="78"/>
      <c r="R1050" s="36">
        <f t="shared" si="57"/>
        <v>28348.636155563392</v>
      </c>
      <c r="S1050" s="386"/>
      <c r="T1050" s="78"/>
      <c r="Y1050" s="42"/>
    </row>
    <row r="1051" spans="1:25">
      <c r="A1051" s="399"/>
      <c r="B1051" s="18"/>
      <c r="C1051" s="78"/>
      <c r="D1051" s="78"/>
      <c r="E1051" s="78"/>
      <c r="F1051" s="78"/>
      <c r="G1051" s="400"/>
      <c r="H1051" s="400"/>
      <c r="I1051" s="401"/>
      <c r="J1051" s="78"/>
      <c r="K1051" s="78"/>
      <c r="L1051" s="402"/>
      <c r="M1051" s="78"/>
      <c r="N1051" s="78"/>
      <c r="O1051" s="78"/>
      <c r="P1051" s="78"/>
      <c r="Q1051" s="78"/>
      <c r="R1051" s="36">
        <f t="shared" si="57"/>
        <v>28348.636155563392</v>
      </c>
      <c r="S1051" s="386"/>
      <c r="T1051" s="78"/>
      <c r="Y1051" s="42"/>
    </row>
    <row r="1052" spans="1:25">
      <c r="A1052" s="399"/>
      <c r="B1052" s="18"/>
      <c r="C1052" s="78"/>
      <c r="D1052" s="78"/>
      <c r="E1052" s="78"/>
      <c r="F1052" s="78"/>
      <c r="G1052" s="400"/>
      <c r="H1052" s="400"/>
      <c r="I1052" s="401"/>
      <c r="J1052" s="78"/>
      <c r="K1052" s="78"/>
      <c r="L1052" s="402"/>
      <c r="M1052" s="78"/>
      <c r="N1052" s="78"/>
      <c r="O1052" s="78"/>
      <c r="P1052" s="78"/>
      <c r="Q1052" s="78"/>
      <c r="R1052" s="36">
        <f t="shared" si="57"/>
        <v>28348.636155563392</v>
      </c>
      <c r="S1052" s="386"/>
      <c r="T1052" s="78"/>
      <c r="Y1052" s="42"/>
    </row>
    <row r="1053" spans="1:25">
      <c r="A1053" s="399"/>
      <c r="B1053" s="18"/>
      <c r="C1053" s="78"/>
      <c r="D1053" s="78"/>
      <c r="E1053" s="78"/>
      <c r="F1053" s="78"/>
      <c r="G1053" s="400"/>
      <c r="H1053" s="400"/>
      <c r="I1053" s="401"/>
      <c r="J1053" s="78"/>
      <c r="K1053" s="78"/>
      <c r="L1053" s="402"/>
      <c r="M1053" s="78"/>
      <c r="N1053" s="78"/>
      <c r="O1053" s="78"/>
      <c r="P1053" s="78"/>
      <c r="Q1053" s="78"/>
      <c r="R1053" s="36">
        <f t="shared" si="57"/>
        <v>28348.636155563392</v>
      </c>
      <c r="S1053" s="386"/>
      <c r="T1053" s="78"/>
      <c r="Y1053" s="42"/>
    </row>
    <row r="1054" spans="1:25">
      <c r="A1054" s="399"/>
      <c r="B1054" s="18"/>
      <c r="C1054" s="78"/>
      <c r="D1054" s="78"/>
      <c r="E1054" s="78"/>
      <c r="F1054" s="78"/>
      <c r="G1054" s="400"/>
      <c r="H1054" s="400"/>
      <c r="I1054" s="401"/>
      <c r="J1054" s="78"/>
      <c r="K1054" s="78"/>
      <c r="L1054" s="402"/>
      <c r="M1054" s="78"/>
      <c r="N1054" s="78"/>
      <c r="O1054" s="78"/>
      <c r="P1054" s="78"/>
      <c r="Q1054" s="78"/>
      <c r="R1054" s="36">
        <f t="shared" si="57"/>
        <v>28348.636155563392</v>
      </c>
      <c r="S1054" s="386"/>
      <c r="T1054" s="78"/>
      <c r="Y1054" s="42"/>
    </row>
    <row r="1055" spans="1:25">
      <c r="A1055" s="399"/>
      <c r="B1055" s="18"/>
      <c r="C1055" s="78"/>
      <c r="D1055" s="78"/>
      <c r="E1055" s="78"/>
      <c r="F1055" s="78"/>
      <c r="G1055" s="400"/>
      <c r="H1055" s="400"/>
      <c r="I1055" s="401"/>
      <c r="J1055" s="78"/>
      <c r="K1055" s="78"/>
      <c r="L1055" s="402"/>
      <c r="M1055" s="78"/>
      <c r="N1055" s="78"/>
      <c r="O1055" s="78"/>
      <c r="P1055" s="78"/>
      <c r="Q1055" s="78"/>
      <c r="R1055" s="36">
        <f t="shared" si="57"/>
        <v>28348.636155563392</v>
      </c>
      <c r="S1055" s="386"/>
      <c r="T1055" s="78"/>
      <c r="Y1055" s="42"/>
    </row>
    <row r="1056" spans="1:25">
      <c r="A1056" s="399"/>
      <c r="B1056" s="18"/>
      <c r="C1056" s="78"/>
      <c r="D1056" s="78"/>
      <c r="E1056" s="78"/>
      <c r="F1056" s="78"/>
      <c r="G1056" s="400"/>
      <c r="H1056" s="400"/>
      <c r="I1056" s="401"/>
      <c r="J1056" s="78"/>
      <c r="K1056" s="78"/>
      <c r="L1056" s="402"/>
      <c r="M1056" s="78"/>
      <c r="N1056" s="78"/>
      <c r="O1056" s="78"/>
      <c r="P1056" s="78"/>
      <c r="Q1056" s="78"/>
      <c r="R1056" s="36">
        <f t="shared" si="57"/>
        <v>28348.636155563392</v>
      </c>
      <c r="S1056" s="386"/>
      <c r="T1056" s="78"/>
      <c r="Y1056" s="42"/>
    </row>
    <row r="1057" spans="1:25">
      <c r="A1057" s="399"/>
      <c r="B1057" s="18"/>
      <c r="C1057" s="78"/>
      <c r="D1057" s="78"/>
      <c r="E1057" s="78"/>
      <c r="F1057" s="78"/>
      <c r="G1057" s="400"/>
      <c r="H1057" s="400"/>
      <c r="I1057" s="401"/>
      <c r="J1057" s="78"/>
      <c r="K1057" s="78"/>
      <c r="L1057" s="402"/>
      <c r="M1057" s="78"/>
      <c r="N1057" s="78"/>
      <c r="O1057" s="78"/>
      <c r="P1057" s="78"/>
      <c r="Q1057" s="78"/>
      <c r="R1057" s="36">
        <f t="shared" si="57"/>
        <v>28348.636155563392</v>
      </c>
      <c r="S1057" s="386"/>
      <c r="T1057" s="78"/>
      <c r="Y1057" s="42"/>
    </row>
    <row r="1058" spans="1:25">
      <c r="A1058" s="399"/>
      <c r="B1058" s="18"/>
      <c r="C1058" s="78"/>
      <c r="D1058" s="78"/>
      <c r="E1058" s="78"/>
      <c r="F1058" s="78"/>
      <c r="G1058" s="400"/>
      <c r="H1058" s="400"/>
      <c r="I1058" s="401"/>
      <c r="J1058" s="78"/>
      <c r="K1058" s="78"/>
      <c r="L1058" s="402"/>
      <c r="M1058" s="78"/>
      <c r="N1058" s="78"/>
      <c r="O1058" s="78"/>
      <c r="P1058" s="78"/>
      <c r="Q1058" s="78"/>
      <c r="R1058" s="36">
        <f t="shared" ref="R1058:R1081" si="58">R1057*((J1058/100)+1)</f>
        <v>28348.636155563392</v>
      </c>
      <c r="S1058" s="386"/>
      <c r="T1058" s="78"/>
      <c r="Y1058" s="42"/>
    </row>
    <row r="1059" spans="1:25">
      <c r="A1059" s="399"/>
      <c r="B1059" s="18"/>
      <c r="C1059" s="78"/>
      <c r="D1059" s="78"/>
      <c r="E1059" s="78"/>
      <c r="F1059" s="78"/>
      <c r="G1059" s="400"/>
      <c r="H1059" s="400"/>
      <c r="I1059" s="401"/>
      <c r="J1059" s="78"/>
      <c r="K1059" s="78"/>
      <c r="L1059" s="402"/>
      <c r="M1059" s="78"/>
      <c r="N1059" s="78"/>
      <c r="O1059" s="78"/>
      <c r="P1059" s="78"/>
      <c r="Q1059" s="78"/>
      <c r="R1059" s="36">
        <f t="shared" si="58"/>
        <v>28348.636155563392</v>
      </c>
      <c r="S1059" s="386"/>
      <c r="T1059" s="78"/>
      <c r="Y1059" s="42"/>
    </row>
    <row r="1060" spans="1:25">
      <c r="A1060" s="399"/>
      <c r="B1060" s="18"/>
      <c r="C1060" s="78"/>
      <c r="D1060" s="78"/>
      <c r="E1060" s="78"/>
      <c r="F1060" s="78"/>
      <c r="G1060" s="400"/>
      <c r="H1060" s="400"/>
      <c r="I1060" s="401"/>
      <c r="J1060" s="78"/>
      <c r="K1060" s="78"/>
      <c r="L1060" s="402"/>
      <c r="M1060" s="78"/>
      <c r="N1060" s="78"/>
      <c r="O1060" s="78"/>
      <c r="P1060" s="78"/>
      <c r="Q1060" s="78"/>
      <c r="R1060" s="36">
        <f t="shared" si="58"/>
        <v>28348.636155563392</v>
      </c>
      <c r="S1060" s="386"/>
      <c r="T1060" s="78"/>
      <c r="Y1060" s="42"/>
    </row>
    <row r="1061" spans="1:25">
      <c r="A1061" s="399"/>
      <c r="B1061" s="18"/>
      <c r="C1061" s="78"/>
      <c r="D1061" s="78"/>
      <c r="E1061" s="78"/>
      <c r="F1061" s="78"/>
      <c r="G1061" s="400"/>
      <c r="H1061" s="400"/>
      <c r="I1061" s="401"/>
      <c r="J1061" s="78"/>
      <c r="K1061" s="78"/>
      <c r="L1061" s="402"/>
      <c r="M1061" s="78"/>
      <c r="N1061" s="78"/>
      <c r="O1061" s="78"/>
      <c r="P1061" s="78"/>
      <c r="Q1061" s="78"/>
      <c r="R1061" s="36">
        <f t="shared" si="58"/>
        <v>28348.636155563392</v>
      </c>
      <c r="S1061" s="386"/>
      <c r="T1061" s="78"/>
      <c r="Y1061" s="42"/>
    </row>
    <row r="1062" spans="1:25">
      <c r="A1062" s="399"/>
      <c r="B1062" s="18"/>
      <c r="C1062" s="78"/>
      <c r="D1062" s="78"/>
      <c r="E1062" s="78"/>
      <c r="F1062" s="78"/>
      <c r="G1062" s="400"/>
      <c r="H1062" s="400"/>
      <c r="I1062" s="401"/>
      <c r="J1062" s="78"/>
      <c r="K1062" s="78"/>
      <c r="L1062" s="402"/>
      <c r="M1062" s="78"/>
      <c r="N1062" s="78"/>
      <c r="O1062" s="78"/>
      <c r="P1062" s="78"/>
      <c r="Q1062" s="78"/>
      <c r="R1062" s="36">
        <f t="shared" si="58"/>
        <v>28348.636155563392</v>
      </c>
      <c r="S1062" s="386"/>
      <c r="T1062" s="78"/>
      <c r="Y1062" s="42"/>
    </row>
    <row r="1063" spans="1:25">
      <c r="A1063" s="399"/>
      <c r="B1063" s="18"/>
      <c r="C1063" s="78"/>
      <c r="D1063" s="78"/>
      <c r="E1063" s="78"/>
      <c r="F1063" s="78"/>
      <c r="G1063" s="400"/>
      <c r="H1063" s="400"/>
      <c r="I1063" s="401"/>
      <c r="J1063" s="78"/>
      <c r="K1063" s="78"/>
      <c r="L1063" s="402"/>
      <c r="M1063" s="78"/>
      <c r="N1063" s="78"/>
      <c r="O1063" s="78"/>
      <c r="P1063" s="78"/>
      <c r="Q1063" s="78"/>
      <c r="R1063" s="36">
        <f t="shared" si="58"/>
        <v>28348.636155563392</v>
      </c>
      <c r="S1063" s="386"/>
      <c r="T1063" s="78"/>
      <c r="Y1063" s="42"/>
    </row>
    <row r="1064" spans="1:25">
      <c r="A1064" s="399"/>
      <c r="B1064" s="18"/>
      <c r="C1064" s="78"/>
      <c r="D1064" s="78"/>
      <c r="E1064" s="78"/>
      <c r="F1064" s="78"/>
      <c r="G1064" s="400"/>
      <c r="H1064" s="400"/>
      <c r="I1064" s="401"/>
      <c r="J1064" s="78"/>
      <c r="K1064" s="78"/>
      <c r="L1064" s="402"/>
      <c r="M1064" s="78"/>
      <c r="N1064" s="78"/>
      <c r="O1064" s="78"/>
      <c r="P1064" s="78"/>
      <c r="Q1064" s="78"/>
      <c r="R1064" s="36">
        <f t="shared" si="58"/>
        <v>28348.636155563392</v>
      </c>
      <c r="S1064" s="386"/>
      <c r="T1064" s="78"/>
      <c r="Y1064" s="42"/>
    </row>
    <row r="1065" spans="1:25">
      <c r="A1065" s="399"/>
      <c r="B1065" s="18"/>
      <c r="C1065" s="78"/>
      <c r="D1065" s="78"/>
      <c r="E1065" s="78"/>
      <c r="F1065" s="78"/>
      <c r="G1065" s="400"/>
      <c r="H1065" s="400"/>
      <c r="I1065" s="401"/>
      <c r="J1065" s="78"/>
      <c r="K1065" s="78"/>
      <c r="L1065" s="402"/>
      <c r="M1065" s="78"/>
      <c r="N1065" s="78"/>
      <c r="O1065" s="78"/>
      <c r="P1065" s="78"/>
      <c r="Q1065" s="78"/>
      <c r="R1065" s="36">
        <f t="shared" si="58"/>
        <v>28348.636155563392</v>
      </c>
      <c r="S1065" s="386"/>
      <c r="T1065" s="78"/>
      <c r="Y1065" s="42"/>
    </row>
    <row r="1066" spans="1:25">
      <c r="A1066" s="399"/>
      <c r="B1066" s="18"/>
      <c r="C1066" s="78"/>
      <c r="D1066" s="78"/>
      <c r="E1066" s="78"/>
      <c r="F1066" s="78"/>
      <c r="G1066" s="400"/>
      <c r="H1066" s="400"/>
      <c r="I1066" s="401"/>
      <c r="J1066" s="78"/>
      <c r="K1066" s="78"/>
      <c r="L1066" s="402"/>
      <c r="M1066" s="78"/>
      <c r="N1066" s="78"/>
      <c r="O1066" s="78"/>
      <c r="P1066" s="78"/>
      <c r="Q1066" s="78"/>
      <c r="R1066" s="36">
        <f t="shared" si="58"/>
        <v>28348.636155563392</v>
      </c>
      <c r="S1066" s="386"/>
      <c r="T1066" s="78"/>
      <c r="Y1066" s="42"/>
    </row>
    <row r="1067" spans="1:25">
      <c r="A1067" s="399"/>
      <c r="B1067" s="18"/>
      <c r="C1067" s="78"/>
      <c r="D1067" s="78"/>
      <c r="E1067" s="78"/>
      <c r="F1067" s="78"/>
      <c r="G1067" s="400"/>
      <c r="H1067" s="400"/>
      <c r="I1067" s="401"/>
      <c r="J1067" s="78"/>
      <c r="K1067" s="78"/>
      <c r="L1067" s="402"/>
      <c r="M1067" s="78"/>
      <c r="N1067" s="78"/>
      <c r="O1067" s="78"/>
      <c r="P1067" s="78"/>
      <c r="Q1067" s="78"/>
      <c r="R1067" s="36">
        <f t="shared" si="58"/>
        <v>28348.636155563392</v>
      </c>
      <c r="S1067" s="386"/>
      <c r="T1067" s="78"/>
      <c r="Y1067" s="42"/>
    </row>
    <row r="1068" spans="1:25">
      <c r="A1068" s="399"/>
      <c r="B1068" s="18"/>
      <c r="C1068" s="78"/>
      <c r="D1068" s="78"/>
      <c r="E1068" s="78"/>
      <c r="F1068" s="78"/>
      <c r="G1068" s="400"/>
      <c r="H1068" s="400"/>
      <c r="I1068" s="401"/>
      <c r="J1068" s="78"/>
      <c r="K1068" s="78"/>
      <c r="L1068" s="402"/>
      <c r="M1068" s="78"/>
      <c r="N1068" s="78"/>
      <c r="O1068" s="78"/>
      <c r="P1068" s="78"/>
      <c r="Q1068" s="78"/>
      <c r="R1068" s="36">
        <f t="shared" si="58"/>
        <v>28348.636155563392</v>
      </c>
      <c r="S1068" s="386"/>
      <c r="T1068" s="78"/>
      <c r="Y1068" s="42"/>
    </row>
    <row r="1069" spans="1:25">
      <c r="A1069" s="399"/>
      <c r="B1069" s="18"/>
      <c r="C1069" s="78"/>
      <c r="D1069" s="78"/>
      <c r="E1069" s="78"/>
      <c r="F1069" s="78"/>
      <c r="G1069" s="400"/>
      <c r="H1069" s="400"/>
      <c r="I1069" s="401"/>
      <c r="J1069" s="78"/>
      <c r="K1069" s="78"/>
      <c r="L1069" s="402"/>
      <c r="M1069" s="78"/>
      <c r="N1069" s="78"/>
      <c r="O1069" s="78"/>
      <c r="P1069" s="78"/>
      <c r="Q1069" s="78"/>
      <c r="R1069" s="36">
        <f t="shared" si="58"/>
        <v>28348.636155563392</v>
      </c>
      <c r="S1069" s="386"/>
      <c r="T1069" s="78"/>
      <c r="Y1069" s="42"/>
    </row>
    <row r="1070" spans="1:25">
      <c r="A1070" s="399"/>
      <c r="B1070" s="18"/>
      <c r="C1070" s="78"/>
      <c r="D1070" s="78"/>
      <c r="E1070" s="78"/>
      <c r="F1070" s="78"/>
      <c r="G1070" s="400"/>
      <c r="H1070" s="400"/>
      <c r="I1070" s="401"/>
      <c r="J1070" s="78"/>
      <c r="K1070" s="78"/>
      <c r="L1070" s="402"/>
      <c r="M1070" s="78"/>
      <c r="N1070" s="78"/>
      <c r="O1070" s="78"/>
      <c r="P1070" s="78"/>
      <c r="Q1070" s="78"/>
      <c r="R1070" s="36">
        <f t="shared" si="58"/>
        <v>28348.636155563392</v>
      </c>
      <c r="S1070" s="386"/>
      <c r="T1070" s="78"/>
      <c r="Y1070" s="42"/>
    </row>
    <row r="1071" spans="1:25">
      <c r="A1071" s="399"/>
      <c r="B1071" s="18"/>
      <c r="C1071" s="78"/>
      <c r="D1071" s="78"/>
      <c r="E1071" s="78"/>
      <c r="F1071" s="78"/>
      <c r="G1071" s="400"/>
      <c r="H1071" s="400"/>
      <c r="I1071" s="401"/>
      <c r="J1071" s="78"/>
      <c r="K1071" s="78"/>
      <c r="L1071" s="402"/>
      <c r="M1071" s="78"/>
      <c r="N1071" s="78"/>
      <c r="O1071" s="78"/>
      <c r="P1071" s="78"/>
      <c r="Q1071" s="78"/>
      <c r="R1071" s="36">
        <f t="shared" si="58"/>
        <v>28348.636155563392</v>
      </c>
      <c r="S1071" s="386"/>
      <c r="T1071" s="78"/>
      <c r="Y1071" s="42"/>
    </row>
    <row r="1072" spans="1:25">
      <c r="A1072" s="399"/>
      <c r="B1072" s="18"/>
      <c r="C1072" s="78"/>
      <c r="D1072" s="78"/>
      <c r="E1072" s="78"/>
      <c r="F1072" s="78"/>
      <c r="G1072" s="400"/>
      <c r="H1072" s="400"/>
      <c r="I1072" s="401"/>
      <c r="J1072" s="78"/>
      <c r="K1072" s="78"/>
      <c r="L1072" s="402"/>
      <c r="M1072" s="78"/>
      <c r="N1072" s="78"/>
      <c r="O1072" s="78"/>
      <c r="P1072" s="78"/>
      <c r="Q1072" s="78"/>
      <c r="R1072" s="36">
        <f t="shared" si="58"/>
        <v>28348.636155563392</v>
      </c>
      <c r="S1072" s="386"/>
      <c r="T1072" s="78"/>
      <c r="Y1072" s="42"/>
    </row>
    <row r="1073" spans="1:25">
      <c r="A1073" s="399"/>
      <c r="B1073" s="18"/>
      <c r="C1073" s="78"/>
      <c r="D1073" s="78"/>
      <c r="E1073" s="78"/>
      <c r="F1073" s="78"/>
      <c r="G1073" s="400"/>
      <c r="H1073" s="400"/>
      <c r="I1073" s="401"/>
      <c r="J1073" s="78"/>
      <c r="K1073" s="78"/>
      <c r="L1073" s="402"/>
      <c r="M1073" s="78"/>
      <c r="N1073" s="78"/>
      <c r="O1073" s="78"/>
      <c r="P1073" s="78"/>
      <c r="Q1073" s="78"/>
      <c r="R1073" s="36">
        <f t="shared" si="58"/>
        <v>28348.636155563392</v>
      </c>
      <c r="S1073" s="386"/>
      <c r="T1073" s="78"/>
      <c r="Y1073" s="42"/>
    </row>
    <row r="1074" spans="1:25">
      <c r="A1074" s="399"/>
      <c r="B1074" s="18"/>
      <c r="C1074" s="78"/>
      <c r="D1074" s="78"/>
      <c r="E1074" s="78"/>
      <c r="F1074" s="78"/>
      <c r="G1074" s="400"/>
      <c r="H1074" s="400"/>
      <c r="I1074" s="401"/>
      <c r="J1074" s="78"/>
      <c r="K1074" s="78"/>
      <c r="L1074" s="402"/>
      <c r="M1074" s="78"/>
      <c r="N1074" s="78"/>
      <c r="O1074" s="78"/>
      <c r="P1074" s="78"/>
      <c r="Q1074" s="78"/>
      <c r="R1074" s="36">
        <f t="shared" si="58"/>
        <v>28348.636155563392</v>
      </c>
      <c r="S1074" s="386"/>
      <c r="T1074" s="78"/>
      <c r="Y1074" s="42"/>
    </row>
    <row r="1075" spans="1:25">
      <c r="A1075" s="399"/>
      <c r="B1075" s="18"/>
      <c r="C1075" s="78"/>
      <c r="D1075" s="78"/>
      <c r="E1075" s="78"/>
      <c r="F1075" s="78"/>
      <c r="G1075" s="400"/>
      <c r="H1075" s="400"/>
      <c r="I1075" s="401"/>
      <c r="J1075" s="78"/>
      <c r="K1075" s="78"/>
      <c r="L1075" s="402"/>
      <c r="M1075" s="78"/>
      <c r="N1075" s="78"/>
      <c r="O1075" s="78"/>
      <c r="P1075" s="78"/>
      <c r="Q1075" s="78"/>
      <c r="R1075" s="36">
        <f t="shared" si="58"/>
        <v>28348.636155563392</v>
      </c>
      <c r="S1075" s="386"/>
      <c r="T1075" s="78"/>
      <c r="Y1075" s="42"/>
    </row>
    <row r="1076" spans="1:25">
      <c r="A1076" s="399"/>
      <c r="B1076" s="18"/>
      <c r="C1076" s="78"/>
      <c r="D1076" s="78"/>
      <c r="E1076" s="78"/>
      <c r="F1076" s="78"/>
      <c r="G1076" s="400"/>
      <c r="H1076" s="400"/>
      <c r="I1076" s="401"/>
      <c r="J1076" s="78"/>
      <c r="K1076" s="78"/>
      <c r="L1076" s="402"/>
      <c r="M1076" s="78"/>
      <c r="N1076" s="78"/>
      <c r="O1076" s="78"/>
      <c r="P1076" s="78"/>
      <c r="Q1076" s="78"/>
      <c r="R1076" s="36">
        <f t="shared" si="58"/>
        <v>28348.636155563392</v>
      </c>
      <c r="S1076" s="386"/>
      <c r="T1076" s="78"/>
      <c r="Y1076" s="42"/>
    </row>
    <row r="1077" spans="1:25">
      <c r="A1077" s="399"/>
      <c r="B1077" s="18"/>
      <c r="C1077" s="78"/>
      <c r="D1077" s="78"/>
      <c r="E1077" s="78"/>
      <c r="F1077" s="78"/>
      <c r="G1077" s="400"/>
      <c r="H1077" s="400"/>
      <c r="I1077" s="401"/>
      <c r="J1077" s="78"/>
      <c r="K1077" s="78"/>
      <c r="L1077" s="402"/>
      <c r="M1077" s="78"/>
      <c r="N1077" s="78"/>
      <c r="O1077" s="78"/>
      <c r="P1077" s="78"/>
      <c r="Q1077" s="78"/>
      <c r="R1077" s="36">
        <f t="shared" si="58"/>
        <v>28348.636155563392</v>
      </c>
      <c r="S1077" s="386"/>
      <c r="T1077" s="78"/>
      <c r="Y1077" s="42"/>
    </row>
    <row r="1078" spans="1:25">
      <c r="A1078" s="399"/>
      <c r="B1078" s="18"/>
      <c r="C1078" s="78"/>
      <c r="D1078" s="78"/>
      <c r="E1078" s="78"/>
      <c r="F1078" s="78"/>
      <c r="G1078" s="400"/>
      <c r="H1078" s="400"/>
      <c r="I1078" s="401"/>
      <c r="J1078" s="78"/>
      <c r="K1078" s="78"/>
      <c r="L1078" s="402"/>
      <c r="M1078" s="78"/>
      <c r="N1078" s="78"/>
      <c r="O1078" s="78"/>
      <c r="P1078" s="78"/>
      <c r="Q1078" s="78"/>
      <c r="R1078" s="36">
        <f t="shared" si="58"/>
        <v>28348.636155563392</v>
      </c>
      <c r="S1078" s="386"/>
      <c r="T1078" s="78"/>
      <c r="Y1078" s="42"/>
    </row>
    <row r="1079" spans="1:25">
      <c r="A1079" s="399"/>
      <c r="B1079" s="18"/>
      <c r="C1079" s="78"/>
      <c r="D1079" s="78"/>
      <c r="E1079" s="78"/>
      <c r="F1079" s="78"/>
      <c r="G1079" s="400"/>
      <c r="H1079" s="400"/>
      <c r="I1079" s="401"/>
      <c r="J1079" s="78"/>
      <c r="K1079" s="78"/>
      <c r="L1079" s="402"/>
      <c r="M1079" s="78"/>
      <c r="N1079" s="78"/>
      <c r="O1079" s="78"/>
      <c r="P1079" s="78"/>
      <c r="Q1079" s="78"/>
      <c r="R1079" s="36">
        <f t="shared" si="58"/>
        <v>28348.636155563392</v>
      </c>
      <c r="S1079" s="386"/>
      <c r="T1079" s="78"/>
      <c r="Y1079" s="42"/>
    </row>
    <row r="1080" spans="1:25">
      <c r="A1080" s="399"/>
      <c r="B1080" s="18"/>
      <c r="C1080" s="78"/>
      <c r="D1080" s="78"/>
      <c r="E1080" s="78"/>
      <c r="F1080" s="78"/>
      <c r="G1080" s="400"/>
      <c r="H1080" s="400"/>
      <c r="I1080" s="401"/>
      <c r="J1080" s="78"/>
      <c r="K1080" s="78"/>
      <c r="L1080" s="402"/>
      <c r="M1080" s="78"/>
      <c r="N1080" s="78"/>
      <c r="O1080" s="78"/>
      <c r="P1080" s="78"/>
      <c r="Q1080" s="78"/>
      <c r="R1080" s="36">
        <f t="shared" si="58"/>
        <v>28348.636155563392</v>
      </c>
      <c r="S1080" s="386"/>
      <c r="T1080" s="78"/>
      <c r="Y1080" s="42"/>
    </row>
    <row r="1081" spans="1:25">
      <c r="A1081" s="399"/>
      <c r="B1081" s="18"/>
      <c r="C1081" s="78"/>
      <c r="D1081" s="78"/>
      <c r="E1081" s="78"/>
      <c r="F1081" s="78"/>
      <c r="G1081" s="400"/>
      <c r="H1081" s="400"/>
      <c r="I1081" s="401"/>
      <c r="J1081" s="78"/>
      <c r="K1081" s="78"/>
      <c r="L1081" s="402"/>
      <c r="M1081" s="78"/>
      <c r="N1081" s="78"/>
      <c r="O1081" s="78"/>
      <c r="P1081" s="78"/>
      <c r="Q1081" s="78"/>
      <c r="R1081" s="36">
        <f t="shared" si="58"/>
        <v>28348.636155563392</v>
      </c>
      <c r="S1081" s="386"/>
      <c r="T1081" s="78"/>
      <c r="Y1081" s="42"/>
    </row>
    <row r="1082" spans="1:25">
      <c r="A1082" s="399"/>
      <c r="B1082" s="18"/>
      <c r="C1082" s="78"/>
      <c r="D1082" s="78"/>
      <c r="E1082" s="78"/>
      <c r="F1082" s="78"/>
      <c r="G1082" s="400"/>
      <c r="H1082" s="400"/>
      <c r="I1082" s="401"/>
      <c r="J1082" s="78"/>
      <c r="K1082" s="78"/>
      <c r="L1082" s="402"/>
      <c r="M1082" s="78"/>
      <c r="N1082" s="78"/>
      <c r="O1082" s="78"/>
      <c r="P1082" s="78"/>
      <c r="Q1082" s="78"/>
      <c r="R1082" s="403"/>
      <c r="S1082" s="386"/>
      <c r="T1082" s="78"/>
      <c r="Y1082" s="42"/>
    </row>
    <row r="1083" spans="1:25">
      <c r="A1083" s="399"/>
      <c r="B1083" s="18"/>
      <c r="C1083" s="78"/>
      <c r="D1083" s="78"/>
      <c r="E1083" s="78"/>
      <c r="F1083" s="78"/>
      <c r="G1083" s="400"/>
      <c r="H1083" s="400"/>
      <c r="I1083" s="401"/>
      <c r="J1083" s="78"/>
      <c r="K1083" s="78"/>
      <c r="L1083" s="402"/>
      <c r="M1083" s="78"/>
      <c r="N1083" s="78"/>
      <c r="O1083" s="78"/>
      <c r="P1083" s="78"/>
      <c r="Q1083" s="78"/>
      <c r="R1083" s="403"/>
      <c r="S1083" s="386"/>
      <c r="T1083" s="78"/>
      <c r="Y1083" s="42"/>
    </row>
    <row r="1084" spans="1:25">
      <c r="A1084" s="399"/>
      <c r="B1084" s="18"/>
      <c r="C1084" s="78"/>
      <c r="D1084" s="78"/>
      <c r="E1084" s="78"/>
      <c r="F1084" s="78"/>
      <c r="G1084" s="400"/>
      <c r="H1084" s="400"/>
      <c r="I1084" s="401"/>
      <c r="J1084" s="78"/>
      <c r="K1084" s="78"/>
      <c r="L1084" s="402"/>
      <c r="M1084" s="78"/>
      <c r="N1084" s="78"/>
      <c r="O1084" s="78"/>
      <c r="P1084" s="78"/>
      <c r="Q1084" s="78"/>
      <c r="R1084" s="403"/>
      <c r="S1084" s="386"/>
      <c r="T1084" s="78"/>
      <c r="Y1084" s="42"/>
    </row>
    <row r="1085" spans="1:25">
      <c r="A1085" s="399"/>
      <c r="B1085" s="18"/>
      <c r="C1085" s="78"/>
      <c r="D1085" s="78"/>
      <c r="E1085" s="78"/>
      <c r="F1085" s="78"/>
      <c r="G1085" s="400"/>
      <c r="H1085" s="400"/>
      <c r="I1085" s="401"/>
      <c r="J1085" s="78"/>
      <c r="K1085" s="78"/>
      <c r="L1085" s="402"/>
      <c r="M1085" s="78"/>
      <c r="N1085" s="78"/>
      <c r="O1085" s="78"/>
      <c r="P1085" s="78"/>
      <c r="Q1085" s="78"/>
      <c r="R1085" s="403"/>
      <c r="S1085" s="386"/>
      <c r="T1085" s="78"/>
      <c r="Y1085" s="42"/>
    </row>
    <row r="1086" spans="1:25">
      <c r="A1086" s="399"/>
      <c r="B1086" s="18"/>
      <c r="C1086" s="78"/>
      <c r="D1086" s="78"/>
      <c r="E1086" s="78"/>
      <c r="F1086" s="78"/>
      <c r="G1086" s="400"/>
      <c r="H1086" s="400"/>
      <c r="I1086" s="401"/>
      <c r="J1086" s="78"/>
      <c r="K1086" s="78"/>
      <c r="L1086" s="402"/>
      <c r="M1086" s="78"/>
      <c r="N1086" s="78"/>
      <c r="O1086" s="78"/>
      <c r="P1086" s="78"/>
      <c r="Q1086" s="78"/>
      <c r="R1086" s="403"/>
      <c r="S1086" s="386"/>
      <c r="T1086" s="78"/>
      <c r="Y1086" s="42"/>
    </row>
    <row r="1087" spans="1:25">
      <c r="A1087" s="399"/>
      <c r="B1087" s="18"/>
      <c r="C1087" s="78"/>
      <c r="D1087" s="78"/>
      <c r="E1087" s="78"/>
      <c r="F1087" s="78"/>
      <c r="G1087" s="400"/>
      <c r="H1087" s="400"/>
      <c r="I1087" s="401"/>
      <c r="J1087" s="78"/>
      <c r="K1087" s="78"/>
      <c r="L1087" s="402"/>
      <c r="M1087" s="78"/>
      <c r="N1087" s="78"/>
      <c r="O1087" s="78"/>
      <c r="P1087" s="78"/>
      <c r="Q1087" s="78"/>
      <c r="R1087" s="403"/>
      <c r="S1087" s="386"/>
      <c r="T1087" s="78"/>
      <c r="Y1087" s="42"/>
    </row>
    <row r="1088" spans="1:25">
      <c r="A1088" s="399"/>
      <c r="B1088" s="18"/>
      <c r="C1088" s="78"/>
      <c r="D1088" s="78"/>
      <c r="E1088" s="78"/>
      <c r="F1088" s="78"/>
      <c r="G1088" s="400"/>
      <c r="H1088" s="400"/>
      <c r="I1088" s="401"/>
      <c r="J1088" s="78"/>
      <c r="K1088" s="78"/>
      <c r="L1088" s="402"/>
      <c r="M1088" s="78"/>
      <c r="N1088" s="78"/>
      <c r="O1088" s="78"/>
      <c r="P1088" s="78"/>
      <c r="Q1088" s="78"/>
      <c r="R1088" s="403"/>
      <c r="S1088" s="386"/>
      <c r="T1088" s="78"/>
      <c r="Y1088" s="42"/>
    </row>
    <row r="1089" spans="1:25">
      <c r="A1089" s="399"/>
      <c r="B1089" s="18"/>
      <c r="C1089" s="78"/>
      <c r="D1089" s="78"/>
      <c r="E1089" s="78"/>
      <c r="F1089" s="78"/>
      <c r="G1089" s="400"/>
      <c r="H1089" s="400"/>
      <c r="I1089" s="401"/>
      <c r="J1089" s="78"/>
      <c r="K1089" s="78"/>
      <c r="L1089" s="402"/>
      <c r="M1089" s="78"/>
      <c r="N1089" s="78"/>
      <c r="O1089" s="78"/>
      <c r="P1089" s="78"/>
      <c r="Q1089" s="78"/>
      <c r="R1089" s="403"/>
      <c r="S1089" s="386"/>
      <c r="T1089" s="78"/>
      <c r="Y1089" s="42"/>
    </row>
    <row r="1090" spans="1:25">
      <c r="A1090" s="399"/>
      <c r="B1090" s="18"/>
      <c r="C1090" s="78"/>
      <c r="D1090" s="78"/>
      <c r="E1090" s="78"/>
      <c r="F1090" s="78"/>
      <c r="G1090" s="400"/>
      <c r="H1090" s="400"/>
      <c r="I1090" s="401"/>
      <c r="J1090" s="78"/>
      <c r="K1090" s="78"/>
      <c r="L1090" s="402"/>
      <c r="M1090" s="78"/>
      <c r="N1090" s="78"/>
      <c r="O1090" s="78"/>
      <c r="P1090" s="78"/>
      <c r="Q1090" s="78"/>
      <c r="R1090" s="403"/>
      <c r="S1090" s="386"/>
      <c r="T1090" s="78"/>
      <c r="Y1090" s="42"/>
    </row>
    <row r="1091" spans="1:25">
      <c r="A1091" s="399"/>
      <c r="B1091" s="18"/>
      <c r="C1091" s="78"/>
      <c r="D1091" s="78"/>
      <c r="E1091" s="78"/>
      <c r="F1091" s="78"/>
      <c r="G1091" s="400"/>
      <c r="H1091" s="400"/>
      <c r="I1091" s="401"/>
      <c r="J1091" s="78"/>
      <c r="K1091" s="78"/>
      <c r="L1091" s="402"/>
      <c r="M1091" s="78"/>
      <c r="N1091" s="78"/>
      <c r="O1091" s="78"/>
      <c r="P1091" s="78"/>
      <c r="Q1091" s="78"/>
      <c r="R1091" s="403"/>
      <c r="S1091" s="386"/>
      <c r="T1091" s="78"/>
      <c r="Y1091" s="42"/>
    </row>
    <row r="1092" spans="1:25">
      <c r="A1092" s="399"/>
      <c r="B1092" s="18"/>
      <c r="C1092" s="78"/>
      <c r="D1092" s="78"/>
      <c r="E1092" s="78"/>
      <c r="F1092" s="78"/>
      <c r="G1092" s="400"/>
      <c r="H1092" s="400"/>
      <c r="I1092" s="401"/>
      <c r="J1092" s="78"/>
      <c r="K1092" s="78"/>
      <c r="L1092" s="402"/>
      <c r="M1092" s="78"/>
      <c r="N1092" s="78"/>
      <c r="O1092" s="78"/>
      <c r="P1092" s="78"/>
      <c r="Q1092" s="78"/>
      <c r="R1092" s="403"/>
      <c r="S1092" s="386"/>
      <c r="T1092" s="78"/>
      <c r="Y1092" s="42"/>
    </row>
    <row r="1093" spans="1:25">
      <c r="A1093" s="399"/>
      <c r="B1093" s="18"/>
      <c r="C1093" s="78"/>
      <c r="D1093" s="78"/>
      <c r="E1093" s="78"/>
      <c r="F1093" s="78"/>
      <c r="G1093" s="400"/>
      <c r="H1093" s="400"/>
      <c r="I1093" s="401"/>
      <c r="J1093" s="78"/>
      <c r="K1093" s="78"/>
      <c r="L1093" s="402"/>
      <c r="M1093" s="78"/>
      <c r="N1093" s="78"/>
      <c r="O1093" s="78"/>
      <c r="P1093" s="78"/>
      <c r="Q1093" s="78"/>
      <c r="R1093" s="403"/>
      <c r="S1093" s="386"/>
      <c r="T1093" s="78"/>
      <c r="Y1093" s="42"/>
    </row>
    <row r="1094" spans="1:25">
      <c r="A1094" s="399"/>
      <c r="B1094" s="18"/>
      <c r="C1094" s="78"/>
      <c r="D1094" s="78"/>
      <c r="E1094" s="78"/>
      <c r="F1094" s="78"/>
      <c r="G1094" s="400"/>
      <c r="H1094" s="400"/>
      <c r="I1094" s="401"/>
      <c r="J1094" s="78"/>
      <c r="K1094" s="78"/>
      <c r="L1094" s="402"/>
      <c r="M1094" s="78"/>
      <c r="N1094" s="78"/>
      <c r="O1094" s="78"/>
      <c r="P1094" s="78"/>
      <c r="Q1094" s="78"/>
      <c r="R1094" s="403"/>
      <c r="S1094" s="386"/>
      <c r="T1094" s="78"/>
      <c r="Y1094" s="42"/>
    </row>
    <row r="1095" spans="1:25">
      <c r="A1095" s="399"/>
      <c r="B1095" s="18"/>
      <c r="C1095" s="78"/>
      <c r="D1095" s="78"/>
      <c r="E1095" s="78"/>
      <c r="F1095" s="78"/>
      <c r="G1095" s="400"/>
      <c r="H1095" s="400"/>
      <c r="I1095" s="401"/>
      <c r="J1095" s="78"/>
      <c r="K1095" s="78"/>
      <c r="L1095" s="402"/>
      <c r="M1095" s="78"/>
      <c r="N1095" s="78"/>
      <c r="O1095" s="78"/>
      <c r="P1095" s="78"/>
      <c r="Q1095" s="78"/>
      <c r="R1095" s="403"/>
      <c r="S1095" s="386"/>
      <c r="T1095" s="78"/>
      <c r="Y1095" s="42"/>
    </row>
    <row r="1096" spans="1:25">
      <c r="A1096" s="399"/>
      <c r="B1096" s="18"/>
      <c r="C1096" s="78"/>
      <c r="D1096" s="78"/>
      <c r="E1096" s="78"/>
      <c r="F1096" s="78"/>
      <c r="G1096" s="400"/>
      <c r="H1096" s="400"/>
      <c r="I1096" s="401"/>
      <c r="J1096" s="78"/>
      <c r="K1096" s="78"/>
      <c r="L1096" s="402"/>
      <c r="M1096" s="78"/>
      <c r="N1096" s="78"/>
      <c r="O1096" s="78"/>
      <c r="P1096" s="78"/>
      <c r="Q1096" s="78"/>
      <c r="R1096" s="403"/>
      <c r="S1096" s="386"/>
      <c r="T1096" s="78"/>
      <c r="Y1096" s="42"/>
    </row>
    <row r="1097" spans="1:25">
      <c r="A1097" s="399"/>
      <c r="B1097" s="18"/>
      <c r="C1097" s="78"/>
      <c r="D1097" s="78"/>
      <c r="E1097" s="78"/>
      <c r="F1097" s="78"/>
      <c r="G1097" s="400"/>
      <c r="H1097" s="400"/>
      <c r="I1097" s="401"/>
      <c r="J1097" s="78"/>
      <c r="K1097" s="78"/>
      <c r="L1097" s="402"/>
      <c r="M1097" s="78"/>
      <c r="N1097" s="78"/>
      <c r="O1097" s="78"/>
      <c r="P1097" s="78"/>
      <c r="Q1097" s="78"/>
      <c r="R1097" s="403"/>
      <c r="S1097" s="386"/>
      <c r="T1097" s="78"/>
      <c r="Y1097" s="42"/>
    </row>
    <row r="1098" spans="1:25">
      <c r="A1098" s="399"/>
      <c r="B1098" s="18"/>
      <c r="C1098" s="78"/>
      <c r="D1098" s="78"/>
      <c r="E1098" s="78"/>
      <c r="F1098" s="78"/>
      <c r="G1098" s="400"/>
      <c r="H1098" s="400"/>
      <c r="I1098" s="401"/>
      <c r="J1098" s="78"/>
      <c r="K1098" s="78"/>
      <c r="L1098" s="402"/>
      <c r="M1098" s="78"/>
      <c r="N1098" s="78"/>
      <c r="O1098" s="78"/>
      <c r="P1098" s="78"/>
      <c r="Q1098" s="78"/>
      <c r="R1098" s="403"/>
      <c r="S1098" s="386"/>
      <c r="T1098" s="78"/>
      <c r="Y1098" s="42"/>
    </row>
    <row r="1099" spans="1:25">
      <c r="A1099" s="399"/>
      <c r="B1099" s="18"/>
      <c r="C1099" s="78"/>
      <c r="D1099" s="78"/>
      <c r="E1099" s="78"/>
      <c r="F1099" s="78"/>
      <c r="G1099" s="400"/>
      <c r="H1099" s="400"/>
      <c r="I1099" s="401"/>
      <c r="J1099" s="78"/>
      <c r="K1099" s="78"/>
      <c r="L1099" s="402"/>
      <c r="M1099" s="78"/>
      <c r="N1099" s="78"/>
      <c r="O1099" s="78"/>
      <c r="P1099" s="78"/>
      <c r="Q1099" s="78"/>
      <c r="R1099" s="403"/>
      <c r="S1099" s="386"/>
      <c r="T1099" s="78"/>
      <c r="Y1099" s="42"/>
    </row>
    <row r="1100" spans="1:25">
      <c r="A1100" s="399"/>
      <c r="B1100" s="18"/>
      <c r="C1100" s="78"/>
      <c r="D1100" s="78"/>
      <c r="E1100" s="78"/>
      <c r="F1100" s="78"/>
      <c r="G1100" s="400"/>
      <c r="H1100" s="400"/>
      <c r="I1100" s="401"/>
      <c r="J1100" s="78"/>
      <c r="K1100" s="78"/>
      <c r="L1100" s="402"/>
      <c r="M1100" s="78"/>
      <c r="N1100" s="78"/>
      <c r="O1100" s="78"/>
      <c r="P1100" s="78"/>
      <c r="Q1100" s="78"/>
      <c r="R1100" s="403"/>
      <c r="S1100" s="386"/>
      <c r="T1100" s="78"/>
      <c r="Y1100" s="42"/>
    </row>
    <row r="1101" spans="1:25">
      <c r="A1101" s="399"/>
      <c r="B1101" s="18"/>
      <c r="C1101" s="78"/>
      <c r="D1101" s="78"/>
      <c r="E1101" s="78"/>
      <c r="F1101" s="78"/>
      <c r="G1101" s="400"/>
      <c r="H1101" s="400"/>
      <c r="I1101" s="401"/>
      <c r="J1101" s="78"/>
      <c r="K1101" s="78"/>
      <c r="L1101" s="402"/>
      <c r="M1101" s="78"/>
      <c r="N1101" s="78"/>
      <c r="O1101" s="78"/>
      <c r="P1101" s="78"/>
      <c r="Q1101" s="78"/>
      <c r="R1101" s="403"/>
      <c r="S1101" s="386"/>
      <c r="T1101" s="78"/>
      <c r="Y1101" s="42"/>
    </row>
    <row r="1102" spans="1:25">
      <c r="A1102" s="399"/>
      <c r="B1102" s="18"/>
      <c r="C1102" s="78"/>
      <c r="D1102" s="78"/>
      <c r="E1102" s="78"/>
      <c r="F1102" s="78"/>
      <c r="G1102" s="400"/>
      <c r="H1102" s="400"/>
      <c r="I1102" s="401"/>
      <c r="J1102" s="78"/>
      <c r="K1102" s="78"/>
      <c r="L1102" s="402"/>
      <c r="M1102" s="78"/>
      <c r="N1102" s="78"/>
      <c r="O1102" s="78"/>
      <c r="P1102" s="78"/>
      <c r="Q1102" s="78"/>
      <c r="R1102" s="403"/>
      <c r="S1102" s="386"/>
      <c r="T1102" s="78"/>
      <c r="Y1102" s="42"/>
    </row>
    <row r="1103" spans="1:25">
      <c r="A1103" s="399"/>
      <c r="B1103" s="18"/>
      <c r="C1103" s="78"/>
      <c r="D1103" s="78"/>
      <c r="E1103" s="78"/>
      <c r="F1103" s="78"/>
      <c r="G1103" s="400"/>
      <c r="H1103" s="400"/>
      <c r="I1103" s="401"/>
      <c r="J1103" s="78"/>
      <c r="K1103" s="78"/>
      <c r="L1103" s="402"/>
      <c r="M1103" s="78"/>
      <c r="N1103" s="78"/>
      <c r="O1103" s="78"/>
      <c r="P1103" s="78"/>
      <c r="Q1103" s="78"/>
      <c r="R1103" s="403"/>
      <c r="S1103" s="386"/>
      <c r="T1103" s="78"/>
      <c r="Y1103" s="42"/>
    </row>
    <row r="1104" spans="1:25">
      <c r="A1104" s="399"/>
      <c r="B1104" s="18"/>
      <c r="C1104" s="78"/>
      <c r="D1104" s="78"/>
      <c r="E1104" s="78"/>
      <c r="F1104" s="78"/>
      <c r="G1104" s="400"/>
      <c r="H1104" s="400"/>
      <c r="I1104" s="401"/>
      <c r="J1104" s="78"/>
      <c r="K1104" s="78"/>
      <c r="L1104" s="402"/>
      <c r="M1104" s="78"/>
      <c r="N1104" s="78"/>
      <c r="O1104" s="78"/>
      <c r="P1104" s="78"/>
      <c r="Q1104" s="78"/>
      <c r="R1104" s="403"/>
      <c r="S1104" s="386"/>
      <c r="T1104" s="78"/>
      <c r="Y1104" s="42"/>
    </row>
    <row r="1105" spans="1:25">
      <c r="A1105" s="399"/>
      <c r="B1105" s="18"/>
      <c r="C1105" s="78"/>
      <c r="D1105" s="78"/>
      <c r="E1105" s="78"/>
      <c r="F1105" s="78"/>
      <c r="G1105" s="400"/>
      <c r="H1105" s="400"/>
      <c r="I1105" s="401"/>
      <c r="J1105" s="78"/>
      <c r="K1105" s="78"/>
      <c r="L1105" s="402"/>
      <c r="M1105" s="78"/>
      <c r="N1105" s="78"/>
      <c r="O1105" s="78"/>
      <c r="P1105" s="78"/>
      <c r="Q1105" s="78"/>
      <c r="R1105" s="403"/>
      <c r="S1105" s="386"/>
      <c r="T1105" s="78"/>
      <c r="Y1105" s="42"/>
    </row>
    <row r="1106" spans="1:25">
      <c r="A1106" s="399"/>
      <c r="B1106" s="18"/>
      <c r="C1106" s="78"/>
      <c r="D1106" s="78"/>
      <c r="E1106" s="78"/>
      <c r="F1106" s="78"/>
      <c r="G1106" s="400"/>
      <c r="H1106" s="400"/>
      <c r="I1106" s="401"/>
      <c r="J1106" s="78"/>
      <c r="K1106" s="78"/>
      <c r="L1106" s="402"/>
      <c r="M1106" s="78"/>
      <c r="N1106" s="78"/>
      <c r="O1106" s="78"/>
      <c r="P1106" s="78"/>
      <c r="Q1106" s="78"/>
      <c r="R1106" s="403"/>
      <c r="S1106" s="386"/>
      <c r="T1106" s="78"/>
      <c r="Y1106" s="42"/>
    </row>
    <row r="1107" spans="1:25">
      <c r="A1107" s="399"/>
      <c r="B1107" s="18"/>
      <c r="C1107" s="78"/>
      <c r="D1107" s="78"/>
      <c r="E1107" s="78"/>
      <c r="F1107" s="78"/>
      <c r="G1107" s="400"/>
      <c r="H1107" s="400"/>
      <c r="I1107" s="401"/>
      <c r="J1107" s="78"/>
      <c r="K1107" s="78"/>
      <c r="L1107" s="402"/>
      <c r="M1107" s="78"/>
      <c r="N1107" s="78"/>
      <c r="O1107" s="78"/>
      <c r="P1107" s="78"/>
      <c r="Q1107" s="78"/>
      <c r="R1107" s="403"/>
      <c r="S1107" s="386"/>
      <c r="T1107" s="78"/>
      <c r="Y1107" s="42"/>
    </row>
    <row r="1108" spans="1:25">
      <c r="A1108" s="399"/>
      <c r="B1108" s="18"/>
      <c r="C1108" s="78"/>
      <c r="D1108" s="78"/>
      <c r="E1108" s="78"/>
      <c r="F1108" s="78"/>
      <c r="G1108" s="400"/>
      <c r="H1108" s="400"/>
      <c r="I1108" s="401"/>
      <c r="J1108" s="78"/>
      <c r="K1108" s="78"/>
      <c r="L1108" s="402"/>
      <c r="M1108" s="78"/>
      <c r="N1108" s="78"/>
      <c r="O1108" s="78"/>
      <c r="P1108" s="78"/>
      <c r="Q1108" s="78"/>
      <c r="R1108" s="403"/>
      <c r="S1108" s="386"/>
      <c r="T1108" s="78"/>
      <c r="Y1108" s="42"/>
    </row>
    <row r="1109" spans="1:25">
      <c r="A1109" s="399"/>
      <c r="B1109" s="18"/>
      <c r="C1109" s="78"/>
      <c r="D1109" s="78"/>
      <c r="E1109" s="78"/>
      <c r="F1109" s="78"/>
      <c r="G1109" s="400"/>
      <c r="H1109" s="400"/>
      <c r="I1109" s="401"/>
      <c r="J1109" s="78"/>
      <c r="K1109" s="78"/>
      <c r="L1109" s="402"/>
      <c r="M1109" s="78"/>
      <c r="N1109" s="78"/>
      <c r="O1109" s="78"/>
      <c r="P1109" s="78"/>
      <c r="Q1109" s="78"/>
      <c r="R1109" s="403"/>
      <c r="S1109" s="386"/>
      <c r="T1109" s="78"/>
      <c r="Y1109" s="42"/>
    </row>
    <row r="1110" spans="1:25">
      <c r="A1110" s="399"/>
      <c r="B1110" s="18"/>
      <c r="C1110" s="78"/>
      <c r="D1110" s="78"/>
      <c r="E1110" s="78"/>
      <c r="F1110" s="78"/>
      <c r="G1110" s="400"/>
      <c r="H1110" s="400"/>
      <c r="I1110" s="401"/>
      <c r="J1110" s="78"/>
      <c r="K1110" s="78"/>
      <c r="L1110" s="402"/>
      <c r="M1110" s="78"/>
      <c r="N1110" s="78"/>
      <c r="O1110" s="78"/>
      <c r="P1110" s="78"/>
      <c r="Q1110" s="78"/>
      <c r="R1110" s="403"/>
      <c r="S1110" s="386"/>
      <c r="T1110" s="78"/>
      <c r="Y1110" s="42"/>
    </row>
    <row r="1111" spans="1:25">
      <c r="A1111" s="399"/>
      <c r="B1111" s="18"/>
      <c r="C1111" s="78"/>
      <c r="D1111" s="78"/>
      <c r="E1111" s="78"/>
      <c r="F1111" s="78"/>
      <c r="G1111" s="400"/>
      <c r="H1111" s="400"/>
      <c r="I1111" s="401"/>
      <c r="J1111" s="78"/>
      <c r="K1111" s="78"/>
      <c r="L1111" s="402"/>
      <c r="M1111" s="78"/>
      <c r="N1111" s="78"/>
      <c r="O1111" s="78"/>
      <c r="P1111" s="78"/>
      <c r="Q1111" s="78"/>
      <c r="R1111" s="403"/>
      <c r="S1111" s="386"/>
      <c r="T1111" s="78"/>
      <c r="Y1111" s="42"/>
    </row>
    <row r="1112" spans="1:25">
      <c r="A1112" s="399"/>
      <c r="B1112" s="18"/>
      <c r="C1112" s="78"/>
      <c r="D1112" s="78"/>
      <c r="E1112" s="78"/>
      <c r="F1112" s="78"/>
      <c r="G1112" s="400"/>
      <c r="H1112" s="400"/>
      <c r="I1112" s="401"/>
      <c r="J1112" s="78"/>
      <c r="K1112" s="78"/>
      <c r="L1112" s="402"/>
      <c r="M1112" s="78"/>
      <c r="N1112" s="78"/>
      <c r="O1112" s="78"/>
      <c r="P1112" s="78"/>
      <c r="Q1112" s="78"/>
      <c r="R1112" s="403"/>
      <c r="S1112" s="386"/>
      <c r="T1112" s="78"/>
      <c r="Y1112" s="42"/>
    </row>
    <row r="1113" spans="1:25">
      <c r="A1113" s="399"/>
      <c r="B1113" s="18"/>
      <c r="C1113" s="78"/>
      <c r="D1113" s="78"/>
      <c r="E1113" s="78"/>
      <c r="F1113" s="78"/>
      <c r="G1113" s="400"/>
      <c r="H1113" s="400"/>
      <c r="I1113" s="401"/>
      <c r="J1113" s="78"/>
      <c r="K1113" s="78"/>
      <c r="L1113" s="402"/>
      <c r="M1113" s="78"/>
      <c r="N1113" s="78"/>
      <c r="O1113" s="78"/>
      <c r="P1113" s="78"/>
      <c r="Q1113" s="78"/>
      <c r="R1113" s="403"/>
      <c r="S1113" s="386"/>
      <c r="T1113" s="78"/>
      <c r="Y1113" s="42"/>
    </row>
    <row r="1114" spans="1:25">
      <c r="A1114" s="399"/>
      <c r="B1114" s="18"/>
      <c r="C1114" s="78"/>
      <c r="D1114" s="78"/>
      <c r="E1114" s="78"/>
      <c r="F1114" s="78"/>
      <c r="G1114" s="400"/>
      <c r="H1114" s="400"/>
      <c r="I1114" s="401"/>
      <c r="J1114" s="78"/>
      <c r="K1114" s="78"/>
      <c r="L1114" s="402"/>
      <c r="M1114" s="78"/>
      <c r="N1114" s="78"/>
      <c r="O1114" s="78"/>
      <c r="P1114" s="78"/>
      <c r="Q1114" s="78"/>
      <c r="R1114" s="403"/>
      <c r="S1114" s="386"/>
      <c r="T1114" s="78"/>
      <c r="Y1114" s="42"/>
    </row>
    <row r="1115" spans="1:25">
      <c r="A1115" s="399"/>
      <c r="B1115" s="18"/>
      <c r="C1115" s="78"/>
      <c r="D1115" s="78"/>
      <c r="E1115" s="78"/>
      <c r="F1115" s="78"/>
      <c r="G1115" s="400"/>
      <c r="H1115" s="400"/>
      <c r="I1115" s="401"/>
      <c r="J1115" s="78"/>
      <c r="K1115" s="78"/>
      <c r="L1115" s="402"/>
      <c r="M1115" s="78"/>
      <c r="N1115" s="78"/>
      <c r="O1115" s="78"/>
      <c r="P1115" s="78"/>
      <c r="Q1115" s="78"/>
      <c r="R1115" s="403"/>
      <c r="S1115" s="386"/>
      <c r="T1115" s="78"/>
      <c r="Y1115" s="42"/>
    </row>
    <row r="1116" spans="1:25">
      <c r="A1116" s="399"/>
      <c r="B1116" s="18"/>
      <c r="C1116" s="78"/>
      <c r="D1116" s="78"/>
      <c r="E1116" s="78"/>
      <c r="F1116" s="78"/>
      <c r="G1116" s="400"/>
      <c r="H1116" s="400"/>
      <c r="I1116" s="401"/>
      <c r="J1116" s="78"/>
      <c r="K1116" s="78"/>
      <c r="L1116" s="402"/>
      <c r="M1116" s="78"/>
      <c r="N1116" s="78"/>
      <c r="O1116" s="78"/>
      <c r="P1116" s="78"/>
      <c r="Q1116" s="78"/>
      <c r="R1116" s="403"/>
      <c r="S1116" s="386"/>
      <c r="T1116" s="78"/>
      <c r="Y1116" s="42"/>
    </row>
    <row r="1117" spans="1:25">
      <c r="A1117" s="399"/>
      <c r="B1117" s="18"/>
      <c r="C1117" s="78"/>
      <c r="D1117" s="78"/>
      <c r="E1117" s="78"/>
      <c r="F1117" s="78"/>
      <c r="G1117" s="400"/>
      <c r="H1117" s="400"/>
      <c r="I1117" s="401"/>
      <c r="J1117" s="78"/>
      <c r="K1117" s="78"/>
      <c r="L1117" s="402"/>
      <c r="M1117" s="78"/>
      <c r="N1117" s="78"/>
      <c r="O1117" s="78"/>
      <c r="P1117" s="78"/>
      <c r="Q1117" s="78"/>
      <c r="R1117" s="403"/>
      <c r="S1117" s="386"/>
      <c r="T1117" s="78"/>
      <c r="Y1117" s="42"/>
    </row>
    <row r="1118" spans="1:25">
      <c r="A1118" s="399"/>
      <c r="B1118" s="18"/>
      <c r="C1118" s="78"/>
      <c r="D1118" s="78"/>
      <c r="E1118" s="78"/>
      <c r="F1118" s="78"/>
      <c r="G1118" s="400"/>
      <c r="H1118" s="400"/>
      <c r="I1118" s="401"/>
      <c r="J1118" s="78"/>
      <c r="K1118" s="78"/>
      <c r="L1118" s="402"/>
      <c r="M1118" s="78"/>
      <c r="N1118" s="78"/>
      <c r="O1118" s="78"/>
      <c r="P1118" s="78"/>
      <c r="Q1118" s="78"/>
      <c r="R1118" s="403"/>
      <c r="S1118" s="386"/>
      <c r="T1118" s="78"/>
      <c r="Y1118" s="42"/>
    </row>
    <row r="1119" spans="1:25">
      <c r="A1119" s="399"/>
      <c r="B1119" s="18"/>
      <c r="C1119" s="78"/>
      <c r="D1119" s="78"/>
      <c r="E1119" s="78"/>
      <c r="F1119" s="78"/>
      <c r="G1119" s="400"/>
      <c r="H1119" s="400"/>
      <c r="I1119" s="401"/>
      <c r="J1119" s="78"/>
      <c r="K1119" s="78"/>
      <c r="L1119" s="402"/>
      <c r="M1119" s="78"/>
      <c r="N1119" s="78"/>
      <c r="O1119" s="78"/>
      <c r="P1119" s="78"/>
      <c r="Q1119" s="78"/>
      <c r="R1119" s="403"/>
      <c r="S1119" s="386"/>
      <c r="T1119" s="78"/>
      <c r="Y1119" s="42"/>
    </row>
    <row r="1120" spans="1:25">
      <c r="A1120" s="399"/>
      <c r="B1120" s="18"/>
      <c r="C1120" s="78"/>
      <c r="D1120" s="78"/>
      <c r="E1120" s="78"/>
      <c r="F1120" s="78"/>
      <c r="G1120" s="400"/>
      <c r="H1120" s="400"/>
      <c r="I1120" s="401"/>
      <c r="J1120" s="78"/>
      <c r="K1120" s="78"/>
      <c r="L1120" s="402"/>
      <c r="M1120" s="78"/>
      <c r="N1120" s="78"/>
      <c r="O1120" s="78"/>
      <c r="P1120" s="78"/>
      <c r="Q1120" s="78"/>
      <c r="R1120" s="403"/>
      <c r="S1120" s="386"/>
      <c r="T1120" s="78"/>
      <c r="Y1120" s="42"/>
    </row>
    <row r="1121" spans="1:25">
      <c r="A1121" s="399"/>
      <c r="B1121" s="18"/>
      <c r="C1121" s="78"/>
      <c r="D1121" s="78"/>
      <c r="E1121" s="78"/>
      <c r="F1121" s="78"/>
      <c r="G1121" s="400"/>
      <c r="H1121" s="400"/>
      <c r="I1121" s="401"/>
      <c r="J1121" s="78"/>
      <c r="K1121" s="78"/>
      <c r="L1121" s="402"/>
      <c r="M1121" s="78"/>
      <c r="N1121" s="78"/>
      <c r="O1121" s="78"/>
      <c r="P1121" s="78"/>
      <c r="Q1121" s="78"/>
      <c r="R1121" s="403"/>
      <c r="S1121" s="386"/>
      <c r="T1121" s="78"/>
      <c r="Y1121" s="42"/>
    </row>
    <row r="1122" spans="1:25">
      <c r="A1122" s="399"/>
      <c r="B1122" s="18"/>
      <c r="C1122" s="78"/>
      <c r="D1122" s="78"/>
      <c r="E1122" s="78"/>
      <c r="F1122" s="78"/>
      <c r="G1122" s="400"/>
      <c r="H1122" s="400"/>
      <c r="I1122" s="401"/>
      <c r="J1122" s="78"/>
      <c r="K1122" s="78"/>
      <c r="L1122" s="402"/>
      <c r="M1122" s="78"/>
      <c r="N1122" s="78"/>
      <c r="O1122" s="78"/>
      <c r="P1122" s="78"/>
      <c r="Q1122" s="78"/>
      <c r="R1122" s="403"/>
      <c r="S1122" s="386"/>
      <c r="T1122" s="78"/>
      <c r="Y1122" s="42"/>
    </row>
    <row r="1123" spans="1:25">
      <c r="A1123" s="399"/>
      <c r="B1123" s="18"/>
      <c r="C1123" s="78"/>
      <c r="D1123" s="78"/>
      <c r="E1123" s="78"/>
      <c r="F1123" s="78"/>
      <c r="G1123" s="400"/>
      <c r="H1123" s="400"/>
      <c r="I1123" s="401"/>
      <c r="J1123" s="78"/>
      <c r="K1123" s="78"/>
      <c r="L1123" s="402"/>
      <c r="M1123" s="78"/>
      <c r="N1123" s="78"/>
      <c r="O1123" s="78"/>
      <c r="P1123" s="78"/>
      <c r="Q1123" s="78"/>
      <c r="R1123" s="403"/>
      <c r="S1123" s="386"/>
      <c r="T1123" s="78"/>
      <c r="Y1123" s="42"/>
    </row>
    <row r="1124" spans="1:25">
      <c r="A1124" s="399"/>
      <c r="B1124" s="18"/>
      <c r="C1124" s="78"/>
      <c r="D1124" s="78"/>
      <c r="E1124" s="78"/>
      <c r="F1124" s="78"/>
      <c r="G1124" s="400"/>
      <c r="H1124" s="400"/>
      <c r="I1124" s="401"/>
      <c r="J1124" s="78"/>
      <c r="K1124" s="78"/>
      <c r="L1124" s="402"/>
      <c r="M1124" s="78"/>
      <c r="N1124" s="78"/>
      <c r="O1124" s="78"/>
      <c r="P1124" s="78"/>
      <c r="Q1124" s="78"/>
      <c r="R1124" s="403"/>
      <c r="S1124" s="386"/>
      <c r="T1124" s="78"/>
      <c r="Y1124" s="42"/>
    </row>
    <row r="1125" spans="1:25">
      <c r="A1125" s="399"/>
      <c r="B1125" s="18"/>
      <c r="C1125" s="78"/>
      <c r="D1125" s="78"/>
      <c r="E1125" s="78"/>
      <c r="F1125" s="78"/>
      <c r="G1125" s="400"/>
      <c r="H1125" s="400"/>
      <c r="I1125" s="401"/>
      <c r="J1125" s="78"/>
      <c r="K1125" s="78"/>
      <c r="L1125" s="402"/>
      <c r="M1125" s="78"/>
      <c r="N1125" s="78"/>
      <c r="O1125" s="78"/>
      <c r="P1125" s="78"/>
      <c r="Q1125" s="78"/>
      <c r="R1125" s="403"/>
      <c r="S1125" s="386"/>
      <c r="T1125" s="78"/>
      <c r="Y1125" s="42"/>
    </row>
    <row r="1126" spans="1:25">
      <c r="A1126" s="399"/>
      <c r="B1126" s="18"/>
      <c r="C1126" s="78"/>
      <c r="D1126" s="78"/>
      <c r="E1126" s="78"/>
      <c r="F1126" s="78"/>
      <c r="G1126" s="400"/>
      <c r="H1126" s="400"/>
      <c r="I1126" s="401"/>
      <c r="J1126" s="78"/>
      <c r="K1126" s="78"/>
      <c r="L1126" s="402"/>
      <c r="M1126" s="78"/>
      <c r="N1126" s="78"/>
      <c r="O1126" s="78"/>
      <c r="P1126" s="78"/>
      <c r="Q1126" s="78"/>
      <c r="R1126" s="403"/>
      <c r="S1126" s="386"/>
      <c r="T1126" s="78"/>
      <c r="Y1126" s="42"/>
    </row>
    <row r="1127" spans="1:25">
      <c r="A1127" s="399"/>
      <c r="B1127" s="18"/>
      <c r="C1127" s="78"/>
      <c r="D1127" s="78"/>
      <c r="E1127" s="78"/>
      <c r="F1127" s="78"/>
      <c r="G1127" s="400"/>
      <c r="H1127" s="400"/>
      <c r="I1127" s="401"/>
      <c r="J1127" s="78"/>
      <c r="K1127" s="78"/>
      <c r="L1127" s="402"/>
      <c r="M1127" s="78"/>
      <c r="N1127" s="78"/>
      <c r="O1127" s="78"/>
      <c r="P1127" s="78"/>
      <c r="Q1127" s="78"/>
      <c r="R1127" s="403"/>
      <c r="S1127" s="386"/>
      <c r="T1127" s="78"/>
      <c r="Y1127" s="42"/>
    </row>
    <row r="1128" spans="1:25">
      <c r="A1128" s="399"/>
      <c r="B1128" s="18"/>
      <c r="C1128" s="78"/>
      <c r="D1128" s="78"/>
      <c r="E1128" s="78"/>
      <c r="F1128" s="78"/>
      <c r="G1128" s="400"/>
      <c r="H1128" s="400"/>
      <c r="I1128" s="401"/>
      <c r="J1128" s="78"/>
      <c r="K1128" s="78"/>
      <c r="L1128" s="402"/>
      <c r="M1128" s="78"/>
      <c r="N1128" s="78"/>
      <c r="O1128" s="78"/>
      <c r="P1128" s="78"/>
      <c r="Q1128" s="78"/>
      <c r="R1128" s="403"/>
      <c r="S1128" s="386"/>
      <c r="T1128" s="78"/>
      <c r="Y1128" s="42"/>
    </row>
    <row r="1129" spans="1:25">
      <c r="A1129" s="399"/>
      <c r="B1129" s="18"/>
      <c r="C1129" s="78"/>
      <c r="D1129" s="78"/>
      <c r="E1129" s="78"/>
      <c r="F1129" s="78"/>
      <c r="G1129" s="400"/>
      <c r="H1129" s="400"/>
      <c r="I1129" s="401"/>
      <c r="J1129" s="78"/>
      <c r="K1129" s="78"/>
      <c r="L1129" s="402"/>
      <c r="M1129" s="78"/>
      <c r="N1129" s="78"/>
      <c r="O1129" s="78"/>
      <c r="P1129" s="78"/>
      <c r="Q1129" s="78"/>
      <c r="R1129" s="403"/>
      <c r="S1129" s="386"/>
      <c r="T1129" s="78"/>
      <c r="Y1129" s="42"/>
    </row>
    <row r="1130" spans="1:25">
      <c r="A1130" s="399"/>
      <c r="B1130" s="18"/>
      <c r="C1130" s="78"/>
      <c r="D1130" s="78"/>
      <c r="E1130" s="78"/>
      <c r="F1130" s="78"/>
      <c r="G1130" s="400"/>
      <c r="H1130" s="400"/>
      <c r="I1130" s="401"/>
      <c r="J1130" s="78"/>
      <c r="K1130" s="78"/>
      <c r="L1130" s="402"/>
      <c r="M1130" s="78"/>
      <c r="N1130" s="78"/>
      <c r="O1130" s="78"/>
      <c r="P1130" s="78"/>
      <c r="Q1130" s="78"/>
      <c r="R1130" s="403"/>
      <c r="S1130" s="386"/>
      <c r="T1130" s="78"/>
      <c r="Y1130" s="42"/>
    </row>
    <row r="1131" spans="1:25">
      <c r="A1131" s="399"/>
      <c r="B1131" s="18"/>
      <c r="C1131" s="78"/>
      <c r="D1131" s="78"/>
      <c r="E1131" s="78"/>
      <c r="F1131" s="78"/>
      <c r="G1131" s="400"/>
      <c r="H1131" s="400"/>
      <c r="I1131" s="401"/>
      <c r="J1131" s="78"/>
      <c r="K1131" s="78"/>
      <c r="L1131" s="402"/>
      <c r="M1131" s="78"/>
      <c r="N1131" s="78"/>
      <c r="O1131" s="78"/>
      <c r="P1131" s="78"/>
      <c r="Q1131" s="78"/>
      <c r="R1131" s="403"/>
      <c r="S1131" s="386"/>
      <c r="T1131" s="78"/>
      <c r="Y1131" s="42"/>
    </row>
    <row r="1132" spans="1:25">
      <c r="A1132" s="399"/>
      <c r="B1132" s="18"/>
      <c r="C1132" s="78"/>
      <c r="D1132" s="78"/>
      <c r="E1132" s="78"/>
      <c r="F1132" s="78"/>
      <c r="G1132" s="400"/>
      <c r="H1132" s="400"/>
      <c r="I1132" s="401"/>
      <c r="J1132" s="78"/>
      <c r="K1132" s="78"/>
      <c r="L1132" s="402"/>
      <c r="M1132" s="78"/>
      <c r="N1132" s="78"/>
      <c r="O1132" s="78"/>
      <c r="P1132" s="78"/>
      <c r="Q1132" s="78"/>
      <c r="R1132" s="403"/>
      <c r="S1132" s="386"/>
      <c r="T1132" s="78"/>
      <c r="Y1132" s="42"/>
    </row>
    <row r="1133" spans="1:25">
      <c r="A1133" s="399"/>
      <c r="B1133" s="18"/>
      <c r="C1133" s="78"/>
      <c r="D1133" s="78"/>
      <c r="E1133" s="78"/>
      <c r="F1133" s="78"/>
      <c r="G1133" s="400"/>
      <c r="H1133" s="400"/>
      <c r="I1133" s="401"/>
      <c r="J1133" s="78"/>
      <c r="K1133" s="78"/>
      <c r="L1133" s="402"/>
      <c r="M1133" s="78"/>
      <c r="N1133" s="78"/>
      <c r="O1133" s="78"/>
      <c r="P1133" s="78"/>
      <c r="Q1133" s="78"/>
      <c r="R1133" s="403"/>
      <c r="S1133" s="386"/>
      <c r="T1133" s="78"/>
      <c r="Y1133" s="42"/>
    </row>
    <row r="1134" spans="1:25">
      <c r="A1134" s="399"/>
      <c r="B1134" s="18"/>
      <c r="C1134" s="78"/>
      <c r="D1134" s="78"/>
      <c r="E1134" s="78"/>
      <c r="F1134" s="78"/>
      <c r="G1134" s="400"/>
      <c r="H1134" s="400"/>
      <c r="I1134" s="401"/>
      <c r="J1134" s="78"/>
      <c r="K1134" s="78"/>
      <c r="L1134" s="402"/>
      <c r="M1134" s="78"/>
      <c r="N1134" s="78"/>
      <c r="O1134" s="78"/>
      <c r="P1134" s="78"/>
      <c r="Q1134" s="78"/>
      <c r="R1134" s="403"/>
      <c r="S1134" s="386"/>
      <c r="T1134" s="78"/>
      <c r="Y1134" s="42"/>
    </row>
    <row r="1135" spans="1:25">
      <c r="A1135" s="399"/>
      <c r="B1135" s="18"/>
      <c r="C1135" s="78"/>
      <c r="D1135" s="78"/>
      <c r="E1135" s="78"/>
      <c r="F1135" s="78"/>
      <c r="G1135" s="400"/>
      <c r="H1135" s="400"/>
      <c r="I1135" s="401"/>
      <c r="J1135" s="78"/>
      <c r="K1135" s="78"/>
      <c r="L1135" s="402"/>
      <c r="M1135" s="78"/>
      <c r="N1135" s="78"/>
      <c r="O1135" s="78"/>
      <c r="P1135" s="78"/>
      <c r="Q1135" s="78"/>
      <c r="R1135" s="403"/>
      <c r="S1135" s="386"/>
      <c r="T1135" s="78"/>
      <c r="Y1135" s="42"/>
    </row>
    <row r="1136" spans="1:25">
      <c r="A1136" s="399"/>
      <c r="B1136" s="18"/>
      <c r="C1136" s="78"/>
      <c r="D1136" s="78"/>
      <c r="E1136" s="78"/>
      <c r="F1136" s="78"/>
      <c r="G1136" s="400"/>
      <c r="H1136" s="400"/>
      <c r="I1136" s="401"/>
      <c r="J1136" s="78"/>
      <c r="K1136" s="78"/>
      <c r="L1136" s="402"/>
      <c r="M1136" s="78"/>
      <c r="N1136" s="78"/>
      <c r="O1136" s="78"/>
      <c r="P1136" s="78"/>
      <c r="Q1136" s="78"/>
      <c r="R1136" s="403"/>
      <c r="S1136" s="386"/>
      <c r="T1136" s="78"/>
      <c r="Y1136" s="42"/>
    </row>
    <row r="1137" spans="1:25">
      <c r="A1137" s="399"/>
      <c r="B1137" s="18"/>
      <c r="C1137" s="78"/>
      <c r="D1137" s="78"/>
      <c r="E1137" s="78"/>
      <c r="F1137" s="78"/>
      <c r="G1137" s="400"/>
      <c r="H1137" s="400"/>
      <c r="I1137" s="401"/>
      <c r="J1137" s="78"/>
      <c r="K1137" s="78"/>
      <c r="L1137" s="402"/>
      <c r="M1137" s="78"/>
      <c r="N1137" s="78"/>
      <c r="O1137" s="78"/>
      <c r="P1137" s="78"/>
      <c r="Q1137" s="78"/>
      <c r="R1137" s="403"/>
      <c r="S1137" s="386"/>
      <c r="T1137" s="78"/>
      <c r="Y1137" s="42"/>
    </row>
    <row r="1138" spans="1:25">
      <c r="A1138" s="399"/>
      <c r="B1138" s="18"/>
      <c r="C1138" s="78"/>
      <c r="D1138" s="78"/>
      <c r="E1138" s="78"/>
      <c r="F1138" s="78"/>
      <c r="G1138" s="400"/>
      <c r="H1138" s="400"/>
      <c r="I1138" s="401"/>
      <c r="J1138" s="78"/>
      <c r="K1138" s="78"/>
      <c r="L1138" s="402"/>
      <c r="M1138" s="78"/>
      <c r="N1138" s="78"/>
      <c r="O1138" s="78"/>
      <c r="P1138" s="78"/>
      <c r="Q1138" s="78"/>
      <c r="R1138" s="403"/>
      <c r="S1138" s="386"/>
      <c r="T1138" s="78"/>
      <c r="Y1138" s="42"/>
    </row>
    <row r="1139" spans="1:25">
      <c r="A1139" s="399"/>
      <c r="B1139" s="18"/>
      <c r="C1139" s="78"/>
      <c r="D1139" s="78"/>
      <c r="E1139" s="78"/>
      <c r="F1139" s="78"/>
      <c r="G1139" s="400"/>
      <c r="H1139" s="400"/>
      <c r="I1139" s="401"/>
      <c r="J1139" s="78"/>
      <c r="K1139" s="78"/>
      <c r="L1139" s="402"/>
      <c r="M1139" s="78"/>
      <c r="N1139" s="78"/>
      <c r="O1139" s="78"/>
      <c r="P1139" s="78"/>
      <c r="Q1139" s="78"/>
      <c r="R1139" s="403"/>
      <c r="S1139" s="386"/>
      <c r="T1139" s="78"/>
      <c r="Y1139" s="42"/>
    </row>
    <row r="1140" spans="1:25">
      <c r="A1140" s="399"/>
      <c r="B1140" s="18"/>
      <c r="C1140" s="78"/>
      <c r="D1140" s="78"/>
      <c r="E1140" s="78"/>
      <c r="F1140" s="78"/>
      <c r="G1140" s="400"/>
      <c r="H1140" s="400"/>
      <c r="I1140" s="401"/>
      <c r="J1140" s="78"/>
      <c r="K1140" s="78"/>
      <c r="L1140" s="402"/>
      <c r="M1140" s="78"/>
      <c r="N1140" s="78"/>
      <c r="O1140" s="78"/>
      <c r="P1140" s="78"/>
      <c r="Q1140" s="78"/>
      <c r="R1140" s="403"/>
      <c r="S1140" s="386"/>
      <c r="T1140" s="78"/>
      <c r="Y1140" s="42"/>
    </row>
    <row r="1141" spans="1:25">
      <c r="A1141" s="399"/>
      <c r="B1141" s="18"/>
      <c r="C1141" s="78"/>
      <c r="D1141" s="78"/>
      <c r="E1141" s="78"/>
      <c r="F1141" s="78"/>
      <c r="G1141" s="400"/>
      <c r="H1141" s="400"/>
      <c r="I1141" s="401"/>
      <c r="J1141" s="78"/>
      <c r="K1141" s="78"/>
      <c r="L1141" s="402"/>
      <c r="M1141" s="78"/>
      <c r="N1141" s="78"/>
      <c r="O1141" s="78"/>
      <c r="P1141" s="78"/>
      <c r="Q1141" s="78"/>
      <c r="R1141" s="403"/>
      <c r="S1141" s="386"/>
      <c r="T1141" s="78"/>
      <c r="Y1141" s="42"/>
    </row>
    <row r="1142" spans="1:25">
      <c r="A1142" s="399"/>
      <c r="B1142" s="18"/>
      <c r="C1142" s="78"/>
      <c r="D1142" s="78"/>
      <c r="E1142" s="78"/>
      <c r="F1142" s="78"/>
      <c r="G1142" s="400"/>
      <c r="H1142" s="400"/>
      <c r="I1142" s="401"/>
      <c r="J1142" s="78"/>
      <c r="K1142" s="78"/>
      <c r="L1142" s="402"/>
      <c r="M1142" s="78"/>
      <c r="N1142" s="78"/>
      <c r="O1142" s="78"/>
      <c r="P1142" s="78"/>
      <c r="Q1142" s="78"/>
      <c r="R1142" s="403"/>
      <c r="S1142" s="386"/>
      <c r="T1142" s="78"/>
      <c r="Y1142" s="42"/>
    </row>
    <row r="1143" spans="1:25">
      <c r="A1143" s="399"/>
      <c r="B1143" s="18"/>
      <c r="C1143" s="78"/>
      <c r="D1143" s="78"/>
      <c r="E1143" s="78"/>
      <c r="F1143" s="78"/>
      <c r="G1143" s="400"/>
      <c r="H1143" s="400"/>
      <c r="I1143" s="401"/>
      <c r="J1143" s="78"/>
      <c r="K1143" s="78"/>
      <c r="L1143" s="402"/>
      <c r="M1143" s="78"/>
      <c r="N1143" s="78"/>
      <c r="O1143" s="78"/>
      <c r="P1143" s="78"/>
      <c r="Q1143" s="78"/>
      <c r="R1143" s="403"/>
      <c r="S1143" s="386"/>
      <c r="T1143" s="78"/>
      <c r="Y1143" s="42"/>
    </row>
    <row r="1144" spans="1:25">
      <c r="A1144" s="399"/>
      <c r="B1144" s="18"/>
      <c r="C1144" s="78"/>
      <c r="D1144" s="78"/>
      <c r="E1144" s="78"/>
      <c r="F1144" s="78"/>
      <c r="G1144" s="400"/>
      <c r="H1144" s="400"/>
      <c r="I1144" s="401"/>
      <c r="J1144" s="78"/>
      <c r="K1144" s="78"/>
      <c r="L1144" s="402"/>
      <c r="M1144" s="78"/>
      <c r="N1144" s="78"/>
      <c r="O1144" s="78"/>
      <c r="P1144" s="78"/>
      <c r="Q1144" s="78"/>
      <c r="R1144" s="403"/>
      <c r="S1144" s="386"/>
      <c r="T1144" s="78"/>
      <c r="Y1144" s="42"/>
    </row>
    <row r="1145" spans="1:25">
      <c r="A1145" s="399"/>
      <c r="B1145" s="18"/>
      <c r="C1145" s="78"/>
      <c r="D1145" s="78"/>
      <c r="E1145" s="78"/>
      <c r="F1145" s="78"/>
      <c r="G1145" s="400"/>
      <c r="H1145" s="400"/>
      <c r="I1145" s="401"/>
      <c r="J1145" s="78"/>
      <c r="K1145" s="78"/>
      <c r="L1145" s="402"/>
      <c r="M1145" s="78"/>
      <c r="N1145" s="78"/>
      <c r="O1145" s="78"/>
      <c r="P1145" s="78"/>
      <c r="Q1145" s="78"/>
      <c r="R1145" s="403"/>
      <c r="S1145" s="386"/>
      <c r="T1145" s="78"/>
      <c r="Y1145" s="42"/>
    </row>
    <row r="1146" spans="1:25">
      <c r="A1146" s="399"/>
      <c r="B1146" s="18"/>
      <c r="C1146" s="78"/>
      <c r="D1146" s="78"/>
      <c r="E1146" s="78"/>
      <c r="F1146" s="78"/>
      <c r="G1146" s="400"/>
      <c r="H1146" s="400"/>
      <c r="I1146" s="401"/>
      <c r="J1146" s="78"/>
      <c r="K1146" s="78"/>
      <c r="L1146" s="402"/>
      <c r="M1146" s="78"/>
      <c r="N1146" s="78"/>
      <c r="O1146" s="78"/>
      <c r="P1146" s="78"/>
      <c r="Q1146" s="78"/>
      <c r="R1146" s="403"/>
      <c r="S1146" s="386"/>
      <c r="T1146" s="78"/>
      <c r="Y1146" s="42"/>
    </row>
    <row r="1147" spans="1:25">
      <c r="A1147" s="399"/>
      <c r="B1147" s="18"/>
      <c r="C1147" s="78"/>
      <c r="D1147" s="78"/>
      <c r="E1147" s="78"/>
      <c r="F1147" s="78"/>
      <c r="G1147" s="400"/>
      <c r="H1147" s="400"/>
      <c r="I1147" s="401"/>
      <c r="J1147" s="78"/>
      <c r="K1147" s="78"/>
      <c r="L1147" s="402"/>
      <c r="M1147" s="78"/>
      <c r="N1147" s="78"/>
      <c r="O1147" s="78"/>
      <c r="P1147" s="78"/>
      <c r="Q1147" s="78"/>
      <c r="R1147" s="403"/>
      <c r="S1147" s="386"/>
      <c r="T1147" s="78"/>
      <c r="Y1147" s="42"/>
    </row>
    <row r="1148" spans="1:25">
      <c r="A1148" s="399"/>
      <c r="B1148" s="18"/>
      <c r="C1148" s="78"/>
      <c r="D1148" s="78"/>
      <c r="E1148" s="78"/>
      <c r="F1148" s="78"/>
      <c r="G1148" s="400"/>
      <c r="H1148" s="400"/>
      <c r="I1148" s="401"/>
      <c r="J1148" s="78"/>
      <c r="K1148" s="78"/>
      <c r="L1148" s="402"/>
      <c r="M1148" s="78"/>
      <c r="N1148" s="78"/>
      <c r="O1148" s="78"/>
      <c r="P1148" s="78"/>
      <c r="Q1148" s="78"/>
      <c r="R1148" s="403"/>
      <c r="S1148" s="386"/>
      <c r="T1148" s="78"/>
      <c r="Y1148" s="42"/>
    </row>
    <row r="1149" spans="1:25">
      <c r="A1149" s="399"/>
      <c r="B1149" s="18"/>
      <c r="C1149" s="78"/>
      <c r="D1149" s="78"/>
      <c r="E1149" s="78"/>
      <c r="F1149" s="78"/>
      <c r="G1149" s="400"/>
      <c r="H1149" s="400"/>
      <c r="I1149" s="401"/>
      <c r="J1149" s="78"/>
      <c r="K1149" s="78"/>
      <c r="L1149" s="402"/>
      <c r="M1149" s="78"/>
      <c r="N1149" s="78"/>
      <c r="O1149" s="78"/>
      <c r="P1149" s="78"/>
      <c r="Q1149" s="78"/>
      <c r="R1149" s="403"/>
      <c r="S1149" s="386"/>
      <c r="T1149" s="78"/>
      <c r="Y1149" s="42"/>
    </row>
    <row r="1150" spans="1:25">
      <c r="A1150" s="399"/>
      <c r="B1150" s="18"/>
      <c r="C1150" s="78"/>
      <c r="D1150" s="78"/>
      <c r="E1150" s="78"/>
      <c r="F1150" s="78"/>
      <c r="G1150" s="400"/>
      <c r="H1150" s="400"/>
      <c r="I1150" s="401"/>
      <c r="J1150" s="78"/>
      <c r="K1150" s="78"/>
      <c r="L1150" s="402"/>
      <c r="M1150" s="78"/>
      <c r="N1150" s="78"/>
      <c r="O1150" s="78"/>
      <c r="P1150" s="78"/>
      <c r="Q1150" s="78"/>
      <c r="R1150" s="403"/>
      <c r="S1150" s="386"/>
      <c r="T1150" s="78"/>
      <c r="Y1150" s="42"/>
    </row>
    <row r="1151" spans="1:25">
      <c r="A1151" s="399"/>
      <c r="B1151" s="18"/>
      <c r="C1151" s="78"/>
      <c r="D1151" s="78"/>
      <c r="E1151" s="78"/>
      <c r="F1151" s="78"/>
      <c r="G1151" s="400"/>
      <c r="H1151" s="400"/>
      <c r="I1151" s="401"/>
      <c r="J1151" s="78"/>
      <c r="K1151" s="78"/>
      <c r="L1151" s="402"/>
      <c r="M1151" s="78"/>
      <c r="N1151" s="78"/>
      <c r="O1151" s="78"/>
      <c r="P1151" s="78"/>
      <c r="Q1151" s="78"/>
      <c r="R1151" s="403"/>
      <c r="S1151" s="386"/>
      <c r="T1151" s="78"/>
      <c r="Y1151" s="42"/>
    </row>
    <row r="1152" spans="1:25">
      <c r="A1152" s="399"/>
      <c r="B1152" s="18"/>
      <c r="C1152" s="78"/>
      <c r="D1152" s="78"/>
      <c r="E1152" s="78"/>
      <c r="F1152" s="78"/>
      <c r="G1152" s="400"/>
      <c r="H1152" s="400"/>
      <c r="I1152" s="401"/>
      <c r="J1152" s="78"/>
      <c r="K1152" s="78"/>
      <c r="L1152" s="402"/>
      <c r="M1152" s="78"/>
      <c r="N1152" s="78"/>
      <c r="O1152" s="78"/>
      <c r="P1152" s="78"/>
      <c r="Q1152" s="78"/>
      <c r="R1152" s="403"/>
      <c r="S1152" s="386"/>
      <c r="T1152" s="78"/>
      <c r="Y1152" s="42"/>
    </row>
    <row r="1153" spans="1:25">
      <c r="A1153" s="399"/>
      <c r="B1153" s="18"/>
      <c r="C1153" s="78"/>
      <c r="D1153" s="78"/>
      <c r="E1153" s="78"/>
      <c r="F1153" s="78"/>
      <c r="G1153" s="400"/>
      <c r="H1153" s="400"/>
      <c r="I1153" s="401"/>
      <c r="J1153" s="78"/>
      <c r="K1153" s="78"/>
      <c r="L1153" s="402"/>
      <c r="M1153" s="78"/>
      <c r="N1153" s="78"/>
      <c r="O1153" s="78"/>
      <c r="P1153" s="78"/>
      <c r="Q1153" s="78"/>
      <c r="R1153" s="403"/>
      <c r="S1153" s="386"/>
      <c r="T1153" s="78"/>
      <c r="Y1153" s="42"/>
    </row>
    <row r="1154" spans="1:25">
      <c r="A1154" s="399"/>
      <c r="B1154" s="18"/>
      <c r="C1154" s="78"/>
      <c r="D1154" s="78"/>
      <c r="E1154" s="78"/>
      <c r="F1154" s="78"/>
      <c r="G1154" s="400"/>
      <c r="H1154" s="400"/>
      <c r="I1154" s="401"/>
      <c r="J1154" s="78"/>
      <c r="K1154" s="78"/>
      <c r="L1154" s="402"/>
      <c r="M1154" s="78"/>
      <c r="N1154" s="78"/>
      <c r="O1154" s="78"/>
      <c r="P1154" s="78"/>
      <c r="Q1154" s="78"/>
      <c r="R1154" s="403"/>
      <c r="S1154" s="386"/>
      <c r="T1154" s="78"/>
      <c r="Y1154" s="42"/>
    </row>
    <row r="1155" spans="1:25">
      <c r="A1155" s="399"/>
      <c r="B1155" s="18"/>
      <c r="C1155" s="78"/>
      <c r="D1155" s="78"/>
      <c r="E1155" s="78"/>
      <c r="F1155" s="78"/>
      <c r="G1155" s="400"/>
      <c r="H1155" s="400"/>
      <c r="I1155" s="401"/>
      <c r="J1155" s="78"/>
      <c r="K1155" s="78"/>
      <c r="L1155" s="402"/>
      <c r="M1155" s="78"/>
      <c r="N1155" s="78"/>
      <c r="O1155" s="78"/>
      <c r="P1155" s="78"/>
      <c r="Q1155" s="78"/>
      <c r="R1155" s="403"/>
      <c r="S1155" s="386"/>
      <c r="T1155" s="78"/>
      <c r="Y1155" s="42"/>
    </row>
    <row r="1156" spans="1:25">
      <c r="A1156" s="399"/>
      <c r="B1156" s="18"/>
      <c r="C1156" s="78"/>
      <c r="D1156" s="78"/>
      <c r="E1156" s="78"/>
      <c r="F1156" s="78"/>
      <c r="G1156" s="400"/>
      <c r="H1156" s="400"/>
      <c r="I1156" s="401"/>
      <c r="J1156" s="78"/>
      <c r="K1156" s="78"/>
      <c r="L1156" s="402"/>
      <c r="M1156" s="78"/>
      <c r="N1156" s="78"/>
      <c r="O1156" s="78"/>
      <c r="P1156" s="78"/>
      <c r="Q1156" s="78"/>
      <c r="R1156" s="403"/>
      <c r="S1156" s="386"/>
      <c r="T1156" s="78"/>
      <c r="Y1156" s="42"/>
    </row>
    <row r="1157" spans="1:25">
      <c r="A1157" s="399"/>
      <c r="B1157" s="18"/>
      <c r="C1157" s="78"/>
      <c r="D1157" s="78"/>
      <c r="E1157" s="78"/>
      <c r="F1157" s="78"/>
      <c r="G1157" s="400"/>
      <c r="H1157" s="400"/>
      <c r="I1157" s="401"/>
      <c r="J1157" s="78"/>
      <c r="K1157" s="78"/>
      <c r="L1157" s="402"/>
      <c r="M1157" s="78"/>
      <c r="N1157" s="78"/>
      <c r="O1157" s="78"/>
      <c r="P1157" s="78"/>
      <c r="Q1157" s="78"/>
      <c r="R1157" s="403"/>
      <c r="S1157" s="386"/>
      <c r="T1157" s="78"/>
      <c r="Y1157" s="42"/>
    </row>
    <row r="1158" spans="1:25">
      <c r="A1158" s="399"/>
      <c r="B1158" s="18"/>
      <c r="C1158" s="78"/>
      <c r="D1158" s="78"/>
      <c r="E1158" s="78"/>
      <c r="F1158" s="78"/>
      <c r="G1158" s="400"/>
      <c r="H1158" s="400"/>
      <c r="I1158" s="401"/>
      <c r="J1158" s="78"/>
      <c r="K1158" s="78"/>
      <c r="L1158" s="402"/>
      <c r="M1158" s="78"/>
      <c r="N1158" s="78"/>
      <c r="O1158" s="78"/>
      <c r="P1158" s="78"/>
      <c r="Q1158" s="78"/>
      <c r="R1158" s="403"/>
      <c r="S1158" s="386"/>
      <c r="T1158" s="78"/>
      <c r="Y1158" s="42"/>
    </row>
    <row r="1159" spans="1:25">
      <c r="A1159" s="399"/>
      <c r="B1159" s="18"/>
      <c r="C1159" s="78"/>
      <c r="D1159" s="78"/>
      <c r="E1159" s="78"/>
      <c r="F1159" s="78"/>
      <c r="G1159" s="400"/>
      <c r="H1159" s="400"/>
      <c r="I1159" s="401"/>
      <c r="J1159" s="78"/>
      <c r="K1159" s="78"/>
      <c r="L1159" s="402"/>
      <c r="M1159" s="78"/>
      <c r="N1159" s="78"/>
      <c r="O1159" s="78"/>
      <c r="P1159" s="78"/>
      <c r="Q1159" s="78"/>
      <c r="R1159" s="403"/>
      <c r="S1159" s="386"/>
      <c r="T1159" s="78"/>
      <c r="Y1159" s="42"/>
    </row>
    <row r="1160" spans="1:25">
      <c r="A1160" s="399"/>
      <c r="B1160" s="18"/>
      <c r="C1160" s="78"/>
      <c r="D1160" s="78"/>
      <c r="E1160" s="78"/>
      <c r="F1160" s="78"/>
      <c r="G1160" s="400"/>
      <c r="H1160" s="400"/>
      <c r="I1160" s="401"/>
      <c r="J1160" s="78"/>
      <c r="K1160" s="78"/>
      <c r="L1160" s="402"/>
      <c r="M1160" s="78"/>
      <c r="N1160" s="78"/>
      <c r="O1160" s="78"/>
      <c r="P1160" s="78"/>
      <c r="Q1160" s="78"/>
      <c r="R1160" s="403"/>
      <c r="S1160" s="386"/>
      <c r="T1160" s="78"/>
      <c r="Y1160" s="42"/>
    </row>
    <row r="1161" spans="1:25">
      <c r="A1161" s="399"/>
      <c r="B1161" s="18"/>
      <c r="C1161" s="78"/>
      <c r="D1161" s="78"/>
      <c r="E1161" s="78"/>
      <c r="F1161" s="78"/>
      <c r="G1161" s="400"/>
      <c r="H1161" s="400"/>
      <c r="I1161" s="401"/>
      <c r="J1161" s="78"/>
      <c r="K1161" s="78"/>
      <c r="L1161" s="402"/>
      <c r="M1161" s="78"/>
      <c r="N1161" s="78"/>
      <c r="O1161" s="78"/>
      <c r="P1161" s="78"/>
      <c r="Q1161" s="78"/>
      <c r="R1161" s="403"/>
      <c r="S1161" s="386"/>
      <c r="T1161" s="78"/>
      <c r="Y1161" s="42"/>
    </row>
    <row r="1162" spans="1:25">
      <c r="A1162" s="399"/>
      <c r="B1162" s="18"/>
      <c r="C1162" s="78"/>
      <c r="D1162" s="78"/>
      <c r="E1162" s="78"/>
      <c r="F1162" s="78"/>
      <c r="G1162" s="400"/>
      <c r="H1162" s="400"/>
      <c r="I1162" s="401"/>
      <c r="J1162" s="78"/>
      <c r="K1162" s="78"/>
      <c r="L1162" s="402"/>
      <c r="M1162" s="78"/>
      <c r="N1162" s="78"/>
      <c r="O1162" s="78"/>
      <c r="P1162" s="78"/>
      <c r="Q1162" s="78"/>
      <c r="R1162" s="403"/>
      <c r="S1162" s="386"/>
      <c r="T1162" s="78"/>
      <c r="Y1162" s="42"/>
    </row>
    <row r="1163" spans="1:25">
      <c r="A1163" s="399"/>
      <c r="B1163" s="18"/>
      <c r="C1163" s="78"/>
      <c r="D1163" s="78"/>
      <c r="E1163" s="78"/>
      <c r="F1163" s="78"/>
      <c r="G1163" s="400"/>
      <c r="H1163" s="400"/>
      <c r="I1163" s="401"/>
      <c r="J1163" s="78"/>
      <c r="K1163" s="78"/>
      <c r="L1163" s="402"/>
      <c r="M1163" s="78"/>
      <c r="N1163" s="78"/>
      <c r="O1163" s="78"/>
      <c r="P1163" s="78"/>
      <c r="Q1163" s="78"/>
      <c r="R1163" s="403"/>
      <c r="S1163" s="386"/>
      <c r="T1163" s="78"/>
      <c r="Y1163" s="42"/>
    </row>
    <row r="1164" spans="1:25">
      <c r="A1164" s="399"/>
      <c r="B1164" s="18"/>
      <c r="C1164" s="78"/>
      <c r="D1164" s="78"/>
      <c r="E1164" s="78"/>
      <c r="F1164" s="78"/>
      <c r="G1164" s="400"/>
      <c r="H1164" s="400"/>
      <c r="I1164" s="401"/>
      <c r="J1164" s="78"/>
      <c r="K1164" s="78"/>
      <c r="L1164" s="402"/>
      <c r="M1164" s="78"/>
      <c r="N1164" s="78"/>
      <c r="O1164" s="78"/>
      <c r="P1164" s="78"/>
      <c r="Q1164" s="78"/>
      <c r="R1164" s="403"/>
      <c r="S1164" s="386"/>
      <c r="T1164" s="78"/>
      <c r="Y1164" s="42"/>
    </row>
    <row r="1165" spans="1:25">
      <c r="A1165" s="399"/>
      <c r="B1165" s="18"/>
      <c r="C1165" s="78"/>
      <c r="D1165" s="78"/>
      <c r="E1165" s="78"/>
      <c r="F1165" s="78"/>
      <c r="G1165" s="400"/>
      <c r="H1165" s="400"/>
      <c r="I1165" s="401"/>
      <c r="J1165" s="78"/>
      <c r="K1165" s="78"/>
      <c r="L1165" s="402"/>
      <c r="M1165" s="78"/>
      <c r="N1165" s="78"/>
      <c r="O1165" s="78"/>
      <c r="P1165" s="78"/>
      <c r="Q1165" s="78"/>
      <c r="R1165" s="403"/>
      <c r="S1165" s="386"/>
      <c r="T1165" s="78"/>
      <c r="Y1165" s="42"/>
    </row>
    <row r="1166" spans="1:25">
      <c r="A1166" s="399"/>
      <c r="B1166" s="18"/>
      <c r="C1166" s="78"/>
      <c r="D1166" s="78"/>
      <c r="E1166" s="78"/>
      <c r="F1166" s="78"/>
      <c r="G1166" s="400"/>
      <c r="H1166" s="400"/>
      <c r="I1166" s="401"/>
      <c r="J1166" s="78"/>
      <c r="K1166" s="78"/>
      <c r="L1166" s="402"/>
      <c r="M1166" s="78"/>
      <c r="N1166" s="78"/>
      <c r="O1166" s="78"/>
      <c r="P1166" s="78"/>
      <c r="Q1166" s="78"/>
      <c r="R1166" s="403"/>
      <c r="S1166" s="386"/>
      <c r="T1166" s="78"/>
      <c r="Y1166" s="42"/>
    </row>
    <row r="1167" spans="1:25">
      <c r="A1167" s="399"/>
      <c r="B1167" s="18"/>
      <c r="C1167" s="78"/>
      <c r="D1167" s="78"/>
      <c r="E1167" s="78"/>
      <c r="F1167" s="78"/>
      <c r="G1167" s="400"/>
      <c r="H1167" s="400"/>
      <c r="I1167" s="401"/>
      <c r="J1167" s="78"/>
      <c r="K1167" s="78"/>
      <c r="L1167" s="402"/>
      <c r="M1167" s="78"/>
      <c r="N1167" s="78"/>
      <c r="O1167" s="78"/>
      <c r="P1167" s="78"/>
      <c r="Q1167" s="78"/>
      <c r="R1167" s="403"/>
      <c r="S1167" s="386"/>
      <c r="T1167" s="78"/>
      <c r="Y1167" s="42"/>
    </row>
    <row r="1168" spans="1:25">
      <c r="A1168" s="399"/>
      <c r="B1168" s="18"/>
      <c r="C1168" s="78"/>
      <c r="D1168" s="78"/>
      <c r="E1168" s="78"/>
      <c r="F1168" s="78"/>
      <c r="G1168" s="400"/>
      <c r="H1168" s="400"/>
      <c r="I1168" s="401"/>
      <c r="J1168" s="78"/>
      <c r="K1168" s="78"/>
      <c r="L1168" s="402"/>
      <c r="M1168" s="78"/>
      <c r="N1168" s="78"/>
      <c r="O1168" s="78"/>
      <c r="P1168" s="78"/>
      <c r="Q1168" s="78"/>
      <c r="R1168" s="403"/>
      <c r="S1168" s="386"/>
      <c r="T1168" s="78"/>
      <c r="Y1168" s="42"/>
    </row>
    <row r="1169" spans="1:25">
      <c r="A1169" s="399"/>
      <c r="B1169" s="18"/>
      <c r="C1169" s="78"/>
      <c r="D1169" s="78"/>
      <c r="E1169" s="78"/>
      <c r="F1169" s="78"/>
      <c r="G1169" s="400"/>
      <c r="H1169" s="400"/>
      <c r="I1169" s="401"/>
      <c r="J1169" s="78"/>
      <c r="K1169" s="78"/>
      <c r="L1169" s="402"/>
      <c r="M1169" s="78"/>
      <c r="N1169" s="78"/>
      <c r="O1169" s="78"/>
      <c r="P1169" s="78"/>
      <c r="Q1169" s="78"/>
      <c r="R1169" s="403"/>
      <c r="S1169" s="386"/>
      <c r="T1169" s="78"/>
      <c r="Y1169" s="42"/>
    </row>
    <row r="1170" spans="1:25">
      <c r="A1170" s="399"/>
      <c r="B1170" s="18"/>
      <c r="C1170" s="78"/>
      <c r="D1170" s="78"/>
      <c r="E1170" s="78"/>
      <c r="F1170" s="78"/>
      <c r="G1170" s="400"/>
      <c r="H1170" s="400"/>
      <c r="I1170" s="401"/>
      <c r="J1170" s="78"/>
      <c r="K1170" s="78"/>
      <c r="L1170" s="402"/>
      <c r="M1170" s="78"/>
      <c r="N1170" s="78"/>
      <c r="O1170" s="78"/>
      <c r="P1170" s="78"/>
      <c r="Q1170" s="78"/>
      <c r="R1170" s="403"/>
      <c r="S1170" s="386"/>
      <c r="T1170" s="78"/>
      <c r="Y1170" s="42"/>
    </row>
    <row r="1171" spans="1:25">
      <c r="A1171" s="399"/>
      <c r="B1171" s="18"/>
      <c r="C1171" s="78"/>
      <c r="D1171" s="78"/>
      <c r="E1171" s="78"/>
      <c r="F1171" s="78"/>
      <c r="G1171" s="400"/>
      <c r="H1171" s="400"/>
      <c r="I1171" s="401"/>
      <c r="J1171" s="78"/>
      <c r="K1171" s="78"/>
      <c r="L1171" s="402"/>
      <c r="M1171" s="78"/>
      <c r="N1171" s="78"/>
      <c r="O1171" s="78"/>
      <c r="P1171" s="78"/>
      <c r="Q1171" s="78"/>
      <c r="R1171" s="403"/>
      <c r="S1171" s="386"/>
      <c r="T1171" s="78"/>
      <c r="Y1171" s="42"/>
    </row>
    <row r="1172" spans="1:25">
      <c r="A1172" s="399"/>
      <c r="B1172" s="18"/>
      <c r="C1172" s="78"/>
      <c r="D1172" s="78"/>
      <c r="E1172" s="78"/>
      <c r="F1172" s="78"/>
      <c r="G1172" s="400"/>
      <c r="H1172" s="400"/>
      <c r="I1172" s="401"/>
      <c r="J1172" s="78"/>
      <c r="K1172" s="78"/>
      <c r="L1172" s="402"/>
      <c r="M1172" s="78"/>
      <c r="N1172" s="78"/>
      <c r="O1172" s="78"/>
      <c r="P1172" s="78"/>
      <c r="Q1172" s="78"/>
      <c r="R1172" s="403"/>
      <c r="S1172" s="386"/>
      <c r="T1172" s="78"/>
      <c r="Y1172" s="42"/>
    </row>
    <row r="1173" spans="1:25">
      <c r="A1173" s="399"/>
      <c r="B1173" s="18"/>
      <c r="C1173" s="78"/>
      <c r="D1173" s="78"/>
      <c r="E1173" s="78"/>
      <c r="F1173" s="78"/>
      <c r="G1173" s="400"/>
      <c r="H1173" s="400"/>
      <c r="I1173" s="401"/>
      <c r="J1173" s="78"/>
      <c r="K1173" s="78"/>
      <c r="L1173" s="402"/>
      <c r="M1173" s="78"/>
      <c r="N1173" s="78"/>
      <c r="O1173" s="78"/>
      <c r="P1173" s="78"/>
      <c r="Q1173" s="78"/>
      <c r="R1173" s="403"/>
      <c r="S1173" s="386"/>
      <c r="T1173" s="78"/>
      <c r="Y1173" s="42"/>
    </row>
    <row r="1174" spans="1:25">
      <c r="A1174" s="399"/>
      <c r="B1174" s="18"/>
      <c r="C1174" s="78"/>
      <c r="D1174" s="78"/>
      <c r="E1174" s="78"/>
      <c r="F1174" s="78"/>
      <c r="G1174" s="400"/>
      <c r="H1174" s="400"/>
      <c r="I1174" s="401"/>
      <c r="J1174" s="78"/>
      <c r="K1174" s="78"/>
      <c r="L1174" s="402"/>
      <c r="M1174" s="78"/>
      <c r="N1174" s="78"/>
      <c r="O1174" s="78"/>
      <c r="P1174" s="78"/>
      <c r="Q1174" s="78"/>
      <c r="R1174" s="403"/>
      <c r="S1174" s="386"/>
      <c r="T1174" s="78"/>
      <c r="Y1174" s="42"/>
    </row>
    <row r="1175" spans="1:25">
      <c r="A1175" s="399"/>
      <c r="B1175" s="18"/>
      <c r="C1175" s="78"/>
      <c r="D1175" s="78"/>
      <c r="E1175" s="78"/>
      <c r="F1175" s="78"/>
      <c r="G1175" s="400"/>
      <c r="H1175" s="400"/>
      <c r="I1175" s="401"/>
      <c r="J1175" s="78"/>
      <c r="K1175" s="78"/>
      <c r="L1175" s="402"/>
      <c r="M1175" s="78"/>
      <c r="N1175" s="78"/>
      <c r="O1175" s="78"/>
      <c r="P1175" s="78"/>
      <c r="Q1175" s="78"/>
      <c r="R1175" s="403"/>
      <c r="S1175" s="386"/>
      <c r="T1175" s="78"/>
      <c r="Y1175" s="42"/>
    </row>
    <row r="1176" spans="1:25">
      <c r="A1176" s="399"/>
      <c r="B1176" s="18"/>
      <c r="C1176" s="78"/>
      <c r="D1176" s="78"/>
      <c r="E1176" s="78"/>
      <c r="F1176" s="78"/>
      <c r="G1176" s="400"/>
      <c r="H1176" s="400"/>
      <c r="I1176" s="401"/>
      <c r="J1176" s="78"/>
      <c r="K1176" s="78"/>
      <c r="L1176" s="402"/>
      <c r="M1176" s="78"/>
      <c r="N1176" s="78"/>
      <c r="O1176" s="78"/>
      <c r="P1176" s="78"/>
      <c r="Q1176" s="78"/>
      <c r="R1176" s="403"/>
      <c r="S1176" s="386"/>
      <c r="T1176" s="78"/>
      <c r="Y1176" s="42"/>
    </row>
    <row r="1177" spans="1:25">
      <c r="A1177" s="399"/>
      <c r="B1177" s="18"/>
      <c r="C1177" s="78"/>
      <c r="D1177" s="78"/>
      <c r="E1177" s="78"/>
      <c r="F1177" s="78"/>
      <c r="G1177" s="400"/>
      <c r="H1177" s="400"/>
      <c r="I1177" s="401"/>
      <c r="J1177" s="78"/>
      <c r="K1177" s="78"/>
      <c r="L1177" s="402"/>
      <c r="M1177" s="78"/>
      <c r="N1177" s="78"/>
      <c r="O1177" s="78"/>
      <c r="P1177" s="78"/>
      <c r="Q1177" s="78"/>
      <c r="R1177" s="403"/>
      <c r="S1177" s="386"/>
      <c r="T1177" s="78"/>
      <c r="Y1177" s="42"/>
    </row>
    <row r="1178" spans="1:25">
      <c r="A1178" s="399"/>
      <c r="B1178" s="18"/>
      <c r="C1178" s="78"/>
      <c r="D1178" s="78"/>
      <c r="E1178" s="78"/>
      <c r="F1178" s="78"/>
      <c r="G1178" s="400"/>
      <c r="H1178" s="400"/>
      <c r="I1178" s="401"/>
      <c r="J1178" s="78"/>
      <c r="K1178" s="78"/>
      <c r="L1178" s="402"/>
      <c r="M1178" s="78"/>
      <c r="N1178" s="78"/>
      <c r="O1178" s="78"/>
      <c r="P1178" s="78"/>
      <c r="Q1178" s="78"/>
      <c r="R1178" s="403"/>
      <c r="S1178" s="386"/>
      <c r="T1178" s="78"/>
      <c r="Y1178" s="42"/>
    </row>
    <row r="1179" spans="1:25">
      <c r="A1179" s="399"/>
      <c r="B1179" s="18"/>
      <c r="C1179" s="78"/>
      <c r="D1179" s="78"/>
      <c r="E1179" s="78"/>
      <c r="F1179" s="78"/>
      <c r="G1179" s="400"/>
      <c r="H1179" s="400"/>
      <c r="I1179" s="401"/>
      <c r="J1179" s="78"/>
      <c r="K1179" s="78"/>
      <c r="L1179" s="402"/>
      <c r="M1179" s="78"/>
      <c r="N1179" s="78"/>
      <c r="O1179" s="78"/>
      <c r="P1179" s="78"/>
      <c r="Q1179" s="78"/>
      <c r="R1179" s="403"/>
      <c r="S1179" s="386"/>
      <c r="T1179" s="78"/>
      <c r="Y1179" s="42"/>
    </row>
    <row r="1180" spans="1:25">
      <c r="A1180" s="399"/>
      <c r="B1180" s="18"/>
      <c r="C1180" s="78"/>
      <c r="D1180" s="78"/>
      <c r="E1180" s="78"/>
      <c r="F1180" s="78"/>
      <c r="G1180" s="400"/>
      <c r="H1180" s="400"/>
      <c r="I1180" s="401"/>
      <c r="J1180" s="78"/>
      <c r="K1180" s="78"/>
      <c r="L1180" s="402"/>
      <c r="M1180" s="78"/>
      <c r="N1180" s="78"/>
      <c r="O1180" s="78"/>
      <c r="P1180" s="78"/>
      <c r="Q1180" s="78"/>
      <c r="R1180" s="403"/>
      <c r="S1180" s="386"/>
      <c r="T1180" s="78"/>
      <c r="Y1180" s="42"/>
    </row>
    <row r="1181" spans="1:25">
      <c r="A1181" s="399"/>
      <c r="B1181" s="18"/>
      <c r="C1181" s="78"/>
      <c r="D1181" s="78"/>
      <c r="E1181" s="78"/>
      <c r="F1181" s="78"/>
      <c r="G1181" s="400"/>
      <c r="H1181" s="400"/>
      <c r="I1181" s="401"/>
      <c r="J1181" s="78"/>
      <c r="K1181" s="78"/>
      <c r="L1181" s="402"/>
      <c r="M1181" s="78"/>
      <c r="N1181" s="78"/>
      <c r="O1181" s="78"/>
      <c r="P1181" s="78"/>
      <c r="Q1181" s="78"/>
      <c r="R1181" s="403"/>
      <c r="S1181" s="386"/>
      <c r="T1181" s="78"/>
      <c r="Y1181" s="42"/>
    </row>
    <row r="1182" spans="1:25">
      <c r="A1182" s="399"/>
      <c r="B1182" s="18"/>
      <c r="C1182" s="78"/>
      <c r="D1182" s="78"/>
      <c r="E1182" s="78"/>
      <c r="F1182" s="78"/>
      <c r="G1182" s="400"/>
      <c r="H1182" s="400"/>
      <c r="I1182" s="401"/>
      <c r="J1182" s="78"/>
      <c r="K1182" s="78"/>
      <c r="L1182" s="402"/>
      <c r="M1182" s="78"/>
      <c r="N1182" s="78"/>
      <c r="O1182" s="78"/>
      <c r="P1182" s="78"/>
      <c r="Q1182" s="78"/>
      <c r="R1182" s="403"/>
      <c r="S1182" s="386"/>
      <c r="T1182" s="78"/>
      <c r="Y1182" s="42"/>
    </row>
    <row r="1183" spans="1:25">
      <c r="A1183" s="399"/>
      <c r="B1183" s="18"/>
      <c r="C1183" s="78"/>
      <c r="D1183" s="78"/>
      <c r="E1183" s="78"/>
      <c r="F1183" s="78"/>
      <c r="G1183" s="400"/>
      <c r="H1183" s="400"/>
      <c r="I1183" s="401"/>
      <c r="J1183" s="78"/>
      <c r="K1183" s="78"/>
      <c r="L1183" s="402"/>
      <c r="M1183" s="78"/>
      <c r="N1183" s="78"/>
      <c r="O1183" s="78"/>
      <c r="P1183" s="78"/>
      <c r="Q1183" s="78"/>
      <c r="R1183" s="403"/>
      <c r="S1183" s="386"/>
      <c r="T1183" s="78"/>
      <c r="Y1183" s="42"/>
    </row>
    <row r="1184" spans="1:25">
      <c r="A1184" s="399"/>
      <c r="B1184" s="18"/>
      <c r="C1184" s="78"/>
      <c r="D1184" s="78"/>
      <c r="E1184" s="78"/>
      <c r="F1184" s="78"/>
      <c r="G1184" s="400"/>
      <c r="H1184" s="400"/>
      <c r="I1184" s="401"/>
      <c r="J1184" s="78"/>
      <c r="K1184" s="78"/>
      <c r="L1184" s="402"/>
      <c r="M1184" s="78"/>
      <c r="N1184" s="78"/>
      <c r="O1184" s="78"/>
      <c r="P1184" s="78"/>
      <c r="Q1184" s="78"/>
      <c r="R1184" s="403"/>
      <c r="S1184" s="386"/>
      <c r="T1184" s="78"/>
      <c r="Y1184" s="42"/>
    </row>
    <row r="1185" spans="1:25">
      <c r="A1185" s="399"/>
      <c r="B1185" s="18"/>
      <c r="C1185" s="78"/>
      <c r="D1185" s="78"/>
      <c r="E1185" s="78"/>
      <c r="F1185" s="78"/>
      <c r="G1185" s="400"/>
      <c r="H1185" s="400"/>
      <c r="I1185" s="401"/>
      <c r="J1185" s="78"/>
      <c r="K1185" s="78"/>
      <c r="L1185" s="402"/>
      <c r="M1185" s="78"/>
      <c r="N1185" s="78"/>
      <c r="O1185" s="78"/>
      <c r="P1185" s="78"/>
      <c r="Q1185" s="78"/>
      <c r="R1185" s="403"/>
      <c r="S1185" s="386"/>
      <c r="T1185" s="78"/>
      <c r="Y1185" s="42"/>
    </row>
    <row r="1186" spans="1:25">
      <c r="A1186" s="399"/>
      <c r="B1186" s="18"/>
      <c r="C1186" s="78"/>
      <c r="D1186" s="78"/>
      <c r="E1186" s="78"/>
      <c r="F1186" s="78"/>
      <c r="G1186" s="400"/>
      <c r="H1186" s="400"/>
      <c r="I1186" s="401"/>
      <c r="J1186" s="78"/>
      <c r="K1186" s="78"/>
      <c r="L1186" s="402"/>
      <c r="M1186" s="78"/>
      <c r="N1186" s="78"/>
      <c r="O1186" s="78"/>
      <c r="P1186" s="78"/>
      <c r="Q1186" s="78"/>
      <c r="R1186" s="403"/>
      <c r="S1186" s="386"/>
      <c r="T1186" s="78"/>
      <c r="Y1186" s="42"/>
    </row>
    <row r="1187" spans="1:25">
      <c r="A1187" s="399"/>
      <c r="B1187" s="18"/>
      <c r="C1187" s="78"/>
      <c r="D1187" s="78"/>
      <c r="E1187" s="78"/>
      <c r="F1187" s="78"/>
      <c r="G1187" s="400"/>
      <c r="H1187" s="400"/>
      <c r="I1187" s="401"/>
      <c r="J1187" s="78"/>
      <c r="K1187" s="78"/>
      <c r="L1187" s="402"/>
      <c r="M1187" s="78"/>
      <c r="N1187" s="78"/>
      <c r="O1187" s="78"/>
      <c r="P1187" s="78"/>
      <c r="Q1187" s="78"/>
      <c r="R1187" s="403"/>
      <c r="S1187" s="386"/>
      <c r="T1187" s="78"/>
      <c r="Y1187" s="42"/>
    </row>
    <row r="1188" spans="1:25">
      <c r="A1188" s="399"/>
      <c r="B1188" s="18"/>
      <c r="C1188" s="78"/>
      <c r="D1188" s="78"/>
      <c r="E1188" s="78"/>
      <c r="F1188" s="78"/>
      <c r="G1188" s="400"/>
      <c r="H1188" s="400"/>
      <c r="I1188" s="401"/>
      <c r="J1188" s="78"/>
      <c r="K1188" s="78"/>
      <c r="L1188" s="402"/>
      <c r="M1188" s="78"/>
      <c r="N1188" s="78"/>
      <c r="O1188" s="78"/>
      <c r="P1188" s="78"/>
      <c r="Q1188" s="78"/>
      <c r="R1188" s="403"/>
      <c r="S1188" s="386"/>
      <c r="T1188" s="78"/>
      <c r="Y1188" s="42"/>
    </row>
    <row r="1189" spans="1:25">
      <c r="A1189" s="399"/>
      <c r="B1189" s="18"/>
      <c r="C1189" s="78"/>
      <c r="D1189" s="78"/>
      <c r="E1189" s="78"/>
      <c r="F1189" s="78"/>
      <c r="G1189" s="400"/>
      <c r="H1189" s="400"/>
      <c r="I1189" s="401"/>
      <c r="J1189" s="78"/>
      <c r="K1189" s="78"/>
      <c r="L1189" s="402"/>
      <c r="M1189" s="78"/>
      <c r="N1189" s="78"/>
      <c r="O1189" s="78"/>
      <c r="P1189" s="78"/>
      <c r="Q1189" s="78"/>
      <c r="R1189" s="403"/>
      <c r="S1189" s="386"/>
      <c r="T1189" s="78"/>
      <c r="Y1189" s="42"/>
    </row>
    <row r="1190" spans="1:25">
      <c r="A1190" s="399"/>
      <c r="B1190" s="18"/>
      <c r="C1190" s="78"/>
      <c r="D1190" s="78"/>
      <c r="E1190" s="78"/>
      <c r="F1190" s="78"/>
      <c r="G1190" s="400"/>
      <c r="H1190" s="400"/>
      <c r="I1190" s="401"/>
      <c r="J1190" s="78"/>
      <c r="K1190" s="78"/>
      <c r="L1190" s="402"/>
      <c r="M1190" s="78"/>
      <c r="N1190" s="78"/>
      <c r="O1190" s="78"/>
      <c r="P1190" s="78"/>
      <c r="Q1190" s="78"/>
      <c r="R1190" s="403"/>
      <c r="S1190" s="386"/>
      <c r="T1190" s="78"/>
      <c r="Y1190" s="42"/>
    </row>
    <row r="1191" spans="1:25">
      <c r="A1191" s="399"/>
      <c r="B1191" s="18"/>
      <c r="C1191" s="78"/>
      <c r="D1191" s="78"/>
      <c r="E1191" s="78"/>
      <c r="F1191" s="78"/>
      <c r="G1191" s="400"/>
      <c r="H1191" s="400"/>
      <c r="I1191" s="401"/>
      <c r="J1191" s="78"/>
      <c r="K1191" s="78"/>
      <c r="L1191" s="402"/>
      <c r="M1191" s="78"/>
      <c r="N1191" s="78"/>
      <c r="O1191" s="78"/>
      <c r="P1191" s="78"/>
      <c r="Q1191" s="78"/>
      <c r="R1191" s="403"/>
      <c r="S1191" s="386"/>
      <c r="T1191" s="78"/>
      <c r="Y1191" s="42"/>
    </row>
    <row r="1192" spans="1:25">
      <c r="A1192" s="399"/>
      <c r="B1192" s="18"/>
      <c r="C1192" s="78"/>
      <c r="D1192" s="78"/>
      <c r="E1192" s="78"/>
      <c r="F1192" s="78"/>
      <c r="G1192" s="400"/>
      <c r="H1192" s="400"/>
      <c r="I1192" s="401"/>
      <c r="J1192" s="78"/>
      <c r="K1192" s="78"/>
      <c r="L1192" s="402"/>
      <c r="M1192" s="78"/>
      <c r="N1192" s="78"/>
      <c r="O1192" s="78"/>
      <c r="P1192" s="78"/>
      <c r="Q1192" s="78"/>
      <c r="R1192" s="403"/>
      <c r="S1192" s="386"/>
      <c r="T1192" s="78"/>
      <c r="Y1192" s="42"/>
    </row>
    <row r="1193" spans="1:25">
      <c r="A1193" s="399"/>
      <c r="B1193" s="18"/>
      <c r="C1193" s="78"/>
      <c r="D1193" s="78"/>
      <c r="E1193" s="78"/>
      <c r="F1193" s="78"/>
      <c r="G1193" s="400"/>
      <c r="H1193" s="400"/>
      <c r="I1193" s="401"/>
      <c r="J1193" s="78"/>
      <c r="K1193" s="78"/>
      <c r="L1193" s="402"/>
      <c r="M1193" s="78"/>
      <c r="N1193" s="78"/>
      <c r="O1193" s="78"/>
      <c r="P1193" s="78"/>
      <c r="Q1193" s="78"/>
      <c r="R1193" s="403"/>
      <c r="S1193" s="386"/>
      <c r="T1193" s="78"/>
      <c r="Y1193" s="42"/>
    </row>
    <row r="1194" spans="1:25">
      <c r="A1194" s="399"/>
      <c r="B1194" s="18"/>
      <c r="C1194" s="78"/>
      <c r="D1194" s="78"/>
      <c r="E1194" s="78"/>
      <c r="F1194" s="78"/>
      <c r="G1194" s="400"/>
      <c r="H1194" s="400"/>
      <c r="I1194" s="401"/>
      <c r="J1194" s="78"/>
      <c r="K1194" s="78"/>
      <c r="L1194" s="402"/>
      <c r="M1194" s="78"/>
      <c r="N1194" s="78"/>
      <c r="O1194" s="78"/>
      <c r="P1194" s="78"/>
      <c r="Q1194" s="78"/>
      <c r="R1194" s="403"/>
      <c r="S1194" s="386"/>
      <c r="T1194" s="78"/>
      <c r="Y1194" s="42"/>
    </row>
    <row r="1195" spans="1:25">
      <c r="A1195" s="399"/>
      <c r="B1195" s="18"/>
      <c r="C1195" s="78"/>
      <c r="D1195" s="78"/>
      <c r="E1195" s="78"/>
      <c r="F1195" s="78"/>
      <c r="G1195" s="400"/>
      <c r="H1195" s="400"/>
      <c r="I1195" s="401"/>
      <c r="J1195" s="78"/>
      <c r="K1195" s="78"/>
      <c r="L1195" s="402"/>
      <c r="M1195" s="78"/>
      <c r="N1195" s="78"/>
      <c r="O1195" s="78"/>
      <c r="P1195" s="78"/>
      <c r="Q1195" s="78"/>
      <c r="R1195" s="403"/>
      <c r="S1195" s="386"/>
      <c r="T1195" s="78"/>
      <c r="Y1195" s="42"/>
    </row>
    <row r="1196" spans="1:25">
      <c r="A1196" s="399"/>
      <c r="B1196" s="18"/>
      <c r="C1196" s="78"/>
      <c r="D1196" s="78"/>
      <c r="E1196" s="78"/>
      <c r="F1196" s="78"/>
      <c r="G1196" s="400"/>
      <c r="H1196" s="400"/>
      <c r="I1196" s="401"/>
      <c r="J1196" s="78"/>
      <c r="K1196" s="78"/>
      <c r="L1196" s="402"/>
      <c r="M1196" s="78"/>
      <c r="N1196" s="78"/>
      <c r="O1196" s="78"/>
      <c r="P1196" s="78"/>
      <c r="Q1196" s="78"/>
      <c r="R1196" s="403"/>
      <c r="S1196" s="386"/>
      <c r="T1196" s="78"/>
      <c r="Y1196" s="42"/>
    </row>
    <row r="1197" spans="1:25">
      <c r="A1197" s="399"/>
      <c r="B1197" s="18"/>
      <c r="C1197" s="78"/>
      <c r="D1197" s="78"/>
      <c r="E1197" s="78"/>
      <c r="F1197" s="78"/>
      <c r="G1197" s="400"/>
      <c r="H1197" s="400"/>
      <c r="I1197" s="401"/>
      <c r="J1197" s="78"/>
      <c r="K1197" s="78"/>
      <c r="L1197" s="402"/>
      <c r="M1197" s="78"/>
      <c r="N1197" s="78"/>
      <c r="O1197" s="78"/>
      <c r="P1197" s="78"/>
      <c r="Q1197" s="78"/>
      <c r="R1197" s="403"/>
      <c r="S1197" s="386"/>
      <c r="T1197" s="78"/>
      <c r="Y1197" s="42"/>
    </row>
    <row r="1198" spans="1:25">
      <c r="A1198" s="399"/>
      <c r="B1198" s="18"/>
      <c r="C1198" s="78"/>
      <c r="D1198" s="78"/>
      <c r="E1198" s="78"/>
      <c r="F1198" s="78"/>
      <c r="G1198" s="400"/>
      <c r="H1198" s="400"/>
      <c r="I1198" s="401"/>
      <c r="J1198" s="78"/>
      <c r="K1198" s="78"/>
      <c r="L1198" s="402"/>
      <c r="M1198" s="78"/>
      <c r="N1198" s="78"/>
      <c r="O1198" s="78"/>
      <c r="P1198" s="78"/>
      <c r="Q1198" s="78"/>
      <c r="R1198" s="403"/>
      <c r="S1198" s="386"/>
      <c r="T1198" s="78"/>
      <c r="Y1198" s="42"/>
    </row>
    <row r="1199" spans="1:25">
      <c r="A1199" s="399"/>
      <c r="B1199" s="18"/>
      <c r="C1199" s="78"/>
      <c r="D1199" s="78"/>
      <c r="E1199" s="78"/>
      <c r="F1199" s="78"/>
      <c r="G1199" s="400"/>
      <c r="H1199" s="400"/>
      <c r="I1199" s="401"/>
      <c r="J1199" s="78"/>
      <c r="K1199" s="78"/>
      <c r="L1199" s="402"/>
      <c r="M1199" s="78"/>
      <c r="N1199" s="78"/>
      <c r="O1199" s="78"/>
      <c r="P1199" s="78"/>
      <c r="Q1199" s="78"/>
      <c r="R1199" s="403"/>
      <c r="S1199" s="386"/>
      <c r="T1199" s="78"/>
      <c r="Y1199" s="42"/>
    </row>
    <row r="1200" spans="1:25">
      <c r="A1200" s="399"/>
      <c r="B1200" s="18"/>
      <c r="C1200" s="78"/>
      <c r="D1200" s="78"/>
      <c r="E1200" s="78"/>
      <c r="F1200" s="78"/>
      <c r="G1200" s="400"/>
      <c r="H1200" s="400"/>
      <c r="I1200" s="401"/>
      <c r="J1200" s="78"/>
      <c r="K1200" s="78"/>
      <c r="L1200" s="402"/>
      <c r="M1200" s="78"/>
      <c r="N1200" s="78"/>
      <c r="O1200" s="78"/>
      <c r="P1200" s="78"/>
      <c r="Q1200" s="78"/>
      <c r="R1200" s="403"/>
      <c r="S1200" s="386"/>
      <c r="T1200" s="78"/>
      <c r="Y1200" s="42"/>
    </row>
    <row r="1201" spans="1:25">
      <c r="A1201" s="399"/>
      <c r="B1201" s="18"/>
      <c r="C1201" s="78"/>
      <c r="D1201" s="78"/>
      <c r="E1201" s="78"/>
      <c r="F1201" s="78"/>
      <c r="G1201" s="400"/>
      <c r="H1201" s="400"/>
      <c r="I1201" s="401"/>
      <c r="J1201" s="78"/>
      <c r="K1201" s="78"/>
      <c r="L1201" s="402"/>
      <c r="M1201" s="78"/>
      <c r="N1201" s="78"/>
      <c r="O1201" s="78"/>
      <c r="P1201" s="78"/>
      <c r="Q1201" s="78"/>
      <c r="R1201" s="403"/>
      <c r="S1201" s="386"/>
      <c r="T1201" s="78"/>
      <c r="Y1201" s="42"/>
    </row>
    <row r="1202" spans="1:25">
      <c r="A1202" s="399"/>
      <c r="B1202" s="18"/>
      <c r="C1202" s="78"/>
      <c r="D1202" s="78"/>
      <c r="E1202" s="78"/>
      <c r="F1202" s="78"/>
      <c r="G1202" s="400"/>
      <c r="H1202" s="400"/>
      <c r="I1202" s="401"/>
      <c r="J1202" s="78"/>
      <c r="K1202" s="78"/>
      <c r="L1202" s="402"/>
      <c r="M1202" s="78"/>
      <c r="N1202" s="78"/>
      <c r="O1202" s="78"/>
      <c r="P1202" s="78"/>
      <c r="Q1202" s="78"/>
      <c r="R1202" s="403"/>
      <c r="S1202" s="386"/>
      <c r="T1202" s="78"/>
      <c r="Y1202" s="42"/>
    </row>
    <row r="1203" spans="1:25">
      <c r="A1203" s="399"/>
      <c r="B1203" s="18"/>
      <c r="C1203" s="78"/>
      <c r="D1203" s="78"/>
      <c r="E1203" s="78"/>
      <c r="F1203" s="78"/>
      <c r="G1203" s="400"/>
      <c r="H1203" s="400"/>
      <c r="I1203" s="401"/>
      <c r="J1203" s="78"/>
      <c r="K1203" s="78"/>
      <c r="L1203" s="402"/>
      <c r="M1203" s="78"/>
      <c r="N1203" s="78"/>
      <c r="O1203" s="78"/>
      <c r="P1203" s="78"/>
      <c r="Q1203" s="78"/>
      <c r="R1203" s="403"/>
      <c r="S1203" s="386"/>
      <c r="T1203" s="78"/>
      <c r="Y1203" s="42"/>
    </row>
    <row r="1204" spans="1:25">
      <c r="A1204" s="399"/>
      <c r="B1204" s="18"/>
      <c r="C1204" s="78"/>
      <c r="D1204" s="78"/>
      <c r="E1204" s="78"/>
      <c r="F1204" s="78"/>
      <c r="G1204" s="400"/>
      <c r="H1204" s="400"/>
      <c r="I1204" s="401"/>
      <c r="J1204" s="78"/>
      <c r="K1204" s="78"/>
      <c r="L1204" s="402"/>
      <c r="M1204" s="78"/>
      <c r="N1204" s="78"/>
      <c r="O1204" s="78"/>
      <c r="P1204" s="78"/>
      <c r="Q1204" s="78"/>
      <c r="R1204" s="403"/>
      <c r="S1204" s="386"/>
      <c r="T1204" s="78"/>
      <c r="Y1204" s="42"/>
    </row>
    <row r="1205" spans="1:25">
      <c r="A1205" s="399"/>
      <c r="B1205" s="18"/>
      <c r="C1205" s="78"/>
      <c r="D1205" s="78"/>
      <c r="E1205" s="78"/>
      <c r="F1205" s="78"/>
      <c r="G1205" s="400"/>
      <c r="H1205" s="400"/>
      <c r="I1205" s="401"/>
      <c r="J1205" s="78"/>
      <c r="K1205" s="78"/>
      <c r="L1205" s="402"/>
      <c r="M1205" s="78"/>
      <c r="N1205" s="78"/>
      <c r="O1205" s="78"/>
      <c r="P1205" s="78"/>
      <c r="Q1205" s="78"/>
      <c r="R1205" s="403"/>
      <c r="S1205" s="386"/>
      <c r="T1205" s="78"/>
      <c r="Y1205" s="42"/>
    </row>
    <row r="1206" spans="1:25">
      <c r="A1206" s="399"/>
      <c r="B1206" s="18"/>
      <c r="C1206" s="78"/>
      <c r="D1206" s="78"/>
      <c r="E1206" s="78"/>
      <c r="F1206" s="78"/>
      <c r="G1206" s="400"/>
      <c r="H1206" s="400"/>
      <c r="I1206" s="401"/>
      <c r="J1206" s="78"/>
      <c r="K1206" s="78"/>
      <c r="L1206" s="402"/>
      <c r="M1206" s="78"/>
      <c r="N1206" s="78"/>
      <c r="O1206" s="78"/>
      <c r="P1206" s="78"/>
      <c r="Q1206" s="78"/>
      <c r="R1206" s="403"/>
      <c r="S1206" s="386"/>
      <c r="T1206" s="78"/>
      <c r="Y1206" s="42"/>
    </row>
    <row r="1207" spans="1:25">
      <c r="A1207" s="399"/>
      <c r="B1207" s="18"/>
      <c r="C1207" s="78"/>
      <c r="D1207" s="78"/>
      <c r="E1207" s="78"/>
      <c r="F1207" s="78"/>
      <c r="G1207" s="400"/>
      <c r="H1207" s="400"/>
      <c r="I1207" s="401"/>
      <c r="J1207" s="78"/>
      <c r="K1207" s="78"/>
      <c r="L1207" s="402"/>
      <c r="M1207" s="78"/>
      <c r="N1207" s="78"/>
      <c r="O1207" s="78"/>
      <c r="P1207" s="78"/>
      <c r="Q1207" s="78"/>
      <c r="R1207" s="403"/>
      <c r="S1207" s="386"/>
      <c r="T1207" s="78"/>
      <c r="Y1207" s="42"/>
    </row>
    <row r="1208" spans="1:25">
      <c r="A1208" s="399"/>
      <c r="B1208" s="18"/>
      <c r="C1208" s="78"/>
      <c r="D1208" s="78"/>
      <c r="E1208" s="78"/>
      <c r="F1208" s="78"/>
      <c r="G1208" s="400"/>
      <c r="H1208" s="400"/>
      <c r="I1208" s="401"/>
      <c r="J1208" s="78"/>
      <c r="K1208" s="78"/>
      <c r="L1208" s="402"/>
      <c r="M1208" s="78"/>
      <c r="N1208" s="78"/>
      <c r="O1208" s="78"/>
      <c r="P1208" s="78"/>
      <c r="Q1208" s="78"/>
      <c r="R1208" s="403"/>
      <c r="S1208" s="386"/>
      <c r="T1208" s="78"/>
      <c r="Y1208" s="42"/>
    </row>
    <row r="1209" spans="1:25">
      <c r="A1209" s="399"/>
      <c r="B1209" s="18"/>
      <c r="C1209" s="78"/>
      <c r="D1209" s="78"/>
      <c r="E1209" s="78"/>
      <c r="F1209" s="78"/>
      <c r="G1209" s="400"/>
      <c r="H1209" s="400"/>
      <c r="I1209" s="401"/>
      <c r="J1209" s="78"/>
      <c r="K1209" s="78"/>
      <c r="L1209" s="402"/>
      <c r="M1209" s="78"/>
      <c r="N1209" s="78"/>
      <c r="O1209" s="78"/>
      <c r="P1209" s="78"/>
      <c r="Q1209" s="78"/>
      <c r="R1209" s="403"/>
      <c r="S1209" s="386"/>
      <c r="T1209" s="78"/>
      <c r="Y1209" s="42"/>
    </row>
    <row r="1210" spans="1:25">
      <c r="A1210" s="399"/>
      <c r="B1210" s="18"/>
      <c r="C1210" s="78"/>
      <c r="D1210" s="78"/>
      <c r="E1210" s="78"/>
      <c r="F1210" s="78"/>
      <c r="G1210" s="400"/>
      <c r="H1210" s="400"/>
      <c r="I1210" s="401"/>
      <c r="J1210" s="78"/>
      <c r="K1210" s="78"/>
      <c r="L1210" s="402"/>
      <c r="M1210" s="78"/>
      <c r="N1210" s="78"/>
      <c r="O1210" s="78"/>
      <c r="P1210" s="78"/>
      <c r="Q1210" s="78"/>
      <c r="R1210" s="403"/>
      <c r="S1210" s="386"/>
      <c r="T1210" s="78"/>
      <c r="Y1210" s="42"/>
    </row>
    <row r="1211" spans="1:25">
      <c r="A1211" s="399"/>
      <c r="B1211" s="18"/>
      <c r="C1211" s="78"/>
      <c r="D1211" s="78"/>
      <c r="E1211" s="78"/>
      <c r="F1211" s="78"/>
      <c r="G1211" s="400"/>
      <c r="H1211" s="400"/>
      <c r="I1211" s="401"/>
      <c r="J1211" s="78"/>
      <c r="K1211" s="78"/>
      <c r="L1211" s="402"/>
      <c r="M1211" s="78"/>
      <c r="N1211" s="78"/>
      <c r="O1211" s="78"/>
      <c r="P1211" s="78"/>
      <c r="Q1211" s="78"/>
      <c r="R1211" s="403"/>
      <c r="S1211" s="386"/>
      <c r="T1211" s="78"/>
      <c r="Y1211" s="42"/>
    </row>
    <row r="1212" spans="1:25">
      <c r="A1212" s="399"/>
      <c r="B1212" s="18"/>
      <c r="C1212" s="78"/>
      <c r="D1212" s="78"/>
      <c r="E1212" s="78"/>
      <c r="F1212" s="78"/>
      <c r="G1212" s="400"/>
      <c r="H1212" s="400"/>
      <c r="I1212" s="401"/>
      <c r="J1212" s="78"/>
      <c r="K1212" s="78"/>
      <c r="L1212" s="402"/>
      <c r="M1212" s="78"/>
      <c r="N1212" s="78"/>
      <c r="O1212" s="78"/>
      <c r="P1212" s="78"/>
      <c r="Q1212" s="78"/>
      <c r="R1212" s="403"/>
      <c r="S1212" s="386"/>
      <c r="T1212" s="78"/>
      <c r="Y1212" s="42"/>
    </row>
    <row r="1213" spans="1:25">
      <c r="A1213" s="399"/>
      <c r="B1213" s="18"/>
      <c r="C1213" s="78"/>
      <c r="D1213" s="78"/>
      <c r="E1213" s="78"/>
      <c r="F1213" s="78"/>
      <c r="G1213" s="400"/>
      <c r="H1213" s="400"/>
      <c r="I1213" s="401"/>
      <c r="J1213" s="78"/>
      <c r="K1213" s="78"/>
      <c r="L1213" s="402"/>
      <c r="M1213" s="78"/>
      <c r="N1213" s="78"/>
      <c r="O1213" s="78"/>
      <c r="P1213" s="78"/>
      <c r="Q1213" s="78"/>
      <c r="R1213" s="403"/>
      <c r="S1213" s="386"/>
      <c r="T1213" s="78"/>
      <c r="Y1213" s="42"/>
    </row>
    <row r="1214" spans="1:25">
      <c r="A1214" s="399"/>
      <c r="B1214" s="18"/>
      <c r="C1214" s="78"/>
      <c r="D1214" s="78"/>
      <c r="E1214" s="78"/>
      <c r="F1214" s="78"/>
      <c r="G1214" s="400"/>
      <c r="H1214" s="400"/>
      <c r="I1214" s="401"/>
      <c r="J1214" s="78"/>
      <c r="K1214" s="78"/>
      <c r="L1214" s="402"/>
      <c r="M1214" s="78"/>
      <c r="N1214" s="78"/>
      <c r="O1214" s="78"/>
      <c r="P1214" s="78"/>
      <c r="Q1214" s="78"/>
      <c r="R1214" s="403"/>
      <c r="S1214" s="386"/>
      <c r="T1214" s="78"/>
      <c r="Y1214" s="42"/>
    </row>
    <row r="1215" spans="1:25">
      <c r="A1215" s="399"/>
      <c r="B1215" s="18"/>
      <c r="C1215" s="78"/>
      <c r="D1215" s="78"/>
      <c r="E1215" s="78"/>
      <c r="F1215" s="78"/>
      <c r="G1215" s="400"/>
      <c r="H1215" s="400"/>
      <c r="I1215" s="401"/>
      <c r="J1215" s="78"/>
      <c r="K1215" s="78"/>
      <c r="L1215" s="402"/>
      <c r="M1215" s="78"/>
      <c r="N1215" s="78"/>
      <c r="O1215" s="78"/>
      <c r="P1215" s="78"/>
      <c r="Q1215" s="78"/>
      <c r="R1215" s="403"/>
      <c r="S1215" s="386"/>
      <c r="T1215" s="78"/>
      <c r="Y1215" s="42"/>
    </row>
    <row r="1216" spans="1:25">
      <c r="A1216" s="399"/>
      <c r="B1216" s="18"/>
      <c r="C1216" s="78"/>
      <c r="D1216" s="78"/>
      <c r="E1216" s="78"/>
      <c r="F1216" s="78"/>
      <c r="G1216" s="400"/>
      <c r="H1216" s="400"/>
      <c r="I1216" s="401"/>
      <c r="J1216" s="78"/>
      <c r="K1216" s="78"/>
      <c r="L1216" s="402"/>
      <c r="M1216" s="78"/>
      <c r="N1216" s="78"/>
      <c r="O1216" s="78"/>
      <c r="P1216" s="78"/>
      <c r="Q1216" s="78"/>
      <c r="R1216" s="403"/>
      <c r="S1216" s="386"/>
      <c r="T1216" s="78"/>
      <c r="Y1216" s="42"/>
    </row>
    <row r="1217" spans="1:25">
      <c r="A1217" s="399"/>
      <c r="B1217" s="18"/>
      <c r="C1217" s="78"/>
      <c r="D1217" s="78"/>
      <c r="E1217" s="78"/>
      <c r="F1217" s="78"/>
      <c r="G1217" s="400"/>
      <c r="H1217" s="400"/>
      <c r="I1217" s="401"/>
      <c r="J1217" s="78"/>
      <c r="K1217" s="78"/>
      <c r="L1217" s="402"/>
      <c r="M1217" s="78"/>
      <c r="N1217" s="78"/>
      <c r="O1217" s="78"/>
      <c r="P1217" s="78"/>
      <c r="Q1217" s="78"/>
      <c r="R1217" s="403"/>
      <c r="S1217" s="386"/>
      <c r="T1217" s="78"/>
      <c r="Y1217" s="42"/>
    </row>
    <row r="1218" spans="1:25">
      <c r="A1218" s="399"/>
      <c r="B1218" s="18"/>
      <c r="C1218" s="78"/>
      <c r="D1218" s="78"/>
      <c r="E1218" s="78"/>
      <c r="F1218" s="78"/>
      <c r="G1218" s="400"/>
      <c r="H1218" s="400"/>
      <c r="I1218" s="401"/>
      <c r="J1218" s="78"/>
      <c r="K1218" s="78"/>
      <c r="L1218" s="402"/>
      <c r="M1218" s="78"/>
      <c r="N1218" s="78"/>
      <c r="O1218" s="78"/>
      <c r="P1218" s="78"/>
      <c r="Q1218" s="78"/>
      <c r="R1218" s="403"/>
      <c r="S1218" s="386"/>
      <c r="T1218" s="78"/>
      <c r="Y1218" s="42"/>
    </row>
    <row r="1219" spans="1:25">
      <c r="A1219" s="399"/>
      <c r="B1219" s="18"/>
      <c r="C1219" s="78"/>
      <c r="D1219" s="78"/>
      <c r="E1219" s="78"/>
      <c r="F1219" s="78"/>
      <c r="G1219" s="400"/>
      <c r="H1219" s="400"/>
      <c r="I1219" s="401"/>
      <c r="J1219" s="78"/>
      <c r="K1219" s="78"/>
      <c r="L1219" s="402"/>
      <c r="M1219" s="78"/>
      <c r="N1219" s="78"/>
      <c r="O1219" s="78"/>
      <c r="P1219" s="78"/>
      <c r="Q1219" s="78"/>
      <c r="R1219" s="403"/>
      <c r="S1219" s="386"/>
      <c r="T1219" s="78"/>
      <c r="Y1219" s="42"/>
    </row>
    <row r="1220" spans="1:25">
      <c r="A1220" s="399"/>
      <c r="B1220" s="18"/>
      <c r="C1220" s="78"/>
      <c r="D1220" s="78"/>
      <c r="E1220" s="78"/>
      <c r="F1220" s="78"/>
      <c r="G1220" s="400"/>
      <c r="H1220" s="400"/>
      <c r="I1220" s="401"/>
      <c r="J1220" s="78"/>
      <c r="K1220" s="78"/>
      <c r="L1220" s="402"/>
      <c r="M1220" s="78"/>
      <c r="N1220" s="78"/>
      <c r="O1220" s="78"/>
      <c r="P1220" s="78"/>
      <c r="Q1220" s="78"/>
      <c r="R1220" s="403"/>
      <c r="S1220" s="386"/>
      <c r="T1220" s="78"/>
      <c r="Y1220" s="42"/>
    </row>
    <row r="1221" spans="1:25">
      <c r="A1221" s="399"/>
      <c r="B1221" s="18"/>
      <c r="C1221" s="78"/>
      <c r="D1221" s="78"/>
      <c r="E1221" s="78"/>
      <c r="F1221" s="78"/>
      <c r="G1221" s="400"/>
      <c r="H1221" s="400"/>
      <c r="I1221" s="401"/>
      <c r="J1221" s="78"/>
      <c r="K1221" s="78"/>
      <c r="L1221" s="402"/>
      <c r="M1221" s="78"/>
      <c r="N1221" s="78"/>
      <c r="O1221" s="78"/>
      <c r="P1221" s="78"/>
      <c r="Q1221" s="78"/>
      <c r="R1221" s="403"/>
      <c r="S1221" s="386"/>
      <c r="T1221" s="78"/>
      <c r="Y1221" s="42"/>
    </row>
    <row r="1222" spans="1:25">
      <c r="A1222" s="399"/>
      <c r="B1222" s="18"/>
      <c r="C1222" s="78"/>
      <c r="D1222" s="78"/>
      <c r="E1222" s="78"/>
      <c r="F1222" s="78"/>
      <c r="G1222" s="400"/>
      <c r="H1222" s="400"/>
      <c r="I1222" s="401"/>
      <c r="J1222" s="78"/>
      <c r="K1222" s="78"/>
      <c r="L1222" s="402"/>
      <c r="M1222" s="78"/>
      <c r="N1222" s="78"/>
      <c r="O1222" s="78"/>
      <c r="P1222" s="78"/>
      <c r="Q1222" s="78"/>
      <c r="R1222" s="403"/>
      <c r="S1222" s="386"/>
      <c r="T1222" s="78"/>
      <c r="Y1222" s="42"/>
    </row>
    <row r="1223" spans="1:25">
      <c r="A1223" s="399"/>
      <c r="B1223" s="18"/>
      <c r="C1223" s="78"/>
      <c r="D1223" s="78"/>
      <c r="E1223" s="78"/>
      <c r="F1223" s="78"/>
      <c r="G1223" s="400"/>
      <c r="H1223" s="400"/>
      <c r="I1223" s="401"/>
      <c r="J1223" s="78"/>
      <c r="K1223" s="78"/>
      <c r="L1223" s="402"/>
      <c r="M1223" s="78"/>
      <c r="N1223" s="78"/>
      <c r="O1223" s="78"/>
      <c r="P1223" s="78"/>
      <c r="Q1223" s="78"/>
      <c r="R1223" s="403"/>
      <c r="S1223" s="386"/>
      <c r="T1223" s="78"/>
      <c r="Y1223" s="42"/>
    </row>
    <row r="1224" spans="1:25">
      <c r="A1224" s="399"/>
      <c r="B1224" s="18"/>
      <c r="C1224" s="78"/>
      <c r="D1224" s="78"/>
      <c r="E1224" s="78"/>
      <c r="F1224" s="78"/>
      <c r="G1224" s="400"/>
      <c r="H1224" s="400"/>
      <c r="I1224" s="401"/>
      <c r="J1224" s="78"/>
      <c r="K1224" s="78"/>
      <c r="L1224" s="402"/>
      <c r="M1224" s="78"/>
      <c r="N1224" s="78"/>
      <c r="O1224" s="78"/>
      <c r="P1224" s="78"/>
      <c r="Q1224" s="78"/>
      <c r="R1224" s="403"/>
      <c r="S1224" s="386"/>
      <c r="T1224" s="78"/>
      <c r="Y1224" s="42"/>
    </row>
    <row r="1225" spans="1:25">
      <c r="A1225" s="399"/>
      <c r="B1225" s="18"/>
      <c r="C1225" s="78"/>
      <c r="D1225" s="78"/>
      <c r="E1225" s="78"/>
      <c r="F1225" s="78"/>
      <c r="G1225" s="400"/>
      <c r="H1225" s="400"/>
      <c r="I1225" s="401"/>
      <c r="J1225" s="78"/>
      <c r="K1225" s="78"/>
      <c r="L1225" s="402"/>
      <c r="M1225" s="78"/>
      <c r="N1225" s="78"/>
      <c r="O1225" s="78"/>
      <c r="P1225" s="78"/>
      <c r="Q1225" s="78"/>
      <c r="R1225" s="403"/>
      <c r="S1225" s="386"/>
      <c r="T1225" s="78"/>
      <c r="Y1225" s="42"/>
    </row>
    <row r="1226" spans="1:25">
      <c r="A1226" s="399"/>
      <c r="B1226" s="18"/>
      <c r="C1226" s="78"/>
      <c r="D1226" s="78"/>
      <c r="E1226" s="78"/>
      <c r="F1226" s="78"/>
      <c r="G1226" s="400"/>
      <c r="H1226" s="400"/>
      <c r="I1226" s="401"/>
      <c r="J1226" s="78"/>
      <c r="K1226" s="78"/>
      <c r="L1226" s="402"/>
      <c r="M1226" s="78"/>
      <c r="N1226" s="78"/>
      <c r="O1226" s="78"/>
      <c r="P1226" s="78"/>
      <c r="Q1226" s="78"/>
      <c r="R1226" s="403"/>
      <c r="S1226" s="386"/>
      <c r="T1226" s="78"/>
      <c r="Y1226" s="42"/>
    </row>
    <row r="1227" spans="1:25">
      <c r="A1227" s="399"/>
      <c r="B1227" s="18"/>
      <c r="C1227" s="78"/>
      <c r="D1227" s="78"/>
      <c r="E1227" s="78"/>
      <c r="F1227" s="78"/>
      <c r="G1227" s="400"/>
      <c r="H1227" s="400"/>
      <c r="I1227" s="401"/>
      <c r="J1227" s="78"/>
      <c r="K1227" s="78"/>
      <c r="L1227" s="402"/>
      <c r="M1227" s="78"/>
      <c r="N1227" s="78"/>
      <c r="O1227" s="78"/>
      <c r="P1227" s="78"/>
      <c r="Q1227" s="78"/>
      <c r="R1227" s="403"/>
      <c r="S1227" s="386"/>
      <c r="T1227" s="78"/>
      <c r="Y1227" s="42"/>
    </row>
    <row r="1228" spans="1:25">
      <c r="A1228" s="399"/>
      <c r="B1228" s="18"/>
      <c r="C1228" s="78"/>
      <c r="D1228" s="78"/>
      <c r="E1228" s="78"/>
      <c r="F1228" s="78"/>
      <c r="G1228" s="400"/>
      <c r="H1228" s="400"/>
      <c r="I1228" s="401"/>
      <c r="J1228" s="78"/>
      <c r="K1228" s="78"/>
      <c r="L1228" s="402"/>
      <c r="M1228" s="78"/>
      <c r="N1228" s="78"/>
      <c r="O1228" s="78"/>
      <c r="P1228" s="78"/>
      <c r="Q1228" s="78"/>
      <c r="R1228" s="403"/>
      <c r="S1228" s="386"/>
      <c r="T1228" s="78"/>
      <c r="Y1228" s="42"/>
    </row>
    <row r="1229" spans="1:25">
      <c r="A1229" s="399"/>
      <c r="B1229" s="18"/>
      <c r="C1229" s="78"/>
      <c r="D1229" s="78"/>
      <c r="E1229" s="78"/>
      <c r="F1229" s="78"/>
      <c r="G1229" s="400"/>
      <c r="H1229" s="400"/>
      <c r="I1229" s="401"/>
      <c r="J1229" s="78"/>
      <c r="K1229" s="78"/>
      <c r="L1229" s="402"/>
      <c r="M1229" s="78"/>
      <c r="N1229" s="78"/>
      <c r="O1229" s="78"/>
      <c r="P1229" s="78"/>
      <c r="Q1229" s="78"/>
      <c r="R1229" s="403"/>
      <c r="S1229" s="386"/>
      <c r="T1229" s="78"/>
      <c r="Y1229" s="42"/>
    </row>
    <row r="1230" spans="1:25">
      <c r="A1230" s="399"/>
      <c r="B1230" s="18"/>
      <c r="C1230" s="78"/>
      <c r="D1230" s="78"/>
      <c r="E1230" s="78"/>
      <c r="F1230" s="78"/>
      <c r="G1230" s="400"/>
      <c r="H1230" s="400"/>
      <c r="I1230" s="401"/>
      <c r="J1230" s="78"/>
      <c r="K1230" s="78"/>
      <c r="L1230" s="402"/>
      <c r="M1230" s="78"/>
      <c r="N1230" s="78"/>
      <c r="O1230" s="78"/>
      <c r="P1230" s="78"/>
      <c r="Q1230" s="78"/>
      <c r="R1230" s="403"/>
      <c r="S1230" s="386"/>
      <c r="T1230" s="78"/>
      <c r="Y1230" s="42"/>
    </row>
    <row r="1231" spans="1:25">
      <c r="A1231" s="399"/>
      <c r="B1231" s="18"/>
      <c r="C1231" s="78"/>
      <c r="D1231" s="78"/>
      <c r="E1231" s="78"/>
      <c r="F1231" s="78"/>
      <c r="G1231" s="400"/>
      <c r="H1231" s="400"/>
      <c r="I1231" s="401"/>
      <c r="J1231" s="78"/>
      <c r="K1231" s="78"/>
      <c r="L1231" s="402"/>
      <c r="M1231" s="78"/>
      <c r="N1231" s="78"/>
      <c r="O1231" s="78"/>
      <c r="P1231" s="78"/>
      <c r="Q1231" s="78"/>
      <c r="R1231" s="403"/>
      <c r="S1231" s="386"/>
      <c r="T1231" s="78"/>
      <c r="Y1231" s="42"/>
    </row>
    <row r="1232" spans="1:25">
      <c r="A1232" s="399"/>
      <c r="B1232" s="18"/>
      <c r="C1232" s="78"/>
      <c r="D1232" s="78"/>
      <c r="E1232" s="78"/>
      <c r="F1232" s="78"/>
      <c r="G1232" s="400"/>
      <c r="H1232" s="400"/>
      <c r="I1232" s="401"/>
      <c r="J1232" s="78"/>
      <c r="K1232" s="78"/>
      <c r="L1232" s="402"/>
      <c r="M1232" s="78"/>
      <c r="N1232" s="78"/>
      <c r="O1232" s="78"/>
      <c r="P1232" s="78"/>
      <c r="Q1232" s="78"/>
      <c r="R1232" s="403"/>
      <c r="S1232" s="386"/>
      <c r="T1232" s="78"/>
      <c r="Y1232" s="42"/>
    </row>
    <row r="1233" spans="1:25">
      <c r="A1233" s="399"/>
      <c r="B1233" s="18"/>
      <c r="C1233" s="78"/>
      <c r="D1233" s="78"/>
      <c r="E1233" s="78"/>
      <c r="F1233" s="78"/>
      <c r="G1233" s="400"/>
      <c r="H1233" s="400"/>
      <c r="I1233" s="401"/>
      <c r="J1233" s="78"/>
      <c r="K1233" s="78"/>
      <c r="L1233" s="402"/>
      <c r="M1233" s="78"/>
      <c r="N1233" s="78"/>
      <c r="O1233" s="78"/>
      <c r="P1233" s="78"/>
      <c r="Q1233" s="78"/>
      <c r="R1233" s="403"/>
      <c r="S1233" s="386"/>
      <c r="T1233" s="78"/>
      <c r="Y1233" s="42"/>
    </row>
    <row r="1234" spans="1:25">
      <c r="A1234" s="399"/>
      <c r="B1234" s="18"/>
      <c r="C1234" s="78"/>
      <c r="D1234" s="78"/>
      <c r="E1234" s="78"/>
      <c r="F1234" s="78"/>
      <c r="G1234" s="400"/>
      <c r="H1234" s="400"/>
      <c r="I1234" s="401"/>
      <c r="J1234" s="78"/>
      <c r="K1234" s="78"/>
      <c r="L1234" s="402"/>
      <c r="M1234" s="78"/>
      <c r="N1234" s="78"/>
      <c r="O1234" s="78"/>
      <c r="P1234" s="78"/>
      <c r="Q1234" s="78"/>
      <c r="R1234" s="403"/>
      <c r="S1234" s="386"/>
      <c r="T1234" s="78"/>
      <c r="Y1234" s="42"/>
    </row>
    <row r="1235" spans="1:25">
      <c r="A1235" s="399"/>
      <c r="B1235" s="18"/>
      <c r="C1235" s="78"/>
      <c r="D1235" s="78"/>
      <c r="E1235" s="78"/>
      <c r="F1235" s="78"/>
      <c r="G1235" s="400"/>
      <c r="H1235" s="400"/>
      <c r="I1235" s="401"/>
      <c r="J1235" s="78"/>
      <c r="K1235" s="78"/>
      <c r="L1235" s="402"/>
      <c r="M1235" s="78"/>
      <c r="N1235" s="78"/>
      <c r="O1235" s="78"/>
      <c r="P1235" s="78"/>
      <c r="Q1235" s="78"/>
      <c r="R1235" s="403"/>
      <c r="S1235" s="386"/>
      <c r="T1235" s="78"/>
      <c r="Y1235" s="42"/>
    </row>
    <row r="1236" spans="1:25">
      <c r="A1236" s="399"/>
      <c r="B1236" s="18"/>
      <c r="C1236" s="78"/>
      <c r="D1236" s="78"/>
      <c r="E1236" s="78"/>
      <c r="F1236" s="78"/>
      <c r="G1236" s="400"/>
      <c r="H1236" s="400"/>
      <c r="I1236" s="401"/>
      <c r="J1236" s="78"/>
      <c r="K1236" s="78"/>
      <c r="L1236" s="402"/>
      <c r="M1236" s="78"/>
      <c r="N1236" s="78"/>
      <c r="O1236" s="78"/>
      <c r="P1236" s="78"/>
      <c r="Q1236" s="78"/>
      <c r="R1236" s="403"/>
      <c r="S1236" s="386"/>
      <c r="T1236" s="78"/>
      <c r="Y1236" s="42"/>
    </row>
    <row r="1237" spans="1:25">
      <c r="A1237" s="399"/>
      <c r="B1237" s="18"/>
      <c r="C1237" s="78"/>
      <c r="D1237" s="78"/>
      <c r="E1237" s="78"/>
      <c r="F1237" s="78"/>
      <c r="G1237" s="400"/>
      <c r="H1237" s="400"/>
      <c r="I1237" s="401"/>
      <c r="J1237" s="78"/>
      <c r="K1237" s="78"/>
      <c r="L1237" s="402"/>
      <c r="M1237" s="78"/>
      <c r="N1237" s="78"/>
      <c r="O1237" s="78"/>
      <c r="P1237" s="78"/>
      <c r="Q1237" s="78"/>
      <c r="R1237" s="403"/>
      <c r="S1237" s="386"/>
      <c r="T1237" s="78"/>
      <c r="Y1237" s="42"/>
    </row>
    <row r="1238" spans="1:25">
      <c r="A1238" s="399"/>
      <c r="B1238" s="18"/>
      <c r="C1238" s="78"/>
      <c r="D1238" s="78"/>
      <c r="E1238" s="78"/>
      <c r="F1238" s="78"/>
      <c r="G1238" s="400"/>
      <c r="H1238" s="400"/>
      <c r="I1238" s="401"/>
      <c r="J1238" s="78"/>
      <c r="K1238" s="78"/>
      <c r="L1238" s="402"/>
      <c r="M1238" s="78"/>
      <c r="N1238" s="78"/>
      <c r="O1238" s="78"/>
      <c r="P1238" s="78"/>
      <c r="Q1238" s="78"/>
      <c r="R1238" s="403"/>
      <c r="S1238" s="386"/>
      <c r="T1238" s="78"/>
      <c r="Y1238" s="42"/>
    </row>
    <row r="1239" spans="1:25">
      <c r="A1239" s="399"/>
      <c r="B1239" s="18"/>
      <c r="C1239" s="78"/>
      <c r="D1239" s="78"/>
      <c r="E1239" s="78"/>
      <c r="F1239" s="78"/>
      <c r="G1239" s="400"/>
      <c r="H1239" s="400"/>
      <c r="I1239" s="401"/>
      <c r="J1239" s="78"/>
      <c r="K1239" s="78"/>
      <c r="L1239" s="402"/>
      <c r="M1239" s="78"/>
      <c r="N1239" s="78"/>
      <c r="O1239" s="78"/>
      <c r="P1239" s="78"/>
      <c r="Q1239" s="78"/>
      <c r="R1239" s="403"/>
      <c r="S1239" s="386"/>
      <c r="T1239" s="78"/>
      <c r="Y1239" s="42"/>
    </row>
    <row r="1240" spans="1:25">
      <c r="A1240" s="399"/>
      <c r="B1240" s="18"/>
      <c r="C1240" s="78"/>
      <c r="D1240" s="78"/>
      <c r="E1240" s="78"/>
      <c r="F1240" s="78"/>
      <c r="G1240" s="400"/>
      <c r="H1240" s="400"/>
      <c r="I1240" s="401"/>
      <c r="J1240" s="78"/>
      <c r="K1240" s="78"/>
      <c r="L1240" s="402"/>
      <c r="M1240" s="78"/>
      <c r="N1240" s="78"/>
      <c r="O1240" s="78"/>
      <c r="P1240" s="78"/>
      <c r="Q1240" s="78"/>
      <c r="R1240" s="403"/>
      <c r="S1240" s="386"/>
      <c r="T1240" s="78"/>
      <c r="Y1240" s="42"/>
    </row>
    <row r="1241" spans="1:25">
      <c r="A1241" s="399"/>
      <c r="B1241" s="18"/>
      <c r="C1241" s="78"/>
      <c r="D1241" s="78"/>
      <c r="E1241" s="78"/>
      <c r="F1241" s="78"/>
      <c r="G1241" s="400"/>
      <c r="H1241" s="400"/>
      <c r="I1241" s="401"/>
      <c r="J1241" s="78"/>
      <c r="K1241" s="78"/>
      <c r="L1241" s="402"/>
      <c r="M1241" s="78"/>
      <c r="N1241" s="78"/>
      <c r="O1241" s="78"/>
      <c r="P1241" s="78"/>
      <c r="Q1241" s="78"/>
      <c r="R1241" s="403"/>
      <c r="S1241" s="386"/>
      <c r="T1241" s="78"/>
      <c r="Y1241" s="42"/>
    </row>
    <row r="1242" spans="1:25">
      <c r="A1242" s="399"/>
      <c r="B1242" s="18"/>
      <c r="C1242" s="78"/>
      <c r="D1242" s="78"/>
      <c r="E1242" s="78"/>
      <c r="F1242" s="78"/>
      <c r="G1242" s="400"/>
      <c r="H1242" s="400"/>
      <c r="I1242" s="401"/>
      <c r="J1242" s="78"/>
      <c r="K1242" s="78"/>
      <c r="L1242" s="402"/>
      <c r="M1242" s="78"/>
      <c r="N1242" s="78"/>
      <c r="O1242" s="78"/>
      <c r="P1242" s="78"/>
      <c r="Q1242" s="78"/>
      <c r="R1242" s="403"/>
      <c r="S1242" s="386"/>
      <c r="T1242" s="78"/>
      <c r="Y1242" s="42"/>
    </row>
    <row r="1243" spans="1:25">
      <c r="A1243" s="399"/>
      <c r="B1243" s="18"/>
      <c r="C1243" s="78"/>
      <c r="D1243" s="78"/>
      <c r="E1243" s="78"/>
      <c r="F1243" s="78"/>
      <c r="G1243" s="400"/>
      <c r="H1243" s="400"/>
      <c r="I1243" s="401"/>
      <c r="J1243" s="78"/>
      <c r="K1243" s="78"/>
      <c r="L1243" s="402"/>
      <c r="M1243" s="78"/>
      <c r="N1243" s="78"/>
      <c r="O1243" s="78"/>
      <c r="P1243" s="78"/>
      <c r="Q1243" s="78"/>
      <c r="R1243" s="403"/>
      <c r="S1243" s="386"/>
      <c r="T1243" s="78"/>
      <c r="Y1243" s="42"/>
    </row>
    <row r="1244" spans="1:25">
      <c r="A1244" s="399"/>
      <c r="B1244" s="18"/>
      <c r="C1244" s="78"/>
      <c r="D1244" s="78"/>
      <c r="E1244" s="78"/>
      <c r="F1244" s="78"/>
      <c r="G1244" s="400"/>
      <c r="H1244" s="400"/>
      <c r="I1244" s="401"/>
      <c r="J1244" s="78"/>
      <c r="K1244" s="78"/>
      <c r="L1244" s="402"/>
      <c r="M1244" s="78"/>
      <c r="N1244" s="78"/>
      <c r="O1244" s="78"/>
      <c r="P1244" s="78"/>
      <c r="Q1244" s="78"/>
      <c r="R1244" s="403"/>
      <c r="S1244" s="386"/>
      <c r="T1244" s="78"/>
      <c r="Y1244" s="42"/>
    </row>
    <row r="1245" spans="1:25">
      <c r="A1245" s="399"/>
      <c r="B1245" s="18"/>
      <c r="C1245" s="78"/>
      <c r="D1245" s="78"/>
      <c r="E1245" s="78"/>
      <c r="F1245" s="78"/>
      <c r="G1245" s="400"/>
      <c r="H1245" s="400"/>
      <c r="I1245" s="401"/>
      <c r="J1245" s="78"/>
      <c r="K1245" s="78"/>
      <c r="L1245" s="402"/>
      <c r="M1245" s="78"/>
      <c r="N1245" s="78"/>
      <c r="O1245" s="78"/>
      <c r="P1245" s="78"/>
      <c r="Q1245" s="78"/>
      <c r="R1245" s="403"/>
      <c r="S1245" s="386"/>
      <c r="T1245" s="78"/>
      <c r="Y1245" s="42"/>
    </row>
    <row r="1246" spans="1:25">
      <c r="A1246" s="399"/>
      <c r="B1246" s="18"/>
      <c r="C1246" s="78"/>
      <c r="D1246" s="78"/>
      <c r="E1246" s="78"/>
      <c r="F1246" s="78"/>
      <c r="G1246" s="400"/>
      <c r="H1246" s="400"/>
      <c r="I1246" s="401"/>
      <c r="J1246" s="78"/>
      <c r="K1246" s="78"/>
      <c r="L1246" s="402"/>
      <c r="M1246" s="78"/>
      <c r="N1246" s="78"/>
      <c r="O1246" s="78"/>
      <c r="P1246" s="78"/>
      <c r="Q1246" s="78"/>
      <c r="R1246" s="403"/>
      <c r="S1246" s="386"/>
      <c r="T1246" s="78"/>
      <c r="Y1246" s="42"/>
    </row>
    <row r="1247" spans="1:25">
      <c r="A1247" s="399"/>
      <c r="B1247" s="18"/>
      <c r="C1247" s="78"/>
      <c r="D1247" s="78"/>
      <c r="E1247" s="78"/>
      <c r="F1247" s="78"/>
      <c r="G1247" s="400"/>
      <c r="H1247" s="400"/>
      <c r="I1247" s="401"/>
      <c r="J1247" s="78"/>
      <c r="K1247" s="78"/>
      <c r="L1247" s="402"/>
      <c r="M1247" s="78"/>
      <c r="N1247" s="78"/>
      <c r="O1247" s="78"/>
      <c r="P1247" s="78"/>
      <c r="Q1247" s="78"/>
      <c r="R1247" s="403"/>
      <c r="S1247" s="386"/>
      <c r="T1247" s="78"/>
      <c r="Y1247" s="42"/>
    </row>
    <row r="1248" spans="1:25">
      <c r="A1248" s="399"/>
      <c r="B1248" s="18"/>
      <c r="C1248" s="78"/>
      <c r="D1248" s="78"/>
      <c r="E1248" s="78"/>
      <c r="F1248" s="78"/>
      <c r="G1248" s="400"/>
      <c r="H1248" s="400"/>
      <c r="I1248" s="401"/>
      <c r="J1248" s="78"/>
      <c r="K1248" s="78"/>
      <c r="L1248" s="402"/>
      <c r="M1248" s="78"/>
      <c r="N1248" s="78"/>
      <c r="O1248" s="78"/>
      <c r="P1248" s="78"/>
      <c r="Q1248" s="78"/>
      <c r="R1248" s="403"/>
      <c r="S1248" s="386"/>
      <c r="T1248" s="78"/>
      <c r="Y1248" s="42"/>
    </row>
    <row r="1249" spans="1:25">
      <c r="A1249" s="399"/>
      <c r="B1249" s="18"/>
      <c r="C1249" s="78"/>
      <c r="D1249" s="78"/>
      <c r="E1249" s="78"/>
      <c r="F1249" s="78"/>
      <c r="G1249" s="400"/>
      <c r="H1249" s="400"/>
      <c r="I1249" s="401"/>
      <c r="J1249" s="78"/>
      <c r="K1249" s="78"/>
      <c r="L1249" s="402"/>
      <c r="M1249" s="78"/>
      <c r="N1249" s="78"/>
      <c r="O1249" s="78"/>
      <c r="P1249" s="78"/>
      <c r="Q1249" s="78"/>
      <c r="R1249" s="403"/>
      <c r="S1249" s="386"/>
      <c r="T1249" s="78"/>
      <c r="Y1249" s="42"/>
    </row>
    <row r="1250" spans="1:25">
      <c r="A1250" s="399"/>
      <c r="B1250" s="18"/>
      <c r="C1250" s="78"/>
      <c r="D1250" s="78"/>
      <c r="E1250" s="78"/>
      <c r="F1250" s="78"/>
      <c r="G1250" s="400"/>
      <c r="H1250" s="400"/>
      <c r="I1250" s="401"/>
      <c r="J1250" s="78"/>
      <c r="K1250" s="78"/>
      <c r="L1250" s="402"/>
      <c r="M1250" s="78"/>
      <c r="N1250" s="78"/>
      <c r="O1250" s="78"/>
      <c r="P1250" s="78"/>
      <c r="Q1250" s="78"/>
      <c r="R1250" s="403"/>
      <c r="S1250" s="386"/>
      <c r="T1250" s="78"/>
      <c r="Y1250" s="42"/>
    </row>
    <row r="1251" spans="1:25">
      <c r="A1251" s="399"/>
      <c r="B1251" s="18"/>
      <c r="C1251" s="78"/>
      <c r="D1251" s="78"/>
      <c r="E1251" s="78"/>
      <c r="F1251" s="78"/>
      <c r="G1251" s="400"/>
      <c r="H1251" s="400"/>
      <c r="I1251" s="401"/>
      <c r="J1251" s="78"/>
      <c r="K1251" s="78"/>
      <c r="L1251" s="402"/>
      <c r="M1251" s="78"/>
      <c r="N1251" s="78"/>
      <c r="O1251" s="78"/>
      <c r="P1251" s="78"/>
      <c r="Q1251" s="78"/>
      <c r="R1251" s="403"/>
      <c r="S1251" s="386"/>
      <c r="T1251" s="78"/>
      <c r="Y1251" s="42"/>
    </row>
    <row r="1252" spans="1:25">
      <c r="A1252" s="399"/>
      <c r="B1252" s="18"/>
      <c r="C1252" s="78"/>
      <c r="D1252" s="78"/>
      <c r="E1252" s="78"/>
      <c r="F1252" s="78"/>
      <c r="G1252" s="400"/>
      <c r="H1252" s="400"/>
      <c r="I1252" s="401"/>
      <c r="J1252" s="78"/>
      <c r="K1252" s="78"/>
      <c r="L1252" s="402"/>
      <c r="M1252" s="78"/>
      <c r="N1252" s="78"/>
      <c r="O1252" s="78"/>
      <c r="P1252" s="78"/>
      <c r="Q1252" s="78"/>
      <c r="R1252" s="403"/>
      <c r="S1252" s="386"/>
      <c r="T1252" s="78"/>
      <c r="Y1252" s="42"/>
    </row>
    <row r="1253" spans="1:25">
      <c r="A1253" s="399"/>
      <c r="B1253" s="18"/>
      <c r="C1253" s="78"/>
      <c r="D1253" s="78"/>
      <c r="E1253" s="78"/>
      <c r="F1253" s="78"/>
      <c r="G1253" s="400"/>
      <c r="H1253" s="400"/>
      <c r="I1253" s="401"/>
      <c r="J1253" s="78"/>
      <c r="K1253" s="78"/>
      <c r="L1253" s="402"/>
      <c r="M1253" s="78"/>
      <c r="N1253" s="78"/>
      <c r="O1253" s="78"/>
      <c r="P1253" s="78"/>
      <c r="Q1253" s="78"/>
      <c r="R1253" s="403"/>
      <c r="S1253" s="386"/>
      <c r="T1253" s="78"/>
      <c r="Y1253" s="42"/>
    </row>
    <row r="1254" spans="1:25">
      <c r="A1254" s="399"/>
      <c r="B1254" s="18"/>
      <c r="C1254" s="78"/>
      <c r="D1254" s="78"/>
      <c r="E1254" s="78"/>
      <c r="F1254" s="78"/>
      <c r="G1254" s="400"/>
      <c r="H1254" s="400"/>
      <c r="I1254" s="401"/>
      <c r="J1254" s="78"/>
      <c r="K1254" s="78"/>
      <c r="L1254" s="402"/>
      <c r="M1254" s="78"/>
      <c r="N1254" s="78"/>
      <c r="O1254" s="78"/>
      <c r="P1254" s="78"/>
      <c r="Q1254" s="78"/>
      <c r="R1254" s="403"/>
      <c r="S1254" s="386"/>
      <c r="T1254" s="78"/>
      <c r="Y1254" s="42"/>
    </row>
    <row r="1255" spans="1:25">
      <c r="A1255" s="399"/>
      <c r="B1255" s="18"/>
      <c r="C1255" s="78"/>
      <c r="D1255" s="78"/>
      <c r="E1255" s="78"/>
      <c r="F1255" s="78"/>
      <c r="G1255" s="400"/>
      <c r="H1255" s="400"/>
      <c r="I1255" s="401"/>
      <c r="J1255" s="78"/>
      <c r="K1255" s="78"/>
      <c r="L1255" s="402"/>
      <c r="M1255" s="78"/>
      <c r="N1255" s="78"/>
      <c r="O1255" s="78"/>
      <c r="P1255" s="78"/>
      <c r="Q1255" s="78"/>
      <c r="R1255" s="403"/>
      <c r="S1255" s="386"/>
      <c r="T1255" s="78"/>
      <c r="Y1255" s="42"/>
    </row>
    <row r="1256" spans="1:25">
      <c r="A1256" s="399"/>
      <c r="B1256" s="18"/>
      <c r="C1256" s="78"/>
      <c r="D1256" s="78"/>
      <c r="E1256" s="78"/>
      <c r="F1256" s="78"/>
      <c r="G1256" s="400"/>
      <c r="H1256" s="400"/>
      <c r="I1256" s="401"/>
      <c r="J1256" s="78"/>
      <c r="K1256" s="78"/>
      <c r="L1256" s="402"/>
      <c r="M1256" s="78"/>
      <c r="N1256" s="78"/>
      <c r="O1256" s="78"/>
      <c r="P1256" s="78"/>
      <c r="Q1256" s="78"/>
      <c r="R1256" s="403"/>
      <c r="S1256" s="386"/>
      <c r="T1256" s="78"/>
      <c r="Y1256" s="42"/>
    </row>
    <row r="1257" spans="1:25">
      <c r="A1257" s="399"/>
      <c r="B1257" s="18"/>
      <c r="C1257" s="78"/>
      <c r="D1257" s="78"/>
      <c r="E1257" s="78"/>
      <c r="F1257" s="78"/>
      <c r="G1257" s="400"/>
      <c r="H1257" s="400"/>
      <c r="I1257" s="401"/>
      <c r="J1257" s="78"/>
      <c r="K1257" s="78"/>
      <c r="L1257" s="402"/>
      <c r="M1257" s="78"/>
      <c r="N1257" s="78"/>
      <c r="O1257" s="78"/>
      <c r="P1257" s="78"/>
      <c r="Q1257" s="78"/>
      <c r="R1257" s="403"/>
      <c r="S1257" s="386"/>
      <c r="T1257" s="78"/>
      <c r="Y1257" s="42"/>
    </row>
    <row r="1258" spans="1:25">
      <c r="A1258" s="399"/>
      <c r="B1258" s="18"/>
      <c r="C1258" s="78"/>
      <c r="D1258" s="78"/>
      <c r="E1258" s="78"/>
      <c r="F1258" s="78"/>
      <c r="G1258" s="400"/>
      <c r="H1258" s="400"/>
      <c r="I1258" s="401"/>
      <c r="J1258" s="78"/>
      <c r="K1258" s="78"/>
      <c r="L1258" s="402"/>
      <c r="M1258" s="78"/>
      <c r="N1258" s="78"/>
      <c r="O1258" s="78"/>
      <c r="P1258" s="78"/>
      <c r="Q1258" s="78"/>
      <c r="R1258" s="403"/>
      <c r="S1258" s="386"/>
      <c r="T1258" s="78"/>
      <c r="Y1258" s="42"/>
    </row>
    <row r="1259" spans="1:25">
      <c r="A1259" s="399"/>
      <c r="B1259" s="18"/>
      <c r="C1259" s="78"/>
      <c r="D1259" s="78"/>
      <c r="E1259" s="78"/>
      <c r="F1259" s="78"/>
      <c r="G1259" s="400"/>
      <c r="H1259" s="400"/>
      <c r="I1259" s="401"/>
      <c r="J1259" s="78"/>
      <c r="K1259" s="78"/>
      <c r="L1259" s="402"/>
      <c r="M1259" s="78"/>
      <c r="N1259" s="78"/>
      <c r="O1259" s="78"/>
      <c r="P1259" s="78"/>
      <c r="Q1259" s="78"/>
      <c r="R1259" s="403"/>
      <c r="S1259" s="386"/>
      <c r="T1259" s="78"/>
      <c r="Y1259" s="42"/>
    </row>
    <row r="1260" spans="1:25">
      <c r="A1260" s="399"/>
      <c r="B1260" s="18"/>
      <c r="C1260" s="78"/>
      <c r="D1260" s="78"/>
      <c r="E1260" s="78"/>
      <c r="F1260" s="78"/>
      <c r="G1260" s="400"/>
      <c r="H1260" s="400"/>
      <c r="I1260" s="401"/>
      <c r="J1260" s="78"/>
      <c r="K1260" s="78"/>
      <c r="L1260" s="402"/>
      <c r="M1260" s="78"/>
      <c r="N1260" s="78"/>
      <c r="O1260" s="78"/>
      <c r="P1260" s="78"/>
      <c r="Q1260" s="78"/>
      <c r="R1260" s="403"/>
      <c r="S1260" s="386"/>
      <c r="T1260" s="78"/>
      <c r="Y1260" s="42"/>
    </row>
    <row r="1261" spans="1:25">
      <c r="A1261" s="399"/>
      <c r="B1261" s="18"/>
      <c r="C1261" s="78"/>
      <c r="D1261" s="78"/>
      <c r="E1261" s="78"/>
      <c r="F1261" s="78"/>
      <c r="G1261" s="400"/>
      <c r="H1261" s="400"/>
      <c r="I1261" s="401"/>
      <c r="J1261" s="78"/>
      <c r="K1261" s="78"/>
      <c r="L1261" s="402"/>
      <c r="M1261" s="78"/>
      <c r="N1261" s="78"/>
      <c r="O1261" s="78"/>
      <c r="P1261" s="78"/>
      <c r="Q1261" s="78"/>
      <c r="R1261" s="403"/>
      <c r="S1261" s="386"/>
      <c r="T1261" s="78"/>
      <c r="Y1261" s="42"/>
    </row>
    <row r="1262" spans="1:25">
      <c r="A1262" s="399"/>
      <c r="B1262" s="18"/>
      <c r="C1262" s="78"/>
      <c r="D1262" s="78"/>
      <c r="E1262" s="78"/>
      <c r="F1262" s="78"/>
      <c r="G1262" s="400"/>
      <c r="H1262" s="400"/>
      <c r="I1262" s="401"/>
      <c r="J1262" s="78"/>
      <c r="K1262" s="78"/>
      <c r="L1262" s="402"/>
      <c r="M1262" s="78"/>
      <c r="N1262" s="78"/>
      <c r="O1262" s="78"/>
      <c r="P1262" s="78"/>
      <c r="Q1262" s="78"/>
      <c r="R1262" s="403"/>
      <c r="S1262" s="386"/>
      <c r="T1262" s="78"/>
      <c r="Y1262" s="42"/>
    </row>
    <row r="1263" spans="1:25">
      <c r="A1263" s="399"/>
      <c r="B1263" s="18"/>
      <c r="C1263" s="78"/>
      <c r="D1263" s="78"/>
      <c r="E1263" s="78"/>
      <c r="F1263" s="78"/>
      <c r="G1263" s="400"/>
      <c r="H1263" s="400"/>
      <c r="I1263" s="401"/>
      <c r="J1263" s="78"/>
      <c r="K1263" s="78"/>
      <c r="L1263" s="402"/>
      <c r="M1263" s="78"/>
      <c r="N1263" s="78"/>
      <c r="O1263" s="78"/>
      <c r="P1263" s="78"/>
      <c r="Q1263" s="78"/>
      <c r="R1263" s="403"/>
      <c r="S1263" s="386"/>
      <c r="T1263" s="78"/>
      <c r="Y1263" s="42"/>
    </row>
    <row r="1264" spans="1:25">
      <c r="A1264" s="399"/>
      <c r="B1264" s="18"/>
      <c r="C1264" s="78"/>
      <c r="D1264" s="78"/>
      <c r="E1264" s="78"/>
      <c r="F1264" s="78"/>
      <c r="G1264" s="400"/>
      <c r="H1264" s="400"/>
      <c r="I1264" s="401"/>
      <c r="J1264" s="78"/>
      <c r="K1264" s="78"/>
      <c r="L1264" s="402"/>
      <c r="M1264" s="78"/>
      <c r="N1264" s="78"/>
      <c r="O1264" s="78"/>
      <c r="P1264" s="78"/>
      <c r="Q1264" s="78"/>
      <c r="R1264" s="403"/>
      <c r="S1264" s="386"/>
      <c r="T1264" s="78"/>
      <c r="Y1264" s="42"/>
    </row>
    <row r="1265" spans="1:25">
      <c r="A1265" s="399"/>
      <c r="B1265" s="18"/>
      <c r="C1265" s="78"/>
      <c r="D1265" s="78"/>
      <c r="E1265" s="78"/>
      <c r="F1265" s="78"/>
      <c r="G1265" s="400"/>
      <c r="H1265" s="400"/>
      <c r="I1265" s="401"/>
      <c r="J1265" s="78"/>
      <c r="K1265" s="78"/>
      <c r="L1265" s="402"/>
      <c r="M1265" s="78"/>
      <c r="N1265" s="78"/>
      <c r="O1265" s="78"/>
      <c r="P1265" s="78"/>
      <c r="Q1265" s="78"/>
      <c r="R1265" s="403"/>
      <c r="S1265" s="386"/>
      <c r="T1265" s="78"/>
      <c r="Y1265" s="42"/>
    </row>
    <row r="1266" spans="1:25">
      <c r="A1266" s="399"/>
      <c r="B1266" s="18"/>
      <c r="C1266" s="78"/>
      <c r="D1266" s="78"/>
      <c r="E1266" s="78"/>
      <c r="F1266" s="78"/>
      <c r="G1266" s="400"/>
      <c r="H1266" s="400"/>
      <c r="I1266" s="401"/>
      <c r="J1266" s="78"/>
      <c r="K1266" s="78"/>
      <c r="L1266" s="402"/>
      <c r="M1266" s="78"/>
      <c r="N1266" s="78"/>
      <c r="O1266" s="78"/>
      <c r="P1266" s="78"/>
      <c r="Q1266" s="78"/>
      <c r="R1266" s="403"/>
      <c r="S1266" s="386"/>
      <c r="T1266" s="78"/>
      <c r="Y1266" s="42"/>
    </row>
    <row r="1267" spans="1:25">
      <c r="A1267" s="399"/>
      <c r="B1267" s="18"/>
      <c r="C1267" s="78"/>
      <c r="D1267" s="78"/>
      <c r="E1267" s="78"/>
      <c r="F1267" s="78"/>
      <c r="G1267" s="400"/>
      <c r="H1267" s="400"/>
      <c r="I1267" s="401"/>
      <c r="J1267" s="78"/>
      <c r="K1267" s="78"/>
      <c r="L1267" s="402"/>
      <c r="M1267" s="78"/>
      <c r="N1267" s="78"/>
      <c r="O1267" s="78"/>
      <c r="P1267" s="78"/>
      <c r="Q1267" s="78"/>
      <c r="R1267" s="403"/>
      <c r="S1267" s="386"/>
      <c r="T1267" s="78"/>
      <c r="Y1267" s="42"/>
    </row>
    <row r="1268" spans="1:25">
      <c r="A1268" s="399"/>
      <c r="B1268" s="18"/>
      <c r="C1268" s="78"/>
      <c r="D1268" s="78"/>
      <c r="E1268" s="78"/>
      <c r="F1268" s="78"/>
      <c r="G1268" s="400"/>
      <c r="H1268" s="400"/>
      <c r="I1268" s="401"/>
      <c r="J1268" s="78"/>
      <c r="K1268" s="78"/>
      <c r="L1268" s="402"/>
      <c r="M1268" s="78"/>
      <c r="N1268" s="78"/>
      <c r="O1268" s="78"/>
      <c r="P1268" s="78"/>
      <c r="Q1268" s="78"/>
      <c r="R1268" s="403"/>
      <c r="S1268" s="386"/>
      <c r="T1268" s="78"/>
      <c r="Y1268" s="42"/>
    </row>
    <row r="1269" spans="1:25">
      <c r="A1269" s="399"/>
      <c r="B1269" s="18"/>
      <c r="C1269" s="78"/>
      <c r="D1269" s="78"/>
      <c r="E1269" s="78"/>
      <c r="F1269" s="78"/>
      <c r="G1269" s="400"/>
      <c r="H1269" s="400"/>
      <c r="I1269" s="401"/>
      <c r="J1269" s="78"/>
      <c r="K1269" s="78"/>
      <c r="L1269" s="402"/>
      <c r="M1269" s="78"/>
      <c r="N1269" s="78"/>
      <c r="O1269" s="78"/>
      <c r="P1269" s="78"/>
      <c r="Q1269" s="78"/>
      <c r="R1269" s="403"/>
      <c r="S1269" s="386"/>
      <c r="T1269" s="78"/>
      <c r="Y1269" s="42"/>
    </row>
    <row r="1270" spans="1:25">
      <c r="A1270" s="399"/>
      <c r="B1270" s="18"/>
      <c r="C1270" s="78"/>
      <c r="D1270" s="78"/>
      <c r="E1270" s="78"/>
      <c r="F1270" s="78"/>
      <c r="G1270" s="400"/>
      <c r="H1270" s="400"/>
      <c r="I1270" s="401"/>
      <c r="J1270" s="78"/>
      <c r="K1270" s="78"/>
      <c r="L1270" s="402"/>
      <c r="M1270" s="78"/>
      <c r="N1270" s="78"/>
      <c r="O1270" s="78"/>
      <c r="P1270" s="78"/>
      <c r="Q1270" s="78"/>
      <c r="R1270" s="403"/>
      <c r="S1270" s="386"/>
      <c r="T1270" s="78"/>
      <c r="Y1270" s="42"/>
    </row>
    <row r="1271" spans="1:25">
      <c r="A1271" s="399"/>
      <c r="B1271" s="18"/>
      <c r="C1271" s="78"/>
      <c r="D1271" s="78"/>
      <c r="E1271" s="78"/>
      <c r="F1271" s="78"/>
      <c r="G1271" s="400"/>
      <c r="H1271" s="400"/>
      <c r="I1271" s="401"/>
      <c r="J1271" s="78"/>
      <c r="K1271" s="78"/>
      <c r="L1271" s="402"/>
      <c r="M1271" s="78"/>
      <c r="N1271" s="78"/>
      <c r="O1271" s="78"/>
      <c r="P1271" s="78"/>
      <c r="Q1271" s="78"/>
      <c r="R1271" s="403"/>
      <c r="S1271" s="386"/>
      <c r="T1271" s="78"/>
      <c r="Y1271" s="42"/>
    </row>
    <row r="1272" spans="1:25">
      <c r="A1272" s="399"/>
      <c r="B1272" s="18"/>
      <c r="C1272" s="78"/>
      <c r="D1272" s="78"/>
      <c r="E1272" s="78"/>
      <c r="F1272" s="78"/>
      <c r="G1272" s="400"/>
      <c r="H1272" s="400"/>
      <c r="I1272" s="401"/>
      <c r="J1272" s="78"/>
      <c r="K1272" s="78"/>
      <c r="L1272" s="402"/>
      <c r="M1272" s="78"/>
      <c r="N1272" s="78"/>
      <c r="O1272" s="78"/>
      <c r="P1272" s="78"/>
      <c r="Q1272" s="78"/>
      <c r="R1272" s="403"/>
      <c r="S1272" s="386"/>
      <c r="T1272" s="78"/>
      <c r="Y1272" s="42"/>
    </row>
    <row r="1273" spans="1:25">
      <c r="A1273" s="399"/>
      <c r="B1273" s="18"/>
      <c r="C1273" s="78"/>
      <c r="D1273" s="78"/>
      <c r="E1273" s="78"/>
      <c r="F1273" s="78"/>
      <c r="G1273" s="400"/>
      <c r="H1273" s="400"/>
      <c r="I1273" s="401"/>
      <c r="J1273" s="78"/>
      <c r="K1273" s="78"/>
      <c r="L1273" s="402"/>
      <c r="M1273" s="78"/>
      <c r="N1273" s="78"/>
      <c r="O1273" s="78"/>
      <c r="P1273" s="78"/>
      <c r="Q1273" s="78"/>
      <c r="R1273" s="403"/>
      <c r="S1273" s="386"/>
      <c r="T1273" s="78"/>
      <c r="Y1273" s="42"/>
    </row>
    <row r="1274" spans="1:25">
      <c r="A1274" s="399"/>
      <c r="B1274" s="18"/>
      <c r="C1274" s="78"/>
      <c r="D1274" s="78"/>
      <c r="E1274" s="78"/>
      <c r="F1274" s="78"/>
      <c r="G1274" s="400"/>
      <c r="H1274" s="400"/>
      <c r="I1274" s="401"/>
      <c r="J1274" s="78"/>
      <c r="K1274" s="78"/>
      <c r="L1274" s="402"/>
      <c r="M1274" s="78"/>
      <c r="N1274" s="78"/>
      <c r="O1274" s="78"/>
      <c r="P1274" s="78"/>
      <c r="Q1274" s="78"/>
      <c r="R1274" s="403"/>
      <c r="S1274" s="386"/>
      <c r="T1274" s="78"/>
      <c r="Y1274" s="42"/>
    </row>
    <row r="1275" spans="1:25">
      <c r="A1275" s="399"/>
      <c r="B1275" s="18"/>
      <c r="C1275" s="78"/>
      <c r="D1275" s="78"/>
      <c r="E1275" s="78"/>
      <c r="F1275" s="78"/>
      <c r="G1275" s="400"/>
      <c r="H1275" s="400"/>
      <c r="I1275" s="401"/>
      <c r="J1275" s="78"/>
      <c r="K1275" s="78"/>
      <c r="L1275" s="402"/>
      <c r="M1275" s="78"/>
      <c r="N1275" s="78"/>
      <c r="O1275" s="78"/>
      <c r="P1275" s="78"/>
      <c r="Q1275" s="78"/>
      <c r="R1275" s="403"/>
      <c r="S1275" s="386"/>
      <c r="T1275" s="78"/>
      <c r="Y1275" s="42"/>
    </row>
    <row r="1276" spans="1:25">
      <c r="A1276" s="399"/>
      <c r="B1276" s="18"/>
      <c r="C1276" s="78"/>
      <c r="D1276" s="78"/>
      <c r="E1276" s="78"/>
      <c r="F1276" s="78"/>
      <c r="G1276" s="400"/>
      <c r="H1276" s="400"/>
      <c r="I1276" s="401"/>
      <c r="J1276" s="78"/>
      <c r="K1276" s="78"/>
      <c r="L1276" s="402"/>
      <c r="M1276" s="78"/>
      <c r="N1276" s="78"/>
      <c r="O1276" s="78"/>
      <c r="P1276" s="78"/>
      <c r="Q1276" s="78"/>
      <c r="R1276" s="403"/>
      <c r="S1276" s="386"/>
      <c r="T1276" s="78"/>
      <c r="Y1276" s="42"/>
    </row>
    <row r="1277" spans="1:25">
      <c r="A1277" s="399"/>
      <c r="B1277" s="18"/>
      <c r="C1277" s="78"/>
      <c r="D1277" s="78"/>
      <c r="E1277" s="78"/>
      <c r="F1277" s="78"/>
      <c r="G1277" s="400"/>
      <c r="H1277" s="400"/>
      <c r="I1277" s="401"/>
      <c r="J1277" s="78"/>
      <c r="K1277" s="78"/>
      <c r="L1277" s="402"/>
      <c r="M1277" s="78"/>
      <c r="N1277" s="78"/>
      <c r="O1277" s="78"/>
      <c r="P1277" s="78"/>
      <c r="Q1277" s="78"/>
      <c r="R1277" s="403"/>
      <c r="S1277" s="386"/>
      <c r="T1277" s="78"/>
      <c r="Y1277" s="42"/>
    </row>
    <row r="1278" spans="1:25">
      <c r="A1278" s="399"/>
      <c r="B1278" s="18"/>
      <c r="C1278" s="78"/>
      <c r="D1278" s="78"/>
      <c r="E1278" s="78"/>
      <c r="F1278" s="78"/>
      <c r="G1278" s="400"/>
      <c r="H1278" s="400"/>
      <c r="I1278" s="401"/>
      <c r="J1278" s="78"/>
      <c r="K1278" s="78"/>
      <c r="L1278" s="402"/>
      <c r="M1278" s="78"/>
      <c r="N1278" s="78"/>
      <c r="O1278" s="78"/>
      <c r="P1278" s="78"/>
      <c r="Q1278" s="78"/>
      <c r="R1278" s="403"/>
      <c r="S1278" s="386"/>
      <c r="T1278" s="78"/>
      <c r="Y1278" s="42"/>
    </row>
    <row r="1279" spans="1:25">
      <c r="A1279" s="399"/>
      <c r="B1279" s="18"/>
      <c r="C1279" s="78"/>
      <c r="D1279" s="78"/>
      <c r="E1279" s="78"/>
      <c r="F1279" s="78"/>
      <c r="G1279" s="400"/>
      <c r="H1279" s="400"/>
      <c r="I1279" s="401"/>
      <c r="J1279" s="78"/>
      <c r="K1279" s="78"/>
      <c r="L1279" s="402"/>
      <c r="M1279" s="78"/>
      <c r="N1279" s="78"/>
      <c r="O1279" s="78"/>
      <c r="P1279" s="78"/>
      <c r="Q1279" s="78"/>
      <c r="R1279" s="403"/>
      <c r="S1279" s="386"/>
      <c r="T1279" s="78"/>
      <c r="Y1279" s="42"/>
    </row>
    <row r="1280" spans="1:25">
      <c r="A1280" s="399"/>
      <c r="B1280" s="18"/>
      <c r="C1280" s="78"/>
      <c r="D1280" s="78"/>
      <c r="E1280" s="78"/>
      <c r="F1280" s="78"/>
      <c r="G1280" s="400"/>
      <c r="H1280" s="400"/>
      <c r="I1280" s="401"/>
      <c r="J1280" s="78"/>
      <c r="K1280" s="78"/>
      <c r="L1280" s="402"/>
      <c r="M1280" s="78"/>
      <c r="N1280" s="78"/>
      <c r="O1280" s="78"/>
      <c r="P1280" s="78"/>
      <c r="Q1280" s="78"/>
      <c r="R1280" s="403"/>
      <c r="S1280" s="386"/>
      <c r="T1280" s="78"/>
      <c r="Y1280" s="42"/>
    </row>
    <row r="1281" spans="1:25">
      <c r="A1281" s="399"/>
      <c r="B1281" s="18"/>
      <c r="C1281" s="78"/>
      <c r="D1281" s="78"/>
      <c r="E1281" s="78"/>
      <c r="F1281" s="78"/>
      <c r="G1281" s="400"/>
      <c r="H1281" s="400"/>
      <c r="I1281" s="401"/>
      <c r="J1281" s="78"/>
      <c r="K1281" s="78"/>
      <c r="L1281" s="402"/>
      <c r="M1281" s="78"/>
      <c r="N1281" s="78"/>
      <c r="O1281" s="78"/>
      <c r="P1281" s="78"/>
      <c r="Q1281" s="78"/>
      <c r="R1281" s="403"/>
      <c r="S1281" s="386"/>
      <c r="T1281" s="78"/>
      <c r="Y1281" s="42"/>
    </row>
  </sheetData>
  <mergeCells count="4">
    <mergeCell ref="J1:K1"/>
    <mergeCell ref="O1:P1"/>
    <mergeCell ref="R1:R2"/>
    <mergeCell ref="J2:K2"/>
  </mergeCells>
  <conditionalFormatting sqref="I1:I358 I361:I367 I371:I1281">
    <cfRule type="cellIs" dxfId="65" priority="1" operator="lessThan">
      <formula>0</formula>
    </cfRule>
  </conditionalFormatting>
  <conditionalFormatting sqref="J2:K2">
    <cfRule type="cellIs" dxfId="64" priority="76" operator="lessThan">
      <formula>0</formula>
    </cfRule>
    <cfRule type="cellIs" dxfId="63" priority="77" operator="lessThan">
      <formula>0</formula>
    </cfRule>
  </conditionalFormatting>
  <conditionalFormatting sqref="M5 M7 M9">
    <cfRule type="cellIs" dxfId="62" priority="72" operator="lessThan">
      <formula>0</formula>
    </cfRule>
  </conditionalFormatting>
  <conditionalFormatting sqref="M32 M34 M36">
    <cfRule type="cellIs" dxfId="61" priority="71" operator="lessThan">
      <formula>0</formula>
    </cfRule>
  </conditionalFormatting>
  <conditionalFormatting sqref="M61 M63 M65">
    <cfRule type="cellIs" dxfId="60" priority="70" operator="lessThan">
      <formula>0</formula>
    </cfRule>
  </conditionalFormatting>
  <conditionalFormatting sqref="M78 M80 M82">
    <cfRule type="cellIs" dxfId="59" priority="69" operator="lessThan">
      <formula>0</formula>
    </cfRule>
  </conditionalFormatting>
  <conditionalFormatting sqref="M109 M111 M113">
    <cfRule type="cellIs" dxfId="58" priority="68" operator="lessThan">
      <formula>0</formula>
    </cfRule>
  </conditionalFormatting>
  <conditionalFormatting sqref="M142 M144 M146">
    <cfRule type="cellIs" dxfId="57" priority="67" operator="lessThan">
      <formula>0</formula>
    </cfRule>
  </conditionalFormatting>
  <conditionalFormatting sqref="M186 M188 M190">
    <cfRule type="cellIs" dxfId="56" priority="66" operator="lessThan">
      <formula>0</formula>
    </cfRule>
  </conditionalFormatting>
  <conditionalFormatting sqref="M231 M233 M235">
    <cfRule type="cellIs" dxfId="55" priority="49" operator="lessThan">
      <formula>0</formula>
    </cfRule>
  </conditionalFormatting>
  <conditionalFormatting sqref="M273 M275 M277">
    <cfRule type="cellIs" dxfId="54" priority="30" operator="lessThan">
      <formula>0</formula>
    </cfRule>
  </conditionalFormatting>
  <conditionalFormatting sqref="M308">
    <cfRule type="cellIs" dxfId="53" priority="18" operator="lessThan">
      <formula>0</formula>
    </cfRule>
  </conditionalFormatting>
  <conditionalFormatting sqref="M310">
    <cfRule type="cellIs" dxfId="52" priority="17" operator="lessThan">
      <formula>0</formula>
    </cfRule>
  </conditionalFormatting>
  <conditionalFormatting sqref="M312">
    <cfRule type="cellIs" dxfId="51" priority="16" operator="lessThan">
      <formula>0</formula>
    </cfRule>
  </conditionalFormatting>
  <conditionalFormatting sqref="M343 M345 M347 M380 M382 M384">
    <cfRule type="cellIs" dxfId="50" priority="3" operator="lessThan">
      <formula>0</formula>
    </cfRule>
  </conditionalFormatting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0.5703125" customWidth="1"/>
    <col min="2" max="2" width="15.42578125" customWidth="1"/>
    <col min="3" max="3" width="14.42578125" customWidth="1"/>
    <col min="4" max="4" width="7.42578125" customWidth="1"/>
    <col min="5" max="5" width="10.42578125" customWidth="1"/>
    <col min="6" max="6" width="5.85546875" customWidth="1"/>
    <col min="7" max="7" width="6.5703125" customWidth="1"/>
    <col min="8" max="9" width="13.42578125" customWidth="1"/>
    <col min="10" max="10" width="6.140625" customWidth="1"/>
    <col min="11" max="11" width="2.5703125" customWidth="1"/>
    <col min="12" max="12" width="10.85546875" customWidth="1"/>
    <col min="13" max="13" width="20.85546875" customWidth="1"/>
    <col min="14" max="14" width="11.5703125" customWidth="1"/>
    <col min="15" max="17" width="28" customWidth="1"/>
    <col min="18" max="18" width="10.5703125" customWidth="1"/>
    <col min="19" max="21" width="8.85546875" customWidth="1"/>
    <col min="22" max="26" width="28" customWidth="1"/>
  </cols>
  <sheetData>
    <row r="1" spans="1:26" ht="15.75" customHeight="1">
      <c r="A1" s="598" t="s">
        <v>0</v>
      </c>
      <c r="B1" s="598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936"/>
      <c r="K1" s="900"/>
      <c r="L1" s="937" t="s">
        <v>10</v>
      </c>
      <c r="M1" s="601" t="s">
        <v>11</v>
      </c>
      <c r="N1" s="602">
        <f>COUNTIF(I3:I289,"&gt;0")</f>
        <v>46</v>
      </c>
      <c r="O1" s="603"/>
      <c r="P1" s="603"/>
      <c r="Q1" s="603"/>
      <c r="R1" s="934" t="s">
        <v>13</v>
      </c>
      <c r="S1" s="604"/>
      <c r="T1" s="603"/>
      <c r="U1" s="603"/>
      <c r="V1" s="8"/>
      <c r="W1" s="8"/>
      <c r="X1" s="8"/>
      <c r="Y1" s="8"/>
      <c r="Z1" s="8"/>
    </row>
    <row r="2" spans="1:26" ht="15.75">
      <c r="A2" s="605"/>
      <c r="B2" s="605"/>
      <c r="C2" s="605"/>
      <c r="D2" s="605"/>
      <c r="E2" s="606"/>
      <c r="F2" s="606"/>
      <c r="G2" s="606"/>
      <c r="H2" s="460" t="s">
        <v>16</v>
      </c>
      <c r="I2" s="461">
        <f>SUM(I3:I1000)</f>
        <v>21533.22</v>
      </c>
      <c r="J2" s="462">
        <f>SUM(J3:J1000)</f>
        <v>64.710000000000008</v>
      </c>
      <c r="K2" s="463" t="s">
        <v>9</v>
      </c>
      <c r="L2" s="900"/>
      <c r="M2" s="607" t="s">
        <v>18</v>
      </c>
      <c r="N2" s="608">
        <f>COUNTIF(I3:I289,"&lt;0")</f>
        <v>5</v>
      </c>
      <c r="O2" s="609"/>
      <c r="P2" s="609"/>
      <c r="Q2" s="609"/>
      <c r="R2" s="900"/>
      <c r="S2" s="610"/>
      <c r="T2" s="609"/>
      <c r="U2" s="609"/>
      <c r="V2" s="20"/>
      <c r="W2" s="20"/>
      <c r="X2" s="20"/>
      <c r="Y2" s="20"/>
      <c r="Z2" s="20"/>
    </row>
    <row r="3" spans="1:26">
      <c r="A3" s="684">
        <v>43115</v>
      </c>
      <c r="B3" s="685" t="s">
        <v>47</v>
      </c>
      <c r="C3" s="686" t="s">
        <v>69</v>
      </c>
      <c r="D3" s="686" t="s">
        <v>129</v>
      </c>
      <c r="E3" s="686" t="s">
        <v>71</v>
      </c>
      <c r="F3" s="687">
        <v>2100</v>
      </c>
      <c r="G3" s="688">
        <v>10.75</v>
      </c>
      <c r="H3" s="688">
        <v>0</v>
      </c>
      <c r="I3" s="689">
        <v>0</v>
      </c>
      <c r="J3" s="690">
        <v>0</v>
      </c>
      <c r="K3" s="686" t="s">
        <v>9</v>
      </c>
      <c r="L3" s="689">
        <f t="shared" ref="L3:L66" si="0">IF(B3="Compra",(F3*G3)+10+(F3*G3*0.000325),"")</f>
        <v>22592.336875000001</v>
      </c>
      <c r="M3" s="935" t="s">
        <v>19</v>
      </c>
      <c r="N3" s="900"/>
      <c r="O3" s="611"/>
      <c r="P3" s="611"/>
      <c r="Q3" s="611"/>
      <c r="R3" s="691"/>
      <c r="S3" s="674"/>
      <c r="T3" s="611"/>
      <c r="U3" s="611"/>
      <c r="V3" s="88"/>
      <c r="W3" s="88"/>
      <c r="X3" s="88"/>
      <c r="Y3" s="88"/>
      <c r="Z3" s="88"/>
    </row>
    <row r="4" spans="1:26">
      <c r="A4" s="684">
        <v>43116</v>
      </c>
      <c r="B4" s="685" t="s">
        <v>48</v>
      </c>
      <c r="C4" s="686" t="s">
        <v>69</v>
      </c>
      <c r="D4" s="686" t="s">
        <v>129</v>
      </c>
      <c r="E4" s="686" t="s">
        <v>71</v>
      </c>
      <c r="F4" s="687">
        <v>2100</v>
      </c>
      <c r="G4" s="688">
        <v>10.92</v>
      </c>
      <c r="H4" s="688">
        <v>10.76</v>
      </c>
      <c r="I4" s="689">
        <v>343.2</v>
      </c>
      <c r="J4" s="690">
        <v>1.51</v>
      </c>
      <c r="K4" s="686" t="s">
        <v>9</v>
      </c>
      <c r="L4" s="689" t="str">
        <f t="shared" si="0"/>
        <v/>
      </c>
      <c r="M4" s="465" t="s">
        <v>21</v>
      </c>
      <c r="N4" s="466">
        <f>IFERROR(AVERAGE(L3:L8),0)</f>
        <v>22504.975158333331</v>
      </c>
      <c r="O4" s="611"/>
      <c r="P4" s="611"/>
      <c r="Q4" s="611"/>
      <c r="R4" s="691"/>
      <c r="S4" s="674"/>
      <c r="T4" s="611"/>
      <c r="U4" s="611"/>
      <c r="V4" s="88"/>
      <c r="W4" s="88"/>
      <c r="X4" s="88"/>
      <c r="Y4" s="88"/>
      <c r="Z4" s="88"/>
    </row>
    <row r="5" spans="1:26">
      <c r="A5" s="635">
        <v>43116</v>
      </c>
      <c r="B5" s="636" t="s">
        <v>47</v>
      </c>
      <c r="C5" s="637" t="s">
        <v>69</v>
      </c>
      <c r="D5" s="638" t="s">
        <v>132</v>
      </c>
      <c r="E5" s="637" t="s">
        <v>71</v>
      </c>
      <c r="F5" s="638">
        <v>2000</v>
      </c>
      <c r="G5" s="639">
        <v>11.02</v>
      </c>
      <c r="H5" s="639">
        <v>0</v>
      </c>
      <c r="I5" s="640">
        <v>0</v>
      </c>
      <c r="J5" s="641">
        <v>0</v>
      </c>
      <c r="K5" s="637" t="s">
        <v>9</v>
      </c>
      <c r="L5" s="640">
        <f t="shared" si="0"/>
        <v>22057.163</v>
      </c>
      <c r="M5" s="620" t="s">
        <v>24</v>
      </c>
      <c r="N5" s="467">
        <f>SUM(I3:I8)</f>
        <v>671.89</v>
      </c>
      <c r="O5" s="611"/>
      <c r="P5" s="611"/>
      <c r="Q5" s="611"/>
      <c r="R5" s="691"/>
      <c r="S5" s="674"/>
      <c r="T5" s="611"/>
      <c r="U5" s="611"/>
      <c r="V5" s="88"/>
      <c r="W5" s="88"/>
      <c r="X5" s="88"/>
      <c r="Y5" s="88"/>
      <c r="Z5" s="88"/>
    </row>
    <row r="6" spans="1:26">
      <c r="A6" s="635">
        <v>43117</v>
      </c>
      <c r="B6" s="636" t="s">
        <v>48</v>
      </c>
      <c r="C6" s="637" t="s">
        <v>69</v>
      </c>
      <c r="D6" s="638" t="s">
        <v>132</v>
      </c>
      <c r="E6" s="637" t="s">
        <v>71</v>
      </c>
      <c r="F6" s="638">
        <v>2000</v>
      </c>
      <c r="G6" s="639">
        <v>11.02</v>
      </c>
      <c r="H6" s="639">
        <v>11.03</v>
      </c>
      <c r="I6" s="640">
        <v>-14.33</v>
      </c>
      <c r="J6" s="641">
        <v>-0.06</v>
      </c>
      <c r="K6" s="637" t="s">
        <v>9</v>
      </c>
      <c r="L6" s="640" t="str">
        <f t="shared" si="0"/>
        <v/>
      </c>
      <c r="M6" s="692" t="s">
        <v>102</v>
      </c>
      <c r="N6" s="522">
        <v>0</v>
      </c>
      <c r="O6" s="611"/>
      <c r="P6" s="611"/>
      <c r="Q6" s="611"/>
      <c r="R6" s="691"/>
      <c r="S6" s="674"/>
      <c r="T6" s="611"/>
      <c r="U6" s="611"/>
      <c r="V6" s="88"/>
      <c r="W6" s="88"/>
      <c r="X6" s="88"/>
      <c r="Y6" s="88"/>
      <c r="Z6" s="88"/>
    </row>
    <row r="7" spans="1:26">
      <c r="A7" s="684">
        <v>43117</v>
      </c>
      <c r="B7" s="685" t="s">
        <v>47</v>
      </c>
      <c r="C7" s="686" t="s">
        <v>69</v>
      </c>
      <c r="D7" s="686" t="s">
        <v>129</v>
      </c>
      <c r="E7" s="686" t="s">
        <v>71</v>
      </c>
      <c r="F7" s="687">
        <v>2100</v>
      </c>
      <c r="G7" s="688">
        <v>10.88</v>
      </c>
      <c r="H7" s="688">
        <v>0</v>
      </c>
      <c r="I7" s="689">
        <v>0</v>
      </c>
      <c r="J7" s="690">
        <v>0</v>
      </c>
      <c r="K7" s="686" t="s">
        <v>9</v>
      </c>
      <c r="L7" s="689">
        <f t="shared" si="0"/>
        <v>22865.425599999999</v>
      </c>
      <c r="M7" s="523" t="s">
        <v>126</v>
      </c>
      <c r="N7" s="524">
        <f>SUM(J3:J8)/100</f>
        <v>2.9500000000000002E-2</v>
      </c>
      <c r="O7" s="611"/>
      <c r="P7" s="611"/>
      <c r="Q7" s="611"/>
      <c r="R7" s="691"/>
      <c r="S7" s="674"/>
      <c r="T7" s="611"/>
      <c r="U7" s="611"/>
      <c r="V7" s="88"/>
      <c r="W7" s="88"/>
      <c r="X7" s="88"/>
      <c r="Y7" s="88"/>
      <c r="Z7" s="88"/>
    </row>
    <row r="8" spans="1:26">
      <c r="A8" s="525">
        <v>43131</v>
      </c>
      <c r="B8" s="526" t="s">
        <v>48</v>
      </c>
      <c r="C8" s="527" t="s">
        <v>69</v>
      </c>
      <c r="D8" s="527" t="s">
        <v>129</v>
      </c>
      <c r="E8" s="527" t="s">
        <v>71</v>
      </c>
      <c r="F8" s="528">
        <v>2100</v>
      </c>
      <c r="G8" s="529">
        <v>11.05</v>
      </c>
      <c r="H8" s="529">
        <v>10.89</v>
      </c>
      <c r="I8" s="530">
        <v>343.02</v>
      </c>
      <c r="J8" s="531">
        <v>1.5</v>
      </c>
      <c r="K8" s="527" t="s">
        <v>9</v>
      </c>
      <c r="L8" s="532" t="str">
        <f t="shared" si="0"/>
        <v/>
      </c>
      <c r="M8" s="935" t="s">
        <v>35</v>
      </c>
      <c r="N8" s="900"/>
      <c r="O8" s="611"/>
      <c r="P8" s="611"/>
      <c r="Q8" s="611"/>
      <c r="R8" s="691"/>
      <c r="S8" s="674"/>
      <c r="T8" s="611"/>
      <c r="U8" s="611"/>
      <c r="V8" s="88"/>
      <c r="W8" s="88"/>
      <c r="X8" s="88"/>
      <c r="Y8" s="88"/>
      <c r="Z8" s="88"/>
    </row>
    <row r="9" spans="1:26">
      <c r="A9" s="684">
        <v>43138</v>
      </c>
      <c r="B9" s="685" t="s">
        <v>47</v>
      </c>
      <c r="C9" s="686" t="s">
        <v>69</v>
      </c>
      <c r="D9" s="686" t="s">
        <v>129</v>
      </c>
      <c r="E9" s="686" t="s">
        <v>71</v>
      </c>
      <c r="F9" s="687">
        <v>2100</v>
      </c>
      <c r="G9" s="688">
        <v>10.16</v>
      </c>
      <c r="H9" s="688">
        <v>0</v>
      </c>
      <c r="I9" s="689">
        <v>0</v>
      </c>
      <c r="J9" s="690">
        <v>0</v>
      </c>
      <c r="K9" s="686" t="s">
        <v>9</v>
      </c>
      <c r="L9" s="689">
        <f t="shared" si="0"/>
        <v>21352.9342</v>
      </c>
      <c r="M9" s="465" t="s">
        <v>21</v>
      </c>
      <c r="N9" s="466">
        <f>IFERROR(AVERAGE(L9:L26),0)</f>
        <v>16125.346897222222</v>
      </c>
      <c r="O9" s="611"/>
      <c r="P9" s="611"/>
      <c r="Q9" s="611"/>
      <c r="R9" s="691"/>
      <c r="S9" s="674"/>
      <c r="T9" s="611"/>
      <c r="U9" s="611"/>
      <c r="V9" s="88"/>
      <c r="W9" s="88"/>
      <c r="X9" s="88"/>
      <c r="Y9" s="88"/>
      <c r="Z9" s="88"/>
    </row>
    <row r="10" spans="1:26">
      <c r="A10" s="684">
        <v>43139</v>
      </c>
      <c r="B10" s="685" t="s">
        <v>48</v>
      </c>
      <c r="C10" s="686" t="s">
        <v>69</v>
      </c>
      <c r="D10" s="686" t="s">
        <v>129</v>
      </c>
      <c r="E10" s="686" t="s">
        <v>71</v>
      </c>
      <c r="F10" s="687">
        <v>2100</v>
      </c>
      <c r="G10" s="688">
        <v>10.32</v>
      </c>
      <c r="H10" s="688">
        <v>10.17</v>
      </c>
      <c r="I10" s="689">
        <v>323.04000000000002</v>
      </c>
      <c r="J10" s="690">
        <v>1.51</v>
      </c>
      <c r="K10" s="686" t="s">
        <v>9</v>
      </c>
      <c r="L10" s="689" t="str">
        <f t="shared" si="0"/>
        <v/>
      </c>
      <c r="M10" s="620" t="s">
        <v>24</v>
      </c>
      <c r="N10" s="467">
        <f>SUM(I9:I26)</f>
        <v>1975.2300000000002</v>
      </c>
      <c r="O10" s="611"/>
      <c r="P10" s="611"/>
      <c r="Q10" s="611"/>
      <c r="R10" s="691"/>
      <c r="S10" s="674"/>
      <c r="T10" s="611"/>
      <c r="U10" s="611"/>
      <c r="V10" s="88"/>
      <c r="W10" s="88"/>
      <c r="X10" s="88"/>
      <c r="Y10" s="88"/>
      <c r="Z10" s="88"/>
    </row>
    <row r="11" spans="1:26">
      <c r="A11" s="665">
        <v>43139</v>
      </c>
      <c r="B11" s="666" t="s">
        <v>47</v>
      </c>
      <c r="C11" s="667" t="s">
        <v>69</v>
      </c>
      <c r="D11" s="668" t="s">
        <v>115</v>
      </c>
      <c r="E11" s="667" t="s">
        <v>71</v>
      </c>
      <c r="F11" s="668">
        <v>1200</v>
      </c>
      <c r="G11" s="669">
        <v>17.21</v>
      </c>
      <c r="H11" s="669">
        <v>0</v>
      </c>
      <c r="I11" s="670">
        <v>0</v>
      </c>
      <c r="J11" s="671">
        <v>0</v>
      </c>
      <c r="K11" s="667" t="s">
        <v>9</v>
      </c>
      <c r="L11" s="670">
        <f t="shared" si="0"/>
        <v>20668.711899999998</v>
      </c>
      <c r="M11" s="692" t="s">
        <v>102</v>
      </c>
      <c r="N11" s="522">
        <v>0</v>
      </c>
      <c r="O11" s="611"/>
      <c r="P11" s="611"/>
      <c r="Q11" s="611"/>
      <c r="R11" s="691"/>
      <c r="S11" s="674"/>
      <c r="T11" s="611"/>
      <c r="U11" s="611"/>
      <c r="V11" s="88"/>
      <c r="W11" s="88"/>
      <c r="X11" s="88"/>
      <c r="Y11" s="88"/>
      <c r="Z11" s="88"/>
    </row>
    <row r="12" spans="1:26">
      <c r="A12" s="665">
        <v>43140</v>
      </c>
      <c r="B12" s="666" t="s">
        <v>48</v>
      </c>
      <c r="C12" s="667" t="s">
        <v>69</v>
      </c>
      <c r="D12" s="668" t="s">
        <v>115</v>
      </c>
      <c r="E12" s="667" t="s">
        <v>71</v>
      </c>
      <c r="F12" s="668">
        <v>1200</v>
      </c>
      <c r="G12" s="669">
        <v>17.21</v>
      </c>
      <c r="H12" s="669">
        <v>17.21</v>
      </c>
      <c r="I12" s="670">
        <v>2.59</v>
      </c>
      <c r="J12" s="671">
        <v>0.01</v>
      </c>
      <c r="K12" s="667" t="s">
        <v>9</v>
      </c>
      <c r="L12" s="670" t="str">
        <f t="shared" si="0"/>
        <v/>
      </c>
      <c r="M12" s="523" t="s">
        <v>126</v>
      </c>
      <c r="N12" s="524">
        <f>SUM(J9:J26)/100</f>
        <v>0.1157</v>
      </c>
      <c r="O12" s="611"/>
      <c r="P12" s="611"/>
      <c r="Q12" s="611"/>
      <c r="R12" s="691"/>
      <c r="S12" s="674"/>
      <c r="T12" s="611"/>
      <c r="U12" s="611"/>
      <c r="V12" s="88"/>
      <c r="W12" s="88"/>
      <c r="X12" s="88"/>
      <c r="Y12" s="88"/>
      <c r="Z12" s="88"/>
    </row>
    <row r="13" spans="1:26">
      <c r="A13" s="684">
        <v>43140</v>
      </c>
      <c r="B13" s="685" t="s">
        <v>47</v>
      </c>
      <c r="C13" s="686" t="s">
        <v>69</v>
      </c>
      <c r="D13" s="686" t="s">
        <v>129</v>
      </c>
      <c r="E13" s="686" t="s">
        <v>71</v>
      </c>
      <c r="F13" s="687">
        <v>2100</v>
      </c>
      <c r="G13" s="688">
        <v>9.64</v>
      </c>
      <c r="H13" s="688">
        <v>0</v>
      </c>
      <c r="I13" s="689">
        <v>0</v>
      </c>
      <c r="J13" s="690">
        <v>0</v>
      </c>
      <c r="K13" s="686" t="s">
        <v>9</v>
      </c>
      <c r="L13" s="689">
        <f t="shared" si="0"/>
        <v>20260.579300000001</v>
      </c>
      <c r="M13" s="935" t="s">
        <v>36</v>
      </c>
      <c r="N13" s="900"/>
      <c r="O13" s="611"/>
      <c r="P13" s="611"/>
      <c r="Q13" s="611"/>
      <c r="R13" s="691"/>
      <c r="S13" s="674"/>
      <c r="T13" s="611"/>
      <c r="U13" s="611"/>
      <c r="V13" s="88"/>
      <c r="W13" s="88"/>
      <c r="X13" s="88"/>
      <c r="Y13" s="88"/>
      <c r="Z13" s="88"/>
    </row>
    <row r="14" spans="1:26">
      <c r="A14" s="684">
        <v>43145</v>
      </c>
      <c r="B14" s="685" t="s">
        <v>48</v>
      </c>
      <c r="C14" s="686" t="s">
        <v>69</v>
      </c>
      <c r="D14" s="686" t="s">
        <v>129</v>
      </c>
      <c r="E14" s="686" t="s">
        <v>71</v>
      </c>
      <c r="F14" s="687">
        <v>2100</v>
      </c>
      <c r="G14" s="688">
        <v>10.14</v>
      </c>
      <c r="H14" s="688">
        <v>9.65</v>
      </c>
      <c r="I14" s="689">
        <v>1037.52</v>
      </c>
      <c r="J14" s="690">
        <v>5.12</v>
      </c>
      <c r="K14" s="686" t="s">
        <v>9</v>
      </c>
      <c r="L14" s="689" t="str">
        <f t="shared" si="0"/>
        <v/>
      </c>
      <c r="M14" s="465" t="s">
        <v>21</v>
      </c>
      <c r="N14" s="466">
        <f>IFERROR(AVERAGE(L27:L36),0)</f>
        <v>19467.921769999997</v>
      </c>
      <c r="O14" s="611"/>
      <c r="P14" s="611"/>
      <c r="Q14" s="611"/>
      <c r="R14" s="691"/>
      <c r="S14" s="674"/>
      <c r="T14" s="611"/>
      <c r="U14" s="611"/>
      <c r="V14" s="88"/>
      <c r="W14" s="88"/>
      <c r="X14" s="88"/>
      <c r="Y14" s="88"/>
      <c r="Z14" s="88"/>
    </row>
    <row r="15" spans="1:26">
      <c r="A15" s="684">
        <v>43147</v>
      </c>
      <c r="B15" s="685" t="s">
        <v>47</v>
      </c>
      <c r="C15" s="686" t="s">
        <v>69</v>
      </c>
      <c r="D15" s="686" t="s">
        <v>129</v>
      </c>
      <c r="E15" s="686" t="s">
        <v>71</v>
      </c>
      <c r="F15" s="687">
        <v>1000</v>
      </c>
      <c r="G15" s="688">
        <v>10.64</v>
      </c>
      <c r="H15" s="688">
        <v>0</v>
      </c>
      <c r="I15" s="689">
        <v>0</v>
      </c>
      <c r="J15" s="690">
        <v>0</v>
      </c>
      <c r="K15" s="686" t="s">
        <v>9</v>
      </c>
      <c r="L15" s="689">
        <f t="shared" si="0"/>
        <v>10653.458000000001</v>
      </c>
      <c r="M15" s="620" t="s">
        <v>24</v>
      </c>
      <c r="N15" s="467">
        <f>SUM(I27:I36)</f>
        <v>-1090.2799999999993</v>
      </c>
      <c r="O15" s="611"/>
      <c r="P15" s="611"/>
      <c r="Q15" s="611"/>
      <c r="R15" s="691"/>
      <c r="S15" s="674"/>
      <c r="T15" s="611"/>
      <c r="U15" s="611"/>
      <c r="V15" s="88"/>
      <c r="W15" s="88"/>
      <c r="X15" s="88"/>
      <c r="Y15" s="88"/>
      <c r="Z15" s="88"/>
    </row>
    <row r="16" spans="1:26">
      <c r="A16" s="684">
        <v>43150</v>
      </c>
      <c r="B16" s="685" t="s">
        <v>48</v>
      </c>
      <c r="C16" s="686" t="s">
        <v>69</v>
      </c>
      <c r="D16" s="686" t="s">
        <v>129</v>
      </c>
      <c r="E16" s="686" t="s">
        <v>71</v>
      </c>
      <c r="F16" s="687">
        <v>1000</v>
      </c>
      <c r="G16" s="688">
        <v>10.77</v>
      </c>
      <c r="H16" s="688">
        <v>10.64</v>
      </c>
      <c r="I16" s="689">
        <v>133.05000000000001</v>
      </c>
      <c r="J16" s="690">
        <v>1.25</v>
      </c>
      <c r="K16" s="686" t="s">
        <v>9</v>
      </c>
      <c r="L16" s="689" t="str">
        <f t="shared" si="0"/>
        <v/>
      </c>
      <c r="M16" s="692" t="s">
        <v>102</v>
      </c>
      <c r="N16" s="522">
        <v>0</v>
      </c>
      <c r="O16" s="611"/>
      <c r="P16" s="611"/>
      <c r="Q16" s="611"/>
      <c r="R16" s="691"/>
      <c r="S16" s="674"/>
      <c r="T16" s="611"/>
      <c r="U16" s="611"/>
      <c r="V16" s="88"/>
      <c r="W16" s="88"/>
      <c r="X16" s="88"/>
      <c r="Y16" s="88"/>
      <c r="Z16" s="88"/>
    </row>
    <row r="17" spans="1:26">
      <c r="A17" s="693">
        <v>43151</v>
      </c>
      <c r="B17" s="694" t="s">
        <v>47</v>
      </c>
      <c r="C17" s="695" t="s">
        <v>69</v>
      </c>
      <c r="D17" s="695" t="s">
        <v>111</v>
      </c>
      <c r="E17" s="695" t="s">
        <v>71</v>
      </c>
      <c r="F17" s="696">
        <v>700</v>
      </c>
      <c r="G17" s="697">
        <v>16.07</v>
      </c>
      <c r="H17" s="697">
        <v>0</v>
      </c>
      <c r="I17" s="698">
        <v>0</v>
      </c>
      <c r="J17" s="699">
        <v>0</v>
      </c>
      <c r="K17" s="695" t="s">
        <v>9</v>
      </c>
      <c r="L17" s="698">
        <f t="shared" si="0"/>
        <v>11262.655924999999</v>
      </c>
      <c r="M17" s="523" t="s">
        <v>126</v>
      </c>
      <c r="N17" s="524">
        <f>SUM(J27:J36)/100</f>
        <v>-5.630000000000001E-2</v>
      </c>
      <c r="O17" s="611"/>
      <c r="P17" s="611"/>
      <c r="Q17" s="611"/>
      <c r="R17" s="691"/>
      <c r="S17" s="674"/>
      <c r="T17" s="611"/>
      <c r="U17" s="611"/>
      <c r="V17" s="88"/>
      <c r="W17" s="88"/>
      <c r="X17" s="88"/>
      <c r="Y17" s="88"/>
      <c r="Z17" s="88"/>
    </row>
    <row r="18" spans="1:26">
      <c r="A18" s="693">
        <v>43152</v>
      </c>
      <c r="B18" s="694" t="s">
        <v>48</v>
      </c>
      <c r="C18" s="695" t="s">
        <v>69</v>
      </c>
      <c r="D18" s="695" t="s">
        <v>111</v>
      </c>
      <c r="E18" s="695" t="s">
        <v>71</v>
      </c>
      <c r="F18" s="696">
        <v>700</v>
      </c>
      <c r="G18" s="697">
        <v>16.39</v>
      </c>
      <c r="H18" s="697">
        <v>16.079999999999998</v>
      </c>
      <c r="I18" s="698">
        <v>217.62</v>
      </c>
      <c r="J18" s="699">
        <v>1.93</v>
      </c>
      <c r="K18" s="695" t="s">
        <v>9</v>
      </c>
      <c r="L18" s="698" t="str">
        <f t="shared" si="0"/>
        <v/>
      </c>
      <c r="M18" s="935" t="s">
        <v>37</v>
      </c>
      <c r="N18" s="900"/>
      <c r="O18" s="611"/>
      <c r="P18" s="611"/>
      <c r="Q18" s="611"/>
      <c r="R18" s="691"/>
      <c r="S18" s="674"/>
      <c r="T18" s="611"/>
      <c r="U18" s="611"/>
      <c r="V18" s="88"/>
      <c r="W18" s="88"/>
      <c r="X18" s="88"/>
      <c r="Y18" s="88"/>
      <c r="Z18" s="88"/>
    </row>
    <row r="19" spans="1:26">
      <c r="A19" s="700">
        <v>43152</v>
      </c>
      <c r="B19" s="701" t="s">
        <v>47</v>
      </c>
      <c r="C19" s="702" t="s">
        <v>69</v>
      </c>
      <c r="D19" s="702" t="s">
        <v>133</v>
      </c>
      <c r="E19" s="702" t="s">
        <v>71</v>
      </c>
      <c r="F19" s="703">
        <v>2000</v>
      </c>
      <c r="G19" s="704">
        <v>7.86</v>
      </c>
      <c r="H19" s="704">
        <v>0</v>
      </c>
      <c r="I19" s="705">
        <v>0</v>
      </c>
      <c r="J19" s="706">
        <v>0</v>
      </c>
      <c r="K19" s="702" t="s">
        <v>9</v>
      </c>
      <c r="L19" s="705">
        <f t="shared" si="0"/>
        <v>15735.109</v>
      </c>
      <c r="M19" s="465" t="s">
        <v>21</v>
      </c>
      <c r="N19" s="466">
        <f>IFERROR(AVERAGE(L37:L45),0)</f>
        <v>19772.020570000001</v>
      </c>
      <c r="O19" s="611"/>
      <c r="P19" s="611"/>
      <c r="Q19" s="611"/>
      <c r="R19" s="691"/>
      <c r="S19" s="674"/>
      <c r="T19" s="611"/>
      <c r="U19" s="611"/>
      <c r="V19" s="88"/>
      <c r="W19" s="88"/>
      <c r="X19" s="88"/>
      <c r="Y19" s="88"/>
      <c r="Z19" s="88"/>
    </row>
    <row r="20" spans="1:26">
      <c r="A20" s="700">
        <v>43153</v>
      </c>
      <c r="B20" s="701" t="s">
        <v>48</v>
      </c>
      <c r="C20" s="702" t="s">
        <v>69</v>
      </c>
      <c r="D20" s="702" t="s">
        <v>133</v>
      </c>
      <c r="E20" s="702" t="s">
        <v>134</v>
      </c>
      <c r="F20" s="703">
        <v>2000</v>
      </c>
      <c r="G20" s="704">
        <v>7.91</v>
      </c>
      <c r="H20" s="704">
        <v>7.87</v>
      </c>
      <c r="I20" s="705">
        <v>89.76</v>
      </c>
      <c r="J20" s="706">
        <v>0.56999999999999995</v>
      </c>
      <c r="K20" s="702" t="s">
        <v>9</v>
      </c>
      <c r="L20" s="705" t="str">
        <f t="shared" si="0"/>
        <v/>
      </c>
      <c r="M20" s="620" t="s">
        <v>24</v>
      </c>
      <c r="N20" s="467">
        <f>SUM(I37:I45)</f>
        <v>793.32</v>
      </c>
      <c r="O20" s="611"/>
      <c r="P20" s="611"/>
      <c r="Q20" s="611"/>
      <c r="R20" s="691"/>
      <c r="S20" s="674"/>
      <c r="T20" s="611"/>
      <c r="U20" s="611"/>
      <c r="V20" s="88"/>
      <c r="W20" s="88"/>
      <c r="X20" s="88"/>
      <c r="Y20" s="88"/>
      <c r="Z20" s="88"/>
    </row>
    <row r="21" spans="1:26">
      <c r="A21" s="635">
        <v>43154</v>
      </c>
      <c r="B21" s="636" t="s">
        <v>47</v>
      </c>
      <c r="C21" s="637" t="s">
        <v>69</v>
      </c>
      <c r="D21" s="638" t="s">
        <v>132</v>
      </c>
      <c r="E21" s="637" t="s">
        <v>71</v>
      </c>
      <c r="F21" s="638">
        <v>1200</v>
      </c>
      <c r="G21" s="639">
        <v>12.18</v>
      </c>
      <c r="H21" s="639">
        <v>0</v>
      </c>
      <c r="I21" s="640">
        <v>0</v>
      </c>
      <c r="J21" s="641">
        <v>0</v>
      </c>
      <c r="K21" s="637" t="s">
        <v>9</v>
      </c>
      <c r="L21" s="640">
        <f t="shared" si="0"/>
        <v>14630.7502</v>
      </c>
      <c r="M21" s="692" t="s">
        <v>102</v>
      </c>
      <c r="N21" s="522">
        <v>0</v>
      </c>
      <c r="O21" s="611"/>
      <c r="P21" s="611"/>
      <c r="Q21" s="611"/>
      <c r="R21" s="691"/>
      <c r="S21" s="674"/>
      <c r="T21" s="611"/>
      <c r="U21" s="611"/>
      <c r="V21" s="88"/>
      <c r="W21" s="88"/>
      <c r="X21" s="88"/>
      <c r="Y21" s="88"/>
      <c r="Z21" s="88"/>
    </row>
    <row r="22" spans="1:26">
      <c r="A22" s="635">
        <v>43157</v>
      </c>
      <c r="B22" s="636" t="s">
        <v>48</v>
      </c>
      <c r="C22" s="637" t="s">
        <v>69</v>
      </c>
      <c r="D22" s="638" t="s">
        <v>132</v>
      </c>
      <c r="E22" s="637" t="s">
        <v>71</v>
      </c>
      <c r="F22" s="638">
        <v>1200</v>
      </c>
      <c r="G22" s="639">
        <v>12.37</v>
      </c>
      <c r="H22" s="639">
        <v>12.18</v>
      </c>
      <c r="I22" s="640">
        <v>234.44</v>
      </c>
      <c r="J22" s="641">
        <v>1.6</v>
      </c>
      <c r="K22" s="637" t="s">
        <v>9</v>
      </c>
      <c r="L22" s="640" t="str">
        <f t="shared" si="0"/>
        <v/>
      </c>
      <c r="M22" s="523" t="s">
        <v>126</v>
      </c>
      <c r="N22" s="524">
        <f>SUM(J37:J45)/100</f>
        <v>4.1200000000000007E-2</v>
      </c>
      <c r="O22" s="611"/>
      <c r="P22" s="611"/>
      <c r="Q22" s="611"/>
      <c r="R22" s="691"/>
      <c r="S22" s="674"/>
      <c r="T22" s="611"/>
      <c r="U22" s="611"/>
      <c r="V22" s="88"/>
      <c r="W22" s="88"/>
      <c r="X22" s="88"/>
      <c r="Y22" s="88"/>
      <c r="Z22" s="88"/>
    </row>
    <row r="23" spans="1:26">
      <c r="A23" s="635">
        <v>43158</v>
      </c>
      <c r="B23" s="636" t="s">
        <v>47</v>
      </c>
      <c r="C23" s="637" t="s">
        <v>69</v>
      </c>
      <c r="D23" s="638" t="s">
        <v>132</v>
      </c>
      <c r="E23" s="637" t="s">
        <v>71</v>
      </c>
      <c r="F23" s="638">
        <v>1200</v>
      </c>
      <c r="G23" s="639">
        <v>12.67</v>
      </c>
      <c r="H23" s="639">
        <v>0</v>
      </c>
      <c r="I23" s="640">
        <v>0</v>
      </c>
      <c r="J23" s="641">
        <v>0</v>
      </c>
      <c r="K23" s="637" t="s">
        <v>9</v>
      </c>
      <c r="L23" s="640">
        <f t="shared" si="0"/>
        <v>15218.9413</v>
      </c>
      <c r="M23" s="935" t="s">
        <v>38</v>
      </c>
      <c r="N23" s="900"/>
      <c r="O23" s="611"/>
      <c r="P23" s="611"/>
      <c r="Q23" s="611"/>
      <c r="R23" s="691"/>
      <c r="S23" s="674"/>
      <c r="T23" s="611"/>
      <c r="U23" s="611"/>
      <c r="V23" s="88"/>
      <c r="W23" s="88"/>
      <c r="X23" s="88"/>
      <c r="Y23" s="88"/>
      <c r="Z23" s="88"/>
    </row>
    <row r="24" spans="1:26">
      <c r="A24" s="635">
        <v>43159</v>
      </c>
      <c r="B24" s="636" t="s">
        <v>48</v>
      </c>
      <c r="C24" s="637" t="s">
        <v>69</v>
      </c>
      <c r="D24" s="638" t="s">
        <v>132</v>
      </c>
      <c r="E24" s="637" t="s">
        <v>71</v>
      </c>
      <c r="F24" s="638">
        <v>1200</v>
      </c>
      <c r="G24" s="639">
        <v>12.55</v>
      </c>
      <c r="H24" s="639">
        <v>12.67</v>
      </c>
      <c r="I24" s="640">
        <v>-137.81</v>
      </c>
      <c r="J24" s="641">
        <v>-0.9</v>
      </c>
      <c r="K24" s="637" t="s">
        <v>9</v>
      </c>
      <c r="L24" s="640" t="str">
        <f t="shared" si="0"/>
        <v/>
      </c>
      <c r="M24" s="465" t="s">
        <v>21</v>
      </c>
      <c r="N24" s="466">
        <f>IFERROR(AVERAGE(L46:L51),0)</f>
        <v>38271.097483333338</v>
      </c>
      <c r="O24" s="611"/>
      <c r="P24" s="611"/>
      <c r="Q24" s="611"/>
      <c r="R24" s="691"/>
      <c r="S24" s="674"/>
      <c r="T24" s="611"/>
      <c r="U24" s="611"/>
      <c r="V24" s="88"/>
      <c r="W24" s="88"/>
      <c r="X24" s="88"/>
      <c r="Y24" s="88"/>
      <c r="Z24" s="88"/>
    </row>
    <row r="25" spans="1:26">
      <c r="A25" s="684">
        <v>43159</v>
      </c>
      <c r="B25" s="685" t="s">
        <v>47</v>
      </c>
      <c r="C25" s="686" t="s">
        <v>69</v>
      </c>
      <c r="D25" s="686" t="s">
        <v>129</v>
      </c>
      <c r="E25" s="686" t="s">
        <v>71</v>
      </c>
      <c r="F25" s="687">
        <v>1500</v>
      </c>
      <c r="G25" s="688">
        <v>10.220000000000001</v>
      </c>
      <c r="H25" s="688">
        <v>0</v>
      </c>
      <c r="I25" s="689">
        <v>0</v>
      </c>
      <c r="J25" s="690">
        <v>0</v>
      </c>
      <c r="K25" s="686" t="s">
        <v>9</v>
      </c>
      <c r="L25" s="689">
        <f t="shared" si="0"/>
        <v>15344.982250000001</v>
      </c>
      <c r="M25" s="620" t="s">
        <v>24</v>
      </c>
      <c r="N25" s="467">
        <f>SUM(I46:I51)</f>
        <v>1598.95</v>
      </c>
      <c r="O25" s="611"/>
      <c r="P25" s="611"/>
      <c r="Q25" s="611"/>
      <c r="R25" s="691"/>
      <c r="S25" s="674"/>
      <c r="T25" s="611"/>
      <c r="U25" s="611"/>
      <c r="V25" s="88"/>
      <c r="W25" s="88"/>
      <c r="X25" s="88"/>
      <c r="Y25" s="88"/>
      <c r="Z25" s="88"/>
    </row>
    <row r="26" spans="1:26">
      <c r="A26" s="525">
        <v>43160</v>
      </c>
      <c r="B26" s="526" t="s">
        <v>48</v>
      </c>
      <c r="C26" s="527" t="s">
        <v>69</v>
      </c>
      <c r="D26" s="527" t="s">
        <v>129</v>
      </c>
      <c r="E26" s="527" t="s">
        <v>71</v>
      </c>
      <c r="F26" s="528">
        <v>1500</v>
      </c>
      <c r="G26" s="529">
        <v>10.27</v>
      </c>
      <c r="H26" s="529">
        <v>10.23</v>
      </c>
      <c r="I26" s="530">
        <v>75.019999999999982</v>
      </c>
      <c r="J26" s="531">
        <v>0.48</v>
      </c>
      <c r="K26" s="527" t="s">
        <v>9</v>
      </c>
      <c r="L26" s="532" t="str">
        <f t="shared" si="0"/>
        <v/>
      </c>
      <c r="M26" s="692" t="s">
        <v>102</v>
      </c>
      <c r="N26" s="522">
        <v>0</v>
      </c>
      <c r="O26" s="611"/>
      <c r="P26" s="611"/>
      <c r="Q26" s="611"/>
      <c r="R26" s="691"/>
      <c r="S26" s="674"/>
      <c r="T26" s="611"/>
      <c r="U26" s="611"/>
      <c r="V26" s="88"/>
      <c r="W26" s="88"/>
      <c r="X26" s="88"/>
      <c r="Y26" s="88"/>
      <c r="Z26" s="88"/>
    </row>
    <row r="27" spans="1:26">
      <c r="A27" s="693">
        <v>43160</v>
      </c>
      <c r="B27" s="694" t="s">
        <v>47</v>
      </c>
      <c r="C27" s="695" t="s">
        <v>69</v>
      </c>
      <c r="D27" s="695" t="s">
        <v>111</v>
      </c>
      <c r="E27" s="695" t="s">
        <v>71</v>
      </c>
      <c r="F27" s="696">
        <v>1000</v>
      </c>
      <c r="G27" s="697">
        <v>17.100000000000001</v>
      </c>
      <c r="H27" s="697">
        <v>0</v>
      </c>
      <c r="I27" s="698">
        <v>0</v>
      </c>
      <c r="J27" s="699">
        <v>0</v>
      </c>
      <c r="K27" s="695" t="s">
        <v>9</v>
      </c>
      <c r="L27" s="698">
        <f t="shared" si="0"/>
        <v>17115.557499999999</v>
      </c>
      <c r="M27" s="523" t="s">
        <v>126</v>
      </c>
      <c r="N27" s="524">
        <f>SUM(J46:J51)/100</f>
        <v>6.6699999999999995E-2</v>
      </c>
      <c r="O27" s="611"/>
      <c r="P27" s="611"/>
      <c r="Q27" s="611"/>
      <c r="R27" s="691"/>
      <c r="S27" s="674"/>
      <c r="T27" s="611"/>
      <c r="U27" s="611"/>
      <c r="V27" s="88"/>
      <c r="W27" s="88"/>
      <c r="X27" s="88"/>
      <c r="Y27" s="88"/>
      <c r="Z27" s="88"/>
    </row>
    <row r="28" spans="1:26">
      <c r="A28" s="693">
        <v>43165</v>
      </c>
      <c r="B28" s="694" t="s">
        <v>48</v>
      </c>
      <c r="C28" s="695" t="s">
        <v>69</v>
      </c>
      <c r="D28" s="695" t="s">
        <v>111</v>
      </c>
      <c r="E28" s="695" t="s">
        <v>71</v>
      </c>
      <c r="F28" s="696">
        <v>1000</v>
      </c>
      <c r="G28" s="697">
        <v>17.12</v>
      </c>
      <c r="H28" s="697">
        <v>17.11</v>
      </c>
      <c r="I28" s="698">
        <v>18.940000000000001</v>
      </c>
      <c r="J28" s="699">
        <v>0.11000000000000001</v>
      </c>
      <c r="K28" s="695" t="s">
        <v>9</v>
      </c>
      <c r="L28" s="698" t="str">
        <f t="shared" si="0"/>
        <v/>
      </c>
      <c r="M28" s="935" t="s">
        <v>39</v>
      </c>
      <c r="N28" s="900"/>
      <c r="O28" s="611"/>
      <c r="P28" s="611"/>
      <c r="Q28" s="611"/>
      <c r="R28" s="691"/>
      <c r="S28" s="674"/>
      <c r="T28" s="611"/>
      <c r="U28" s="611"/>
      <c r="V28" s="88"/>
      <c r="W28" s="88"/>
      <c r="X28" s="88"/>
      <c r="Y28" s="88"/>
      <c r="Z28" s="88"/>
    </row>
    <row r="29" spans="1:26">
      <c r="A29" s="635">
        <v>43165</v>
      </c>
      <c r="B29" s="636" t="s">
        <v>47</v>
      </c>
      <c r="C29" s="637" t="s">
        <v>69</v>
      </c>
      <c r="D29" s="638" t="s">
        <v>132</v>
      </c>
      <c r="E29" s="637" t="s">
        <v>71</v>
      </c>
      <c r="F29" s="638">
        <v>1500</v>
      </c>
      <c r="G29" s="639">
        <v>11.56</v>
      </c>
      <c r="H29" s="639">
        <v>0</v>
      </c>
      <c r="I29" s="640">
        <v>0</v>
      </c>
      <c r="J29" s="641">
        <v>0</v>
      </c>
      <c r="K29" s="637" t="s">
        <v>9</v>
      </c>
      <c r="L29" s="640">
        <f t="shared" si="0"/>
        <v>17355.6355</v>
      </c>
      <c r="M29" s="465" t="s">
        <v>21</v>
      </c>
      <c r="N29" s="466">
        <f>IFERROR(AVERAGE(L52:L56),0)</f>
        <v>37471.170924999999</v>
      </c>
      <c r="O29" s="611"/>
      <c r="P29" s="611"/>
      <c r="Q29" s="611"/>
      <c r="R29" s="691"/>
      <c r="S29" s="674"/>
      <c r="T29" s="611"/>
      <c r="U29" s="611"/>
      <c r="V29" s="88"/>
      <c r="W29" s="88"/>
      <c r="X29" s="88"/>
      <c r="Y29" s="88"/>
      <c r="Z29" s="88"/>
    </row>
    <row r="30" spans="1:26">
      <c r="A30" s="635">
        <v>43167</v>
      </c>
      <c r="B30" s="636" t="s">
        <v>48</v>
      </c>
      <c r="C30" s="637" t="s">
        <v>69</v>
      </c>
      <c r="D30" s="638" t="s">
        <v>132</v>
      </c>
      <c r="E30" s="637" t="s">
        <v>71</v>
      </c>
      <c r="F30" s="638">
        <v>1500</v>
      </c>
      <c r="G30" s="639">
        <v>11.03</v>
      </c>
      <c r="H30" s="639">
        <v>11.56</v>
      </c>
      <c r="I30" s="640">
        <v>-780.89999999999986</v>
      </c>
      <c r="J30" s="641">
        <v>-4.5</v>
      </c>
      <c r="K30" s="637" t="s">
        <v>9</v>
      </c>
      <c r="L30" s="640" t="str">
        <f t="shared" si="0"/>
        <v/>
      </c>
      <c r="M30" s="620" t="s">
        <v>24</v>
      </c>
      <c r="N30" s="467">
        <f>SUM(I52:I56)</f>
        <v>2770.0699999999997</v>
      </c>
      <c r="O30" s="611"/>
      <c r="P30" s="611"/>
      <c r="Q30" s="611"/>
      <c r="R30" s="691"/>
      <c r="S30" s="674"/>
      <c r="T30" s="611"/>
      <c r="U30" s="611"/>
      <c r="V30" s="88"/>
      <c r="W30" s="88"/>
      <c r="X30" s="88"/>
      <c r="Y30" s="88"/>
      <c r="Z30" s="88"/>
    </row>
    <row r="31" spans="1:26">
      <c r="A31" s="665">
        <v>43172</v>
      </c>
      <c r="B31" s="666" t="s">
        <v>47</v>
      </c>
      <c r="C31" s="667" t="s">
        <v>69</v>
      </c>
      <c r="D31" s="668" t="s">
        <v>115</v>
      </c>
      <c r="E31" s="667" t="s">
        <v>71</v>
      </c>
      <c r="F31" s="668">
        <v>1000</v>
      </c>
      <c r="G31" s="669">
        <v>21.69</v>
      </c>
      <c r="H31" s="669">
        <v>0</v>
      </c>
      <c r="I31" s="670">
        <v>0</v>
      </c>
      <c r="J31" s="671">
        <v>0</v>
      </c>
      <c r="K31" s="667" t="s">
        <v>9</v>
      </c>
      <c r="L31" s="670">
        <f t="shared" si="0"/>
        <v>21707.04925</v>
      </c>
      <c r="M31" s="692" t="s">
        <v>102</v>
      </c>
      <c r="N31" s="522">
        <v>0</v>
      </c>
      <c r="O31" s="611"/>
      <c r="P31" s="611"/>
      <c r="Q31" s="611"/>
      <c r="R31" s="691"/>
      <c r="S31" s="674"/>
      <c r="T31" s="611"/>
      <c r="U31" s="611"/>
      <c r="V31" s="88"/>
      <c r="W31" s="88"/>
      <c r="X31" s="88"/>
      <c r="Y31" s="88"/>
      <c r="Z31" s="88"/>
    </row>
    <row r="32" spans="1:26">
      <c r="A32" s="665">
        <v>43182</v>
      </c>
      <c r="B32" s="666" t="s">
        <v>48</v>
      </c>
      <c r="C32" s="667" t="s">
        <v>69</v>
      </c>
      <c r="D32" s="668" t="s">
        <v>115</v>
      </c>
      <c r="E32" s="667" t="s">
        <v>71</v>
      </c>
      <c r="F32" s="668">
        <v>1000</v>
      </c>
      <c r="G32" s="669">
        <v>20.239999999999998</v>
      </c>
      <c r="H32" s="669">
        <v>21.7</v>
      </c>
      <c r="I32" s="670">
        <v>-1453.48</v>
      </c>
      <c r="J32" s="671">
        <v>-6.69</v>
      </c>
      <c r="K32" s="667" t="s">
        <v>9</v>
      </c>
      <c r="L32" s="670" t="str">
        <f t="shared" si="0"/>
        <v/>
      </c>
      <c r="M32" s="523" t="s">
        <v>126</v>
      </c>
      <c r="N32" s="524">
        <f>SUM(J52:J56)/100</f>
        <v>7.350000000000001E-2</v>
      </c>
      <c r="O32" s="611"/>
      <c r="P32" s="611"/>
      <c r="Q32" s="611"/>
      <c r="R32" s="691"/>
      <c r="S32" s="674"/>
      <c r="T32" s="611"/>
      <c r="U32" s="611"/>
      <c r="V32" s="88"/>
      <c r="W32" s="88"/>
      <c r="X32" s="88"/>
      <c r="Y32" s="88"/>
      <c r="Z32" s="88"/>
    </row>
    <row r="33" spans="1:26">
      <c r="A33" s="684">
        <v>43185</v>
      </c>
      <c r="B33" s="685" t="s">
        <v>47</v>
      </c>
      <c r="C33" s="686" t="s">
        <v>69</v>
      </c>
      <c r="D33" s="686" t="s">
        <v>129</v>
      </c>
      <c r="E33" s="686" t="s">
        <v>71</v>
      </c>
      <c r="F33" s="687">
        <v>2400</v>
      </c>
      <c r="G33" s="688">
        <v>8.57</v>
      </c>
      <c r="H33" s="688">
        <v>0</v>
      </c>
      <c r="I33" s="689">
        <v>0</v>
      </c>
      <c r="J33" s="690">
        <v>0</v>
      </c>
      <c r="K33" s="686" t="s">
        <v>9</v>
      </c>
      <c r="L33" s="689">
        <f t="shared" si="0"/>
        <v>20584.684600000001</v>
      </c>
      <c r="M33" s="935" t="s">
        <v>40</v>
      </c>
      <c r="N33" s="900"/>
      <c r="O33" s="611"/>
      <c r="P33" s="611"/>
      <c r="Q33" s="611"/>
      <c r="R33" s="691"/>
      <c r="S33" s="674"/>
      <c r="T33" s="611"/>
      <c r="U33" s="611"/>
      <c r="V33" s="88"/>
      <c r="W33" s="88"/>
      <c r="X33" s="88"/>
      <c r="Y33" s="88"/>
      <c r="Z33" s="88"/>
    </row>
    <row r="34" spans="1:26">
      <c r="A34" s="684">
        <v>43186</v>
      </c>
      <c r="B34" s="685" t="s">
        <v>48</v>
      </c>
      <c r="C34" s="686" t="s">
        <v>69</v>
      </c>
      <c r="D34" s="686" t="s">
        <v>129</v>
      </c>
      <c r="E34" s="686" t="s">
        <v>71</v>
      </c>
      <c r="F34" s="687">
        <v>2400</v>
      </c>
      <c r="G34" s="688">
        <v>8.7899999999999991</v>
      </c>
      <c r="H34" s="688">
        <v>8.58</v>
      </c>
      <c r="I34" s="689">
        <v>518.59</v>
      </c>
      <c r="J34" s="690">
        <v>2.5099999999999998</v>
      </c>
      <c r="K34" s="686" t="s">
        <v>9</v>
      </c>
      <c r="L34" s="689" t="str">
        <f t="shared" si="0"/>
        <v/>
      </c>
      <c r="M34" s="465" t="s">
        <v>21</v>
      </c>
      <c r="N34" s="466">
        <f>IFERROR(AVERAGE(L57:L65),0)</f>
        <v>38858.421634999999</v>
      </c>
      <c r="O34" s="611"/>
      <c r="P34" s="611"/>
      <c r="Q34" s="611"/>
      <c r="R34" s="691"/>
      <c r="S34" s="674"/>
      <c r="T34" s="611"/>
      <c r="U34" s="611"/>
      <c r="V34" s="88"/>
      <c r="W34" s="88"/>
      <c r="X34" s="88"/>
      <c r="Y34" s="88"/>
      <c r="Z34" s="88"/>
    </row>
    <row r="35" spans="1:26">
      <c r="A35" s="665">
        <v>43187</v>
      </c>
      <c r="B35" s="666" t="s">
        <v>47</v>
      </c>
      <c r="C35" s="667" t="s">
        <v>69</v>
      </c>
      <c r="D35" s="668" t="s">
        <v>115</v>
      </c>
      <c r="E35" s="667" t="s">
        <v>71</v>
      </c>
      <c r="F35" s="668">
        <v>1000</v>
      </c>
      <c r="G35" s="669">
        <v>20.56</v>
      </c>
      <c r="H35" s="669">
        <v>0</v>
      </c>
      <c r="I35" s="670">
        <v>0</v>
      </c>
      <c r="J35" s="671">
        <v>0</v>
      </c>
      <c r="K35" s="667" t="s">
        <v>9</v>
      </c>
      <c r="L35" s="670">
        <f t="shared" si="0"/>
        <v>20576.682000000001</v>
      </c>
      <c r="M35" s="620" t="s">
        <v>24</v>
      </c>
      <c r="N35" s="467">
        <f>SUM(I57:I65)</f>
        <v>1777.5099999999998</v>
      </c>
      <c r="O35" s="649"/>
      <c r="P35" s="649"/>
      <c r="Q35" s="649"/>
      <c r="R35" s="673"/>
      <c r="S35" s="674"/>
      <c r="T35" s="649"/>
      <c r="U35" s="649"/>
    </row>
    <row r="36" spans="1:26">
      <c r="A36" s="533">
        <v>43188</v>
      </c>
      <c r="B36" s="534" t="s">
        <v>48</v>
      </c>
      <c r="C36" s="535" t="s">
        <v>69</v>
      </c>
      <c r="D36" s="535" t="s">
        <v>115</v>
      </c>
      <c r="E36" s="535" t="s">
        <v>71</v>
      </c>
      <c r="F36" s="536">
        <v>1000</v>
      </c>
      <c r="G36" s="537">
        <v>21.17</v>
      </c>
      <c r="H36" s="537">
        <v>20.57</v>
      </c>
      <c r="I36" s="538">
        <v>606.57000000000005</v>
      </c>
      <c r="J36" s="539">
        <v>2.94</v>
      </c>
      <c r="K36" s="535" t="s">
        <v>9</v>
      </c>
      <c r="L36" s="540" t="str">
        <f t="shared" si="0"/>
        <v/>
      </c>
      <c r="M36" s="692" t="s">
        <v>102</v>
      </c>
      <c r="N36" s="522">
        <v>0</v>
      </c>
      <c r="O36" s="650"/>
      <c r="P36" s="650"/>
      <c r="Q36" s="650"/>
      <c r="R36" s="707"/>
      <c r="S36" s="674"/>
      <c r="T36" s="650"/>
      <c r="U36" s="650"/>
      <c r="V36" s="136"/>
      <c r="W36" s="136"/>
      <c r="X36" s="136"/>
      <c r="Y36" s="136"/>
      <c r="Z36" s="136"/>
    </row>
    <row r="37" spans="1:26">
      <c r="A37" s="665">
        <v>43194</v>
      </c>
      <c r="B37" s="666" t="s">
        <v>47</v>
      </c>
      <c r="C37" s="667" t="s">
        <v>69</v>
      </c>
      <c r="D37" s="668" t="s">
        <v>115</v>
      </c>
      <c r="E37" s="667" t="s">
        <v>71</v>
      </c>
      <c r="F37" s="668">
        <v>1000</v>
      </c>
      <c r="G37" s="669">
        <v>20.5</v>
      </c>
      <c r="H37" s="669">
        <v>0</v>
      </c>
      <c r="I37" s="670">
        <v>0</v>
      </c>
      <c r="J37" s="671">
        <v>0</v>
      </c>
      <c r="K37" s="667" t="s">
        <v>9</v>
      </c>
      <c r="L37" s="670">
        <f t="shared" si="0"/>
        <v>20516.662499999999</v>
      </c>
      <c r="M37" s="523" t="s">
        <v>126</v>
      </c>
      <c r="N37" s="524">
        <f>SUM(J57:J65)/100</f>
        <v>4.5999999999999999E-2</v>
      </c>
      <c r="O37" s="650"/>
      <c r="P37" s="650"/>
      <c r="Q37" s="650"/>
      <c r="R37" s="707"/>
      <c r="S37" s="674"/>
      <c r="T37" s="650"/>
      <c r="U37" s="650"/>
      <c r="V37" s="136"/>
      <c r="W37" s="136"/>
      <c r="X37" s="136"/>
      <c r="Y37" s="136"/>
      <c r="Z37" s="136"/>
    </row>
    <row r="38" spans="1:26">
      <c r="A38" s="665">
        <v>43195</v>
      </c>
      <c r="B38" s="666" t="s">
        <v>48</v>
      </c>
      <c r="C38" s="667" t="s">
        <v>69</v>
      </c>
      <c r="D38" s="668" t="s">
        <v>115</v>
      </c>
      <c r="E38" s="667" t="s">
        <v>71</v>
      </c>
      <c r="F38" s="668">
        <v>1000</v>
      </c>
      <c r="G38" s="669">
        <v>21.09</v>
      </c>
      <c r="H38" s="669">
        <v>20.51</v>
      </c>
      <c r="I38" s="670">
        <v>586.53</v>
      </c>
      <c r="J38" s="671">
        <v>2.86</v>
      </c>
      <c r="K38" s="667" t="s">
        <v>9</v>
      </c>
      <c r="L38" s="670" t="str">
        <f t="shared" si="0"/>
        <v/>
      </c>
      <c r="M38" s="935" t="s">
        <v>41</v>
      </c>
      <c r="N38" s="900"/>
      <c r="O38" s="650"/>
      <c r="P38" s="650"/>
      <c r="Q38" s="650"/>
      <c r="R38" s="707"/>
      <c r="S38" s="674"/>
      <c r="T38" s="650"/>
      <c r="U38" s="650"/>
      <c r="V38" s="136"/>
      <c r="W38" s="136"/>
      <c r="X38" s="136"/>
      <c r="Y38" s="136"/>
      <c r="Z38" s="136"/>
    </row>
    <row r="39" spans="1:26">
      <c r="A39" s="665">
        <v>43199</v>
      </c>
      <c r="B39" s="666" t="s">
        <v>47</v>
      </c>
      <c r="C39" s="667" t="s">
        <v>69</v>
      </c>
      <c r="D39" s="668" t="s">
        <v>115</v>
      </c>
      <c r="E39" s="667" t="s">
        <v>71</v>
      </c>
      <c r="F39" s="668">
        <v>900</v>
      </c>
      <c r="G39" s="669">
        <v>22.95</v>
      </c>
      <c r="H39" s="669">
        <v>0</v>
      </c>
      <c r="I39" s="670">
        <v>0</v>
      </c>
      <c r="J39" s="671">
        <v>0</v>
      </c>
      <c r="K39" s="667" t="s">
        <v>9</v>
      </c>
      <c r="L39" s="670">
        <f t="shared" si="0"/>
        <v>20671.712875000001</v>
      </c>
      <c r="M39" s="465" t="s">
        <v>21</v>
      </c>
      <c r="N39" s="466">
        <f>IFERROR(AVERAGE(L66:L74),0)</f>
        <v>40639.200199999999</v>
      </c>
      <c r="O39" s="650"/>
      <c r="P39" s="650"/>
      <c r="Q39" s="650"/>
      <c r="R39" s="707"/>
      <c r="S39" s="674"/>
      <c r="T39" s="650"/>
      <c r="U39" s="650"/>
      <c r="V39" s="136"/>
      <c r="W39" s="136"/>
      <c r="X39" s="136"/>
      <c r="Y39" s="136"/>
      <c r="Z39" s="136"/>
    </row>
    <row r="40" spans="1:26">
      <c r="A40" s="665">
        <v>43200</v>
      </c>
      <c r="B40" s="666" t="s">
        <v>48</v>
      </c>
      <c r="C40" s="667" t="s">
        <v>69</v>
      </c>
      <c r="D40" s="668" t="s">
        <v>115</v>
      </c>
      <c r="E40" s="667" t="s">
        <v>71</v>
      </c>
      <c r="F40" s="668">
        <v>900</v>
      </c>
      <c r="G40" s="669">
        <v>23.33</v>
      </c>
      <c r="H40" s="669">
        <v>22.96</v>
      </c>
      <c r="I40" s="670">
        <v>335.52</v>
      </c>
      <c r="J40" s="671">
        <v>1.62</v>
      </c>
      <c r="K40" s="667" t="s">
        <v>9</v>
      </c>
      <c r="L40" s="670" t="str">
        <f t="shared" si="0"/>
        <v/>
      </c>
      <c r="M40" s="620" t="s">
        <v>24</v>
      </c>
      <c r="N40" s="467">
        <f>SUM(I66:I74)</f>
        <v>2137.2799999999997</v>
      </c>
      <c r="O40" s="650"/>
      <c r="P40" s="650"/>
      <c r="Q40" s="650"/>
      <c r="R40" s="707"/>
      <c r="S40" s="674"/>
      <c r="T40" s="650"/>
      <c r="U40" s="650"/>
      <c r="V40" s="136"/>
      <c r="W40" s="136"/>
      <c r="X40" s="136"/>
      <c r="Y40" s="136"/>
      <c r="Z40" s="136"/>
    </row>
    <row r="41" spans="1:26">
      <c r="A41" s="665">
        <v>43203</v>
      </c>
      <c r="B41" s="666" t="s">
        <v>47</v>
      </c>
      <c r="C41" s="667" t="s">
        <v>69</v>
      </c>
      <c r="D41" s="668" t="s">
        <v>115</v>
      </c>
      <c r="E41" s="667" t="s">
        <v>71</v>
      </c>
      <c r="F41" s="668">
        <v>1000</v>
      </c>
      <c r="G41" s="669">
        <v>21.13</v>
      </c>
      <c r="H41" s="669">
        <v>0</v>
      </c>
      <c r="I41" s="670">
        <v>0</v>
      </c>
      <c r="J41" s="671">
        <v>0</v>
      </c>
      <c r="K41" s="667" t="s">
        <v>9</v>
      </c>
      <c r="L41" s="670">
        <f t="shared" si="0"/>
        <v>21146.867249999999</v>
      </c>
      <c r="M41" s="692" t="s">
        <v>102</v>
      </c>
      <c r="N41" s="522">
        <v>0</v>
      </c>
      <c r="O41" s="650"/>
      <c r="P41" s="650"/>
      <c r="Q41" s="650"/>
      <c r="R41" s="707"/>
      <c r="S41" s="674"/>
      <c r="T41" s="650"/>
      <c r="U41" s="650"/>
      <c r="V41" s="136"/>
      <c r="W41" s="136"/>
      <c r="X41" s="136"/>
      <c r="Y41" s="136"/>
      <c r="Z41" s="136"/>
    </row>
    <row r="42" spans="1:26">
      <c r="A42" s="665">
        <v>43206</v>
      </c>
      <c r="B42" s="666" t="s">
        <v>48</v>
      </c>
      <c r="C42" s="667" t="s">
        <v>69</v>
      </c>
      <c r="D42" s="668" t="s">
        <v>115</v>
      </c>
      <c r="E42" s="667" t="s">
        <v>71</v>
      </c>
      <c r="F42" s="668">
        <v>1000</v>
      </c>
      <c r="G42" s="669">
        <v>20.78</v>
      </c>
      <c r="H42" s="669">
        <v>21.14</v>
      </c>
      <c r="I42" s="670">
        <v>-353.56</v>
      </c>
      <c r="J42" s="671">
        <v>-1.67</v>
      </c>
      <c r="K42" s="667" t="s">
        <v>9</v>
      </c>
      <c r="L42" s="670" t="str">
        <f t="shared" si="0"/>
        <v/>
      </c>
      <c r="M42" s="523" t="s">
        <v>126</v>
      </c>
      <c r="N42" s="524">
        <f>SUM(J66:J74)/100</f>
        <v>5.3200000000000004E-2</v>
      </c>
      <c r="O42" s="650"/>
      <c r="P42" s="650"/>
      <c r="Q42" s="650"/>
      <c r="R42" s="707"/>
      <c r="S42" s="674"/>
      <c r="T42" s="650"/>
      <c r="U42" s="650"/>
      <c r="V42" s="136"/>
      <c r="W42" s="136"/>
      <c r="X42" s="136"/>
      <c r="Y42" s="136"/>
      <c r="Z42" s="136"/>
    </row>
    <row r="43" spans="1:26">
      <c r="A43" s="665">
        <v>43209</v>
      </c>
      <c r="B43" s="666" t="s">
        <v>47</v>
      </c>
      <c r="C43" s="667" t="s">
        <v>69</v>
      </c>
      <c r="D43" s="668" t="s">
        <v>115</v>
      </c>
      <c r="E43" s="667" t="s">
        <v>71</v>
      </c>
      <c r="F43" s="668">
        <v>800</v>
      </c>
      <c r="G43" s="669">
        <v>21.41</v>
      </c>
      <c r="H43" s="669">
        <v>0</v>
      </c>
      <c r="I43" s="670">
        <v>0</v>
      </c>
      <c r="J43" s="671">
        <v>0</v>
      </c>
      <c r="K43" s="667" t="s">
        <v>9</v>
      </c>
      <c r="L43" s="670">
        <f t="shared" si="0"/>
        <v>17143.566599999998</v>
      </c>
      <c r="M43" s="935" t="s">
        <v>42</v>
      </c>
      <c r="N43" s="900"/>
      <c r="O43" s="650"/>
      <c r="P43" s="650"/>
      <c r="Q43" s="650"/>
      <c r="R43" s="707"/>
      <c r="S43" s="674"/>
      <c r="T43" s="650"/>
      <c r="U43" s="650"/>
      <c r="V43" s="136"/>
      <c r="W43" s="136"/>
      <c r="X43" s="136"/>
      <c r="Y43" s="136"/>
      <c r="Z43" s="136"/>
    </row>
    <row r="44" spans="1:26">
      <c r="A44" s="665">
        <v>43214</v>
      </c>
      <c r="B44" s="666" t="s">
        <v>48</v>
      </c>
      <c r="C44" s="667" t="s">
        <v>69</v>
      </c>
      <c r="D44" s="668" t="s">
        <v>115</v>
      </c>
      <c r="E44" s="667" t="s">
        <v>71</v>
      </c>
      <c r="F44" s="668">
        <v>800</v>
      </c>
      <c r="G44" s="669">
        <v>21.7</v>
      </c>
      <c r="H44" s="669">
        <v>21.42</v>
      </c>
      <c r="I44" s="670">
        <v>224.83</v>
      </c>
      <c r="J44" s="671">
        <v>1.31</v>
      </c>
      <c r="K44" s="667" t="s">
        <v>9</v>
      </c>
      <c r="L44" s="670" t="str">
        <f t="shared" si="0"/>
        <v/>
      </c>
      <c r="M44" s="465" t="s">
        <v>21</v>
      </c>
      <c r="N44" s="466">
        <f>IFERROR(AVERAGE(L75:L78),0)</f>
        <v>44124.33249999999</v>
      </c>
      <c r="O44" s="650"/>
      <c r="P44" s="650"/>
      <c r="Q44" s="650"/>
      <c r="R44" s="707"/>
      <c r="S44" s="674"/>
      <c r="T44" s="650"/>
      <c r="U44" s="650"/>
      <c r="V44" s="136"/>
      <c r="W44" s="136"/>
      <c r="X44" s="136"/>
      <c r="Y44" s="136"/>
      <c r="Z44" s="136"/>
    </row>
    <row r="45" spans="1:26">
      <c r="A45" s="541">
        <v>43215</v>
      </c>
      <c r="B45" s="542" t="s">
        <v>47</v>
      </c>
      <c r="C45" s="543" t="s">
        <v>69</v>
      </c>
      <c r="D45" s="543" t="s">
        <v>82</v>
      </c>
      <c r="E45" s="543" t="s">
        <v>71</v>
      </c>
      <c r="F45" s="544">
        <v>500</v>
      </c>
      <c r="G45" s="545">
        <v>38.729999999999997</v>
      </c>
      <c r="H45" s="545">
        <v>0</v>
      </c>
      <c r="I45" s="546">
        <v>0</v>
      </c>
      <c r="J45" s="547">
        <v>0</v>
      </c>
      <c r="K45" s="543" t="s">
        <v>9</v>
      </c>
      <c r="L45" s="548">
        <f t="shared" si="0"/>
        <v>19381.293624999998</v>
      </c>
      <c r="M45" s="620" t="s">
        <v>24</v>
      </c>
      <c r="N45" s="467">
        <f>SUM(I75:I78)</f>
        <v>1852.18</v>
      </c>
      <c r="O45" s="650"/>
      <c r="P45" s="650"/>
      <c r="Q45" s="650"/>
      <c r="R45" s="707"/>
      <c r="S45" s="674"/>
      <c r="T45" s="650"/>
      <c r="U45" s="650"/>
      <c r="V45" s="136"/>
      <c r="W45" s="136"/>
      <c r="X45" s="136"/>
      <c r="Y45" s="136"/>
      <c r="Z45" s="136"/>
    </row>
    <row r="46" spans="1:26">
      <c r="A46" s="708">
        <v>43223</v>
      </c>
      <c r="B46" s="709" t="s">
        <v>48</v>
      </c>
      <c r="C46" s="710" t="s">
        <v>69</v>
      </c>
      <c r="D46" s="710" t="s">
        <v>82</v>
      </c>
      <c r="E46" s="710" t="s">
        <v>71</v>
      </c>
      <c r="F46" s="711">
        <v>500</v>
      </c>
      <c r="G46" s="712">
        <v>40.700000000000003</v>
      </c>
      <c r="H46" s="712">
        <v>38.729999999999997</v>
      </c>
      <c r="I46" s="713">
        <v>987.13</v>
      </c>
      <c r="J46" s="714">
        <v>5.09</v>
      </c>
      <c r="K46" s="710" t="s">
        <v>9</v>
      </c>
      <c r="L46" s="713" t="str">
        <f t="shared" si="0"/>
        <v/>
      </c>
      <c r="M46" s="692" t="s">
        <v>102</v>
      </c>
      <c r="N46" s="522">
        <v>0</v>
      </c>
      <c r="O46" s="650"/>
      <c r="P46" s="650"/>
      <c r="Q46" s="650"/>
      <c r="R46" s="707"/>
      <c r="S46" s="674"/>
      <c r="T46" s="650"/>
      <c r="U46" s="650"/>
      <c r="V46" s="136"/>
      <c r="W46" s="136"/>
      <c r="X46" s="136"/>
      <c r="Y46" s="136"/>
      <c r="Z46" s="136"/>
    </row>
    <row r="47" spans="1:26">
      <c r="A47" s="708">
        <v>43229</v>
      </c>
      <c r="B47" s="709" t="s">
        <v>47</v>
      </c>
      <c r="C47" s="710" t="s">
        <v>69</v>
      </c>
      <c r="D47" s="710" t="s">
        <v>82</v>
      </c>
      <c r="E47" s="710" t="s">
        <v>71</v>
      </c>
      <c r="F47" s="711">
        <v>900</v>
      </c>
      <c r="G47" s="712">
        <v>42.69</v>
      </c>
      <c r="H47" s="712">
        <v>0</v>
      </c>
      <c r="I47" s="713">
        <v>0</v>
      </c>
      <c r="J47" s="714">
        <v>0</v>
      </c>
      <c r="K47" s="710" t="s">
        <v>9</v>
      </c>
      <c r="L47" s="713">
        <f t="shared" si="0"/>
        <v>38443.486825</v>
      </c>
      <c r="M47" s="523" t="s">
        <v>126</v>
      </c>
      <c r="N47" s="524">
        <f>SUM(J75:J78)/100</f>
        <v>4.1899999999999993E-2</v>
      </c>
      <c r="O47" s="650"/>
      <c r="P47" s="650"/>
      <c r="Q47" s="650"/>
      <c r="R47" s="707"/>
      <c r="S47" s="674"/>
      <c r="T47" s="650"/>
      <c r="U47" s="650"/>
      <c r="V47" s="136"/>
      <c r="W47" s="136"/>
      <c r="X47" s="136"/>
      <c r="Y47" s="136"/>
      <c r="Z47" s="136"/>
    </row>
    <row r="48" spans="1:26">
      <c r="A48" s="708">
        <v>43230</v>
      </c>
      <c r="B48" s="709" t="s">
        <v>48</v>
      </c>
      <c r="C48" s="710" t="s">
        <v>69</v>
      </c>
      <c r="D48" s="710" t="s">
        <v>82</v>
      </c>
      <c r="E48" s="710" t="s">
        <v>71</v>
      </c>
      <c r="F48" s="711">
        <v>900</v>
      </c>
      <c r="G48" s="712">
        <v>42.72</v>
      </c>
      <c r="H48" s="712">
        <v>42.69</v>
      </c>
      <c r="I48" s="713">
        <v>27.07</v>
      </c>
      <c r="J48" s="714">
        <v>7.0000000000000007E-2</v>
      </c>
      <c r="K48" s="710" t="s">
        <v>9</v>
      </c>
      <c r="L48" s="713" t="str">
        <f t="shared" si="0"/>
        <v/>
      </c>
      <c r="M48" s="935" t="s">
        <v>43</v>
      </c>
      <c r="N48" s="900"/>
      <c r="O48" s="650"/>
      <c r="P48" s="650"/>
      <c r="Q48" s="650"/>
      <c r="R48" s="707"/>
      <c r="S48" s="674"/>
      <c r="T48" s="650"/>
      <c r="U48" s="650"/>
      <c r="V48" s="136"/>
      <c r="W48" s="136"/>
      <c r="X48" s="136"/>
      <c r="Y48" s="136"/>
      <c r="Z48" s="136"/>
    </row>
    <row r="49" spans="1:26">
      <c r="A49" s="708">
        <v>43231</v>
      </c>
      <c r="B49" s="709" t="s">
        <v>47</v>
      </c>
      <c r="C49" s="710" t="s">
        <v>69</v>
      </c>
      <c r="D49" s="710" t="s">
        <v>82</v>
      </c>
      <c r="E49" s="710" t="s">
        <v>71</v>
      </c>
      <c r="F49" s="711">
        <v>900</v>
      </c>
      <c r="G49" s="712">
        <v>42.93</v>
      </c>
      <c r="H49" s="712">
        <v>0</v>
      </c>
      <c r="I49" s="713">
        <v>0</v>
      </c>
      <c r="J49" s="714">
        <v>0</v>
      </c>
      <c r="K49" s="710" t="s">
        <v>9</v>
      </c>
      <c r="L49" s="713">
        <f t="shared" si="0"/>
        <v>38659.557025000002</v>
      </c>
      <c r="M49" s="465" t="s">
        <v>21</v>
      </c>
      <c r="N49" s="466">
        <f>IFERROR(AVERAGE(L79:L87),0)</f>
        <v>39036.279419999999</v>
      </c>
      <c r="O49" s="650"/>
      <c r="P49" s="650"/>
      <c r="Q49" s="650"/>
      <c r="R49" s="707"/>
      <c r="S49" s="674"/>
      <c r="T49" s="650"/>
      <c r="U49" s="650"/>
      <c r="V49" s="136"/>
      <c r="W49" s="136"/>
      <c r="X49" s="136"/>
      <c r="Y49" s="136"/>
      <c r="Z49" s="136"/>
    </row>
    <row r="50" spans="1:26">
      <c r="A50" s="708">
        <v>43234</v>
      </c>
      <c r="B50" s="709" t="s">
        <v>48</v>
      </c>
      <c r="C50" s="710" t="s">
        <v>69</v>
      </c>
      <c r="D50" s="710" t="s">
        <v>82</v>
      </c>
      <c r="E50" s="710" t="s">
        <v>71</v>
      </c>
      <c r="F50" s="711">
        <v>900</v>
      </c>
      <c r="G50" s="712">
        <v>43.58</v>
      </c>
      <c r="H50" s="712">
        <v>42.94</v>
      </c>
      <c r="I50" s="713">
        <v>584.75</v>
      </c>
      <c r="J50" s="714">
        <v>1.51</v>
      </c>
      <c r="K50" s="710" t="s">
        <v>9</v>
      </c>
      <c r="L50" s="713" t="str">
        <f t="shared" si="0"/>
        <v/>
      </c>
      <c r="M50" s="620" t="s">
        <v>24</v>
      </c>
      <c r="N50" s="467">
        <f>SUM(I79:I87)</f>
        <v>3113.09</v>
      </c>
      <c r="O50" s="650"/>
      <c r="P50" s="650"/>
      <c r="Q50" s="650"/>
      <c r="R50" s="707"/>
      <c r="S50" s="674"/>
      <c r="T50" s="650"/>
      <c r="U50" s="650"/>
      <c r="V50" s="136"/>
      <c r="W50" s="136"/>
      <c r="X50" s="136"/>
      <c r="Y50" s="136"/>
      <c r="Z50" s="136"/>
    </row>
    <row r="51" spans="1:26">
      <c r="A51" s="541">
        <v>43235</v>
      </c>
      <c r="B51" s="542" t="s">
        <v>47</v>
      </c>
      <c r="C51" s="543" t="s">
        <v>69</v>
      </c>
      <c r="D51" s="543" t="s">
        <v>82</v>
      </c>
      <c r="E51" s="543" t="s">
        <v>71</v>
      </c>
      <c r="F51" s="544">
        <v>800</v>
      </c>
      <c r="G51" s="545">
        <v>47.11</v>
      </c>
      <c r="H51" s="545">
        <v>0</v>
      </c>
      <c r="I51" s="546">
        <v>0</v>
      </c>
      <c r="J51" s="547">
        <v>0</v>
      </c>
      <c r="K51" s="543" t="s">
        <v>9</v>
      </c>
      <c r="L51" s="548">
        <f t="shared" si="0"/>
        <v>37710.248599999999</v>
      </c>
      <c r="M51" s="692" t="s">
        <v>102</v>
      </c>
      <c r="N51" s="522">
        <v>0</v>
      </c>
      <c r="O51" s="650"/>
      <c r="P51" s="650"/>
      <c r="Q51" s="650"/>
      <c r="R51" s="707"/>
      <c r="S51" s="674"/>
      <c r="T51" s="650"/>
      <c r="U51" s="650"/>
      <c r="V51" s="136"/>
      <c r="W51" s="136"/>
      <c r="X51" s="136"/>
      <c r="Y51" s="136"/>
      <c r="Z51" s="136"/>
    </row>
    <row r="52" spans="1:26">
      <c r="A52" s="708">
        <v>43258</v>
      </c>
      <c r="B52" s="709" t="s">
        <v>48</v>
      </c>
      <c r="C52" s="710" t="s">
        <v>69</v>
      </c>
      <c r="D52" s="710" t="s">
        <v>82</v>
      </c>
      <c r="E52" s="710" t="s">
        <v>71</v>
      </c>
      <c r="F52" s="711">
        <v>800</v>
      </c>
      <c r="G52" s="712">
        <v>49.92</v>
      </c>
      <c r="H52" s="712">
        <v>47.12</v>
      </c>
      <c r="I52" s="713">
        <v>2243.04</v>
      </c>
      <c r="J52" s="714">
        <v>5.95</v>
      </c>
      <c r="K52" s="710" t="s">
        <v>9</v>
      </c>
      <c r="L52" s="713" t="str">
        <f t="shared" si="0"/>
        <v/>
      </c>
      <c r="M52" s="523" t="s">
        <v>126</v>
      </c>
      <c r="N52" s="524">
        <f>SUM(J79:J87)/100</f>
        <v>8.14E-2</v>
      </c>
      <c r="O52" s="650"/>
      <c r="P52" s="650"/>
      <c r="Q52" s="650"/>
      <c r="R52" s="707"/>
      <c r="S52" s="674"/>
      <c r="T52" s="650"/>
      <c r="U52" s="650"/>
      <c r="V52" s="136"/>
      <c r="W52" s="136"/>
      <c r="X52" s="136"/>
      <c r="Y52" s="136"/>
      <c r="Z52" s="136"/>
    </row>
    <row r="53" spans="1:26">
      <c r="A53" s="684">
        <v>43258</v>
      </c>
      <c r="B53" s="685" t="s">
        <v>47</v>
      </c>
      <c r="C53" s="686" t="s">
        <v>69</v>
      </c>
      <c r="D53" s="686" t="s">
        <v>129</v>
      </c>
      <c r="E53" s="686" t="s">
        <v>71</v>
      </c>
      <c r="F53" s="687">
        <v>4500</v>
      </c>
      <c r="G53" s="688">
        <v>8.34</v>
      </c>
      <c r="H53" s="688">
        <v>0</v>
      </c>
      <c r="I53" s="689">
        <v>0</v>
      </c>
      <c r="J53" s="690">
        <v>0</v>
      </c>
      <c r="K53" s="686" t="s">
        <v>9</v>
      </c>
      <c r="L53" s="689">
        <f t="shared" si="0"/>
        <v>37552.197249999997</v>
      </c>
      <c r="M53" s="935" t="s">
        <v>44</v>
      </c>
      <c r="N53" s="900"/>
      <c r="O53" s="650"/>
      <c r="P53" s="650"/>
      <c r="Q53" s="650"/>
      <c r="R53" s="707"/>
      <c r="S53" s="674"/>
      <c r="T53" s="650"/>
      <c r="U53" s="650"/>
      <c r="V53" s="136"/>
      <c r="W53" s="136"/>
      <c r="X53" s="136"/>
      <c r="Y53" s="136"/>
      <c r="Z53" s="136"/>
    </row>
    <row r="54" spans="1:26">
      <c r="A54" s="684">
        <v>43259</v>
      </c>
      <c r="B54" s="685" t="s">
        <v>48</v>
      </c>
      <c r="C54" s="686" t="s">
        <v>69</v>
      </c>
      <c r="D54" s="686" t="s">
        <v>129</v>
      </c>
      <c r="E54" s="686" t="s">
        <v>134</v>
      </c>
      <c r="F54" s="687">
        <v>4500</v>
      </c>
      <c r="G54" s="688">
        <v>8.3699999999999992</v>
      </c>
      <c r="H54" s="688">
        <v>8.34</v>
      </c>
      <c r="I54" s="689">
        <v>136</v>
      </c>
      <c r="J54" s="690">
        <v>0.36</v>
      </c>
      <c r="K54" s="686" t="s">
        <v>9</v>
      </c>
      <c r="L54" s="689" t="str">
        <f t="shared" si="0"/>
        <v/>
      </c>
      <c r="M54" s="465" t="s">
        <v>21</v>
      </c>
      <c r="N54" s="466">
        <f>IFERROR(AVERAGE(L88:L97),0)</f>
        <v>39051.684424999999</v>
      </c>
      <c r="O54" s="650"/>
      <c r="P54" s="650"/>
      <c r="Q54" s="650"/>
      <c r="R54" s="707"/>
      <c r="S54" s="674"/>
      <c r="T54" s="650"/>
      <c r="U54" s="650"/>
      <c r="V54" s="136"/>
      <c r="W54" s="136"/>
      <c r="X54" s="136"/>
      <c r="Y54" s="136"/>
      <c r="Z54" s="136"/>
    </row>
    <row r="55" spans="1:26">
      <c r="A55" s="708">
        <v>43264</v>
      </c>
      <c r="B55" s="709" t="s">
        <v>47</v>
      </c>
      <c r="C55" s="710" t="s">
        <v>69</v>
      </c>
      <c r="D55" s="710" t="s">
        <v>82</v>
      </c>
      <c r="E55" s="710" t="s">
        <v>71</v>
      </c>
      <c r="F55" s="711">
        <v>800</v>
      </c>
      <c r="G55" s="712">
        <v>46.71</v>
      </c>
      <c r="H55" s="712">
        <v>0</v>
      </c>
      <c r="I55" s="713">
        <v>0</v>
      </c>
      <c r="J55" s="714">
        <v>0</v>
      </c>
      <c r="K55" s="710" t="s">
        <v>9</v>
      </c>
      <c r="L55" s="713">
        <f t="shared" si="0"/>
        <v>37390.1446</v>
      </c>
      <c r="M55" s="620" t="s">
        <v>24</v>
      </c>
      <c r="N55" s="467">
        <f>SUM(I88:I97)</f>
        <v>3100.01</v>
      </c>
      <c r="O55" s="650"/>
      <c r="P55" s="650"/>
      <c r="Q55" s="650"/>
      <c r="R55" s="707"/>
      <c r="S55" s="674"/>
      <c r="T55" s="650"/>
      <c r="U55" s="650"/>
      <c r="V55" s="136"/>
      <c r="W55" s="136"/>
      <c r="X55" s="136"/>
      <c r="Y55" s="136"/>
      <c r="Z55" s="136"/>
    </row>
    <row r="56" spans="1:26">
      <c r="A56" s="541">
        <v>43265</v>
      </c>
      <c r="B56" s="542" t="s">
        <v>48</v>
      </c>
      <c r="C56" s="543" t="s">
        <v>69</v>
      </c>
      <c r="D56" s="543" t="s">
        <v>82</v>
      </c>
      <c r="E56" s="543" t="s">
        <v>71</v>
      </c>
      <c r="F56" s="544">
        <v>800</v>
      </c>
      <c r="G56" s="545">
        <v>47.2</v>
      </c>
      <c r="H56" s="545">
        <v>46.71</v>
      </c>
      <c r="I56" s="546">
        <v>391.03</v>
      </c>
      <c r="J56" s="547">
        <v>1.04</v>
      </c>
      <c r="K56" s="543" t="s">
        <v>9</v>
      </c>
      <c r="L56" s="548" t="str">
        <f t="shared" si="0"/>
        <v/>
      </c>
      <c r="M56" s="692" t="s">
        <v>102</v>
      </c>
      <c r="N56" s="522">
        <v>0</v>
      </c>
      <c r="O56" s="650"/>
      <c r="P56" s="650"/>
      <c r="Q56" s="650"/>
      <c r="R56" s="707"/>
      <c r="S56" s="674"/>
      <c r="T56" s="650"/>
      <c r="U56" s="650"/>
      <c r="V56" s="136"/>
      <c r="W56" s="136"/>
      <c r="X56" s="136"/>
      <c r="Y56" s="136"/>
      <c r="Z56" s="136"/>
    </row>
    <row r="57" spans="1:26">
      <c r="A57" s="684">
        <v>43284</v>
      </c>
      <c r="B57" s="685" t="s">
        <v>47</v>
      </c>
      <c r="C57" s="686" t="s">
        <v>69</v>
      </c>
      <c r="D57" s="686" t="s">
        <v>129</v>
      </c>
      <c r="E57" s="686" t="s">
        <v>71</v>
      </c>
      <c r="F57" s="687">
        <v>5000</v>
      </c>
      <c r="G57" s="688">
        <v>7.87</v>
      </c>
      <c r="H57" s="688">
        <v>0</v>
      </c>
      <c r="I57" s="689">
        <v>0</v>
      </c>
      <c r="J57" s="690">
        <v>0</v>
      </c>
      <c r="K57" s="686" t="s">
        <v>9</v>
      </c>
      <c r="L57" s="689">
        <f t="shared" si="0"/>
        <v>39372.78875</v>
      </c>
      <c r="M57" s="523" t="s">
        <v>126</v>
      </c>
      <c r="N57" s="524">
        <f>SUM(J88:J97)/100</f>
        <v>7.9000000000000001E-2</v>
      </c>
      <c r="O57" s="650"/>
      <c r="P57" s="650"/>
      <c r="Q57" s="650"/>
      <c r="R57" s="707"/>
      <c r="S57" s="674"/>
      <c r="T57" s="650"/>
      <c r="U57" s="650"/>
      <c r="V57" s="136"/>
      <c r="W57" s="136"/>
      <c r="X57" s="136"/>
      <c r="Y57" s="136"/>
      <c r="Z57" s="136"/>
    </row>
    <row r="58" spans="1:26">
      <c r="A58" s="684">
        <v>43285</v>
      </c>
      <c r="B58" s="685" t="s">
        <v>48</v>
      </c>
      <c r="C58" s="686" t="s">
        <v>69</v>
      </c>
      <c r="D58" s="686" t="s">
        <v>129</v>
      </c>
      <c r="E58" s="686" t="s">
        <v>71</v>
      </c>
      <c r="F58" s="687">
        <v>5000</v>
      </c>
      <c r="G58" s="688">
        <v>7.9</v>
      </c>
      <c r="H58" s="688">
        <v>7.87</v>
      </c>
      <c r="I58" s="689">
        <v>154.57</v>
      </c>
      <c r="J58" s="690">
        <v>0.39</v>
      </c>
      <c r="K58" s="686" t="s">
        <v>9</v>
      </c>
      <c r="L58" s="689" t="str">
        <f t="shared" si="0"/>
        <v/>
      </c>
      <c r="M58" s="935" t="s">
        <v>45</v>
      </c>
      <c r="N58" s="900"/>
      <c r="O58" s="650"/>
      <c r="P58" s="650"/>
      <c r="Q58" s="650"/>
      <c r="R58" s="707"/>
      <c r="S58" s="674"/>
      <c r="T58" s="650"/>
      <c r="U58" s="650"/>
      <c r="V58" s="136"/>
      <c r="W58" s="136"/>
      <c r="X58" s="136"/>
      <c r="Y58" s="136"/>
      <c r="Z58" s="136"/>
    </row>
    <row r="59" spans="1:26">
      <c r="A59" s="684">
        <v>43292</v>
      </c>
      <c r="B59" s="685" t="s">
        <v>47</v>
      </c>
      <c r="C59" s="686" t="s">
        <v>69</v>
      </c>
      <c r="D59" s="686" t="s">
        <v>129</v>
      </c>
      <c r="E59" s="686" t="s">
        <v>71</v>
      </c>
      <c r="F59" s="687">
        <v>5000</v>
      </c>
      <c r="G59" s="688">
        <v>7.5999999999999988</v>
      </c>
      <c r="H59" s="688">
        <v>0</v>
      </c>
      <c r="I59" s="689">
        <v>0</v>
      </c>
      <c r="J59" s="690">
        <v>0</v>
      </c>
      <c r="K59" s="686" t="s">
        <v>9</v>
      </c>
      <c r="L59" s="689">
        <f t="shared" si="0"/>
        <v>38022.349999999991</v>
      </c>
      <c r="M59" s="465" t="s">
        <v>21</v>
      </c>
      <c r="N59" s="466">
        <f>IFERROR(AVERAGE(L98:L112),0)</f>
        <v>37617.885258333328</v>
      </c>
      <c r="O59" s="650"/>
      <c r="P59" s="650"/>
      <c r="Q59" s="650"/>
      <c r="R59" s="707"/>
      <c r="S59" s="674"/>
      <c r="T59" s="650"/>
      <c r="U59" s="650"/>
      <c r="V59" s="136"/>
      <c r="W59" s="136"/>
      <c r="X59" s="136"/>
      <c r="Y59" s="136"/>
      <c r="Z59" s="136"/>
    </row>
    <row r="60" spans="1:26">
      <c r="A60" s="684">
        <v>43293</v>
      </c>
      <c r="B60" s="685" t="s">
        <v>48</v>
      </c>
      <c r="C60" s="686" t="s">
        <v>69</v>
      </c>
      <c r="D60" s="686" t="s">
        <v>129</v>
      </c>
      <c r="E60" s="686" t="s">
        <v>71</v>
      </c>
      <c r="F60" s="687">
        <v>5000</v>
      </c>
      <c r="G60" s="688">
        <v>7.83</v>
      </c>
      <c r="H60" s="688">
        <v>7.5999999999999988</v>
      </c>
      <c r="I60" s="689">
        <v>1155.1199999999999</v>
      </c>
      <c r="J60" s="690">
        <v>3.03</v>
      </c>
      <c r="K60" s="686" t="s">
        <v>9</v>
      </c>
      <c r="L60" s="689" t="str">
        <f t="shared" si="0"/>
        <v/>
      </c>
      <c r="M60" s="620" t="s">
        <v>24</v>
      </c>
      <c r="N60" s="467">
        <f>SUM(I98:I114)</f>
        <v>2833.97</v>
      </c>
      <c r="O60" s="650"/>
      <c r="P60" s="650"/>
      <c r="Q60" s="650"/>
      <c r="R60" s="707"/>
      <c r="S60" s="674"/>
      <c r="T60" s="650"/>
      <c r="U60" s="650"/>
      <c r="V60" s="136"/>
      <c r="W60" s="136"/>
      <c r="X60" s="136"/>
      <c r="Y60" s="136"/>
      <c r="Z60" s="136"/>
    </row>
    <row r="61" spans="1:26">
      <c r="A61" s="708">
        <v>43299</v>
      </c>
      <c r="B61" s="709" t="s">
        <v>47</v>
      </c>
      <c r="C61" s="710" t="s">
        <v>69</v>
      </c>
      <c r="D61" s="710" t="s">
        <v>82</v>
      </c>
      <c r="E61" s="710" t="s">
        <v>71</v>
      </c>
      <c r="F61" s="711">
        <v>900</v>
      </c>
      <c r="G61" s="712">
        <v>42.47</v>
      </c>
      <c r="H61" s="712">
        <v>0</v>
      </c>
      <c r="I61" s="713">
        <v>0</v>
      </c>
      <c r="J61" s="714">
        <v>0</v>
      </c>
      <c r="K61" s="710" t="s">
        <v>9</v>
      </c>
      <c r="L61" s="713">
        <f t="shared" si="0"/>
        <v>38245.422474999999</v>
      </c>
      <c r="M61" s="692" t="s">
        <v>102</v>
      </c>
      <c r="N61" s="522">
        <v>0</v>
      </c>
      <c r="O61" s="650"/>
      <c r="P61" s="650"/>
      <c r="Q61" s="650"/>
      <c r="R61" s="707"/>
      <c r="S61" s="674"/>
      <c r="T61" s="650"/>
      <c r="U61" s="650"/>
      <c r="V61" s="136"/>
      <c r="W61" s="136"/>
      <c r="X61" s="136"/>
      <c r="Y61" s="136"/>
      <c r="Z61" s="136"/>
    </row>
    <row r="62" spans="1:26">
      <c r="A62" s="708">
        <v>43300</v>
      </c>
      <c r="B62" s="709" t="s">
        <v>48</v>
      </c>
      <c r="C62" s="710" t="s">
        <v>69</v>
      </c>
      <c r="D62" s="710" t="s">
        <v>82</v>
      </c>
      <c r="E62" s="710" t="s">
        <v>71</v>
      </c>
      <c r="F62" s="711">
        <v>900</v>
      </c>
      <c r="G62" s="712">
        <v>42.54</v>
      </c>
      <c r="H62" s="712">
        <v>42.47</v>
      </c>
      <c r="I62" s="713">
        <v>63.34</v>
      </c>
      <c r="J62" s="714">
        <v>0.16</v>
      </c>
      <c r="K62" s="710" t="s">
        <v>9</v>
      </c>
      <c r="L62" s="713" t="str">
        <f t="shared" si="0"/>
        <v/>
      </c>
      <c r="M62" s="523" t="s">
        <v>126</v>
      </c>
      <c r="N62" s="524">
        <f>SUM(J98:J114)/100</f>
        <v>7.5300000000000006E-2</v>
      </c>
      <c r="O62" s="650"/>
      <c r="P62" s="650"/>
      <c r="Q62" s="650"/>
      <c r="R62" s="707"/>
      <c r="S62" s="674"/>
      <c r="T62" s="650"/>
      <c r="U62" s="650"/>
      <c r="V62" s="136"/>
      <c r="W62" s="136"/>
      <c r="X62" s="136"/>
      <c r="Y62" s="136"/>
      <c r="Z62" s="136"/>
    </row>
    <row r="63" spans="1:26">
      <c r="A63" s="684">
        <v>43306</v>
      </c>
      <c r="B63" s="685" t="s">
        <v>47</v>
      </c>
      <c r="C63" s="686" t="s">
        <v>69</v>
      </c>
      <c r="D63" s="686" t="s">
        <v>129</v>
      </c>
      <c r="E63" s="686" t="s">
        <v>71</v>
      </c>
      <c r="F63" s="687">
        <v>4500</v>
      </c>
      <c r="G63" s="688">
        <v>8.75</v>
      </c>
      <c r="H63" s="688">
        <v>0</v>
      </c>
      <c r="I63" s="689">
        <v>0</v>
      </c>
      <c r="J63" s="690">
        <v>0</v>
      </c>
      <c r="K63" s="686" t="s">
        <v>9</v>
      </c>
      <c r="L63" s="689">
        <f t="shared" si="0"/>
        <v>39397.796875</v>
      </c>
      <c r="M63" s="649"/>
      <c r="N63" s="650"/>
      <c r="O63" s="650"/>
      <c r="P63" s="650"/>
      <c r="Q63" s="650"/>
      <c r="R63" s="707"/>
      <c r="S63" s="674"/>
      <c r="T63" s="650"/>
      <c r="U63" s="650"/>
      <c r="V63" s="136"/>
      <c r="W63" s="136"/>
      <c r="X63" s="136"/>
      <c r="Y63" s="136"/>
      <c r="Z63" s="136"/>
    </row>
    <row r="64" spans="1:26">
      <c r="A64" s="684">
        <v>43308</v>
      </c>
      <c r="B64" s="685" t="s">
        <v>48</v>
      </c>
      <c r="C64" s="686" t="s">
        <v>69</v>
      </c>
      <c r="D64" s="686" t="s">
        <v>129</v>
      </c>
      <c r="E64" s="686" t="s">
        <v>71</v>
      </c>
      <c r="F64" s="687">
        <v>4500</v>
      </c>
      <c r="G64" s="688">
        <v>8.84</v>
      </c>
      <c r="H64" s="688">
        <v>8.759999999999998</v>
      </c>
      <c r="I64" s="689">
        <v>404.48</v>
      </c>
      <c r="J64" s="690">
        <v>1.02</v>
      </c>
      <c r="K64" s="686" t="s">
        <v>9</v>
      </c>
      <c r="L64" s="689" t="str">
        <f t="shared" si="0"/>
        <v/>
      </c>
      <c r="M64" s="649"/>
      <c r="N64" s="650"/>
      <c r="O64" s="650"/>
      <c r="P64" s="650"/>
      <c r="Q64" s="650"/>
      <c r="R64" s="707"/>
      <c r="S64" s="674"/>
      <c r="T64" s="650"/>
      <c r="U64" s="650"/>
      <c r="V64" s="136"/>
      <c r="W64" s="136"/>
      <c r="X64" s="136"/>
      <c r="Y64" s="136"/>
      <c r="Z64" s="136"/>
    </row>
    <row r="65" spans="1:26">
      <c r="A65" s="533">
        <v>43311</v>
      </c>
      <c r="B65" s="534" t="s">
        <v>47</v>
      </c>
      <c r="C65" s="535" t="s">
        <v>69</v>
      </c>
      <c r="D65" s="535" t="s">
        <v>115</v>
      </c>
      <c r="E65" s="535" t="s">
        <v>71</v>
      </c>
      <c r="F65" s="536">
        <v>2700</v>
      </c>
      <c r="G65" s="537">
        <v>14.53</v>
      </c>
      <c r="H65" s="537">
        <v>0</v>
      </c>
      <c r="I65" s="538">
        <v>0</v>
      </c>
      <c r="J65" s="539">
        <v>0</v>
      </c>
      <c r="K65" s="535" t="s">
        <v>9</v>
      </c>
      <c r="L65" s="540">
        <f t="shared" si="0"/>
        <v>39253.750075000004</v>
      </c>
      <c r="M65" s="649"/>
      <c r="N65" s="650"/>
      <c r="O65" s="650"/>
      <c r="P65" s="650"/>
      <c r="Q65" s="650"/>
      <c r="R65" s="707"/>
      <c r="S65" s="674"/>
      <c r="T65" s="650"/>
      <c r="U65" s="650"/>
      <c r="V65" s="136"/>
      <c r="W65" s="136"/>
      <c r="X65" s="136"/>
      <c r="Y65" s="136"/>
      <c r="Z65" s="136"/>
    </row>
    <row r="66" spans="1:26">
      <c r="A66" s="665">
        <v>43318</v>
      </c>
      <c r="B66" s="666" t="s">
        <v>48</v>
      </c>
      <c r="C66" s="667" t="s">
        <v>69</v>
      </c>
      <c r="D66" s="668" t="s">
        <v>115</v>
      </c>
      <c r="E66" s="667" t="s">
        <v>71</v>
      </c>
      <c r="F66" s="668">
        <v>2700</v>
      </c>
      <c r="G66" s="669">
        <v>14.69</v>
      </c>
      <c r="H66" s="669">
        <v>14.54</v>
      </c>
      <c r="I66" s="670">
        <v>413.46</v>
      </c>
      <c r="J66" s="671">
        <v>1.05</v>
      </c>
      <c r="K66" s="667" t="s">
        <v>9</v>
      </c>
      <c r="L66" s="670" t="str">
        <f t="shared" si="0"/>
        <v/>
      </c>
      <c r="M66" s="649"/>
      <c r="N66" s="650"/>
      <c r="O66" s="650"/>
      <c r="P66" s="650"/>
      <c r="Q66" s="650"/>
      <c r="R66" s="707"/>
      <c r="S66" s="674"/>
      <c r="T66" s="650"/>
      <c r="U66" s="650"/>
      <c r="V66" s="136"/>
      <c r="W66" s="136"/>
      <c r="X66" s="136"/>
      <c r="Y66" s="136"/>
      <c r="Z66" s="136"/>
    </row>
    <row r="67" spans="1:26">
      <c r="A67" s="684">
        <v>43322</v>
      </c>
      <c r="B67" s="685" t="s">
        <v>47</v>
      </c>
      <c r="C67" s="686" t="s">
        <v>69</v>
      </c>
      <c r="D67" s="686" t="s">
        <v>129</v>
      </c>
      <c r="E67" s="686" t="s">
        <v>71</v>
      </c>
      <c r="F67" s="687">
        <v>4500</v>
      </c>
      <c r="G67" s="688">
        <v>9.32</v>
      </c>
      <c r="H67" s="688">
        <v>0</v>
      </c>
      <c r="I67" s="689">
        <v>0</v>
      </c>
      <c r="J67" s="690">
        <v>0</v>
      </c>
      <c r="K67" s="686" t="s">
        <v>9</v>
      </c>
      <c r="L67" s="689">
        <f t="shared" ref="L67:L130" si="1">IF(B67="Compra",(F67*G67)+10+(F67*G67*0.000325),"")</f>
        <v>41963.630499999999</v>
      </c>
      <c r="M67" s="649"/>
      <c r="N67" s="650"/>
      <c r="O67" s="650"/>
      <c r="P67" s="650"/>
      <c r="Q67" s="650"/>
      <c r="R67" s="707"/>
      <c r="S67" s="674"/>
      <c r="T67" s="650"/>
      <c r="U67" s="650"/>
      <c r="V67" s="136"/>
      <c r="W67" s="136"/>
      <c r="X67" s="136"/>
      <c r="Y67" s="136"/>
      <c r="Z67" s="136"/>
    </row>
    <row r="68" spans="1:26">
      <c r="A68" s="684">
        <v>43325</v>
      </c>
      <c r="B68" s="685" t="s">
        <v>48</v>
      </c>
      <c r="C68" s="686" t="s">
        <v>69</v>
      </c>
      <c r="D68" s="686" t="s">
        <v>129</v>
      </c>
      <c r="E68" s="686" t="s">
        <v>71</v>
      </c>
      <c r="F68" s="687">
        <v>4500</v>
      </c>
      <c r="G68" s="688">
        <v>9.33</v>
      </c>
      <c r="H68" s="688">
        <v>9.33</v>
      </c>
      <c r="I68" s="689">
        <v>42.72</v>
      </c>
      <c r="J68" s="690">
        <v>0.1</v>
      </c>
      <c r="K68" s="686" t="s">
        <v>9</v>
      </c>
      <c r="L68" s="689" t="str">
        <f t="shared" si="1"/>
        <v/>
      </c>
      <c r="M68" s="649"/>
      <c r="N68" s="650"/>
      <c r="O68" s="650"/>
      <c r="P68" s="650"/>
      <c r="Q68" s="650"/>
      <c r="R68" s="707"/>
      <c r="S68" s="674"/>
      <c r="T68" s="650"/>
      <c r="U68" s="650"/>
      <c r="V68" s="136"/>
      <c r="W68" s="136"/>
      <c r="X68" s="136"/>
      <c r="Y68" s="136"/>
      <c r="Z68" s="136"/>
    </row>
    <row r="69" spans="1:26">
      <c r="A69" s="684">
        <v>43327</v>
      </c>
      <c r="B69" s="685" t="s">
        <v>47</v>
      </c>
      <c r="C69" s="686" t="s">
        <v>69</v>
      </c>
      <c r="D69" s="686" t="s">
        <v>129</v>
      </c>
      <c r="E69" s="686" t="s">
        <v>71</v>
      </c>
      <c r="F69" s="687">
        <v>4400</v>
      </c>
      <c r="G69" s="688">
        <v>9.0399999999999991</v>
      </c>
      <c r="H69" s="688">
        <v>0</v>
      </c>
      <c r="I69" s="689">
        <v>0</v>
      </c>
      <c r="J69" s="690">
        <v>0</v>
      </c>
      <c r="K69" s="686" t="s">
        <v>9</v>
      </c>
      <c r="L69" s="689">
        <f t="shared" si="1"/>
        <v>39798.927199999991</v>
      </c>
      <c r="M69" s="649"/>
      <c r="N69" s="650"/>
      <c r="O69" s="650"/>
      <c r="P69" s="650"/>
      <c r="Q69" s="650"/>
      <c r="R69" s="707"/>
      <c r="S69" s="674"/>
      <c r="T69" s="650"/>
      <c r="U69" s="650"/>
      <c r="V69" s="136"/>
      <c r="W69" s="136"/>
      <c r="X69" s="136"/>
      <c r="Y69" s="136"/>
      <c r="Z69" s="136"/>
    </row>
    <row r="70" spans="1:26">
      <c r="A70" s="684">
        <v>43332</v>
      </c>
      <c r="B70" s="685" t="s">
        <v>48</v>
      </c>
      <c r="C70" s="686" t="s">
        <v>69</v>
      </c>
      <c r="D70" s="686" t="s">
        <v>129</v>
      </c>
      <c r="E70" s="686" t="s">
        <v>71</v>
      </c>
      <c r="F70" s="687">
        <v>4400</v>
      </c>
      <c r="G70" s="688">
        <v>9.14</v>
      </c>
      <c r="H70" s="688">
        <v>9.0500000000000007</v>
      </c>
      <c r="I70" s="689">
        <v>438</v>
      </c>
      <c r="J70" s="690">
        <v>1.1000000000000001</v>
      </c>
      <c r="K70" s="686" t="s">
        <v>9</v>
      </c>
      <c r="L70" s="689" t="str">
        <f t="shared" si="1"/>
        <v/>
      </c>
      <c r="M70" s="649"/>
      <c r="N70" s="650"/>
      <c r="O70" s="650"/>
      <c r="P70" s="650"/>
      <c r="Q70" s="650"/>
      <c r="R70" s="707"/>
      <c r="S70" s="674"/>
      <c r="T70" s="650"/>
      <c r="U70" s="650"/>
      <c r="V70" s="136"/>
      <c r="W70" s="136"/>
      <c r="X70" s="136"/>
      <c r="Y70" s="136"/>
      <c r="Z70" s="136"/>
    </row>
    <row r="71" spans="1:26">
      <c r="A71" s="684">
        <v>43333</v>
      </c>
      <c r="B71" s="685" t="s">
        <v>47</v>
      </c>
      <c r="C71" s="686" t="s">
        <v>69</v>
      </c>
      <c r="D71" s="686" t="s">
        <v>129</v>
      </c>
      <c r="E71" s="686" t="s">
        <v>71</v>
      </c>
      <c r="F71" s="687">
        <v>4400</v>
      </c>
      <c r="G71" s="688">
        <v>9.09</v>
      </c>
      <c r="H71" s="688">
        <v>0</v>
      </c>
      <c r="I71" s="689">
        <v>0</v>
      </c>
      <c r="J71" s="690">
        <v>0</v>
      </c>
      <c r="K71" s="686" t="s">
        <v>9</v>
      </c>
      <c r="L71" s="689">
        <f t="shared" si="1"/>
        <v>40018.998699999996</v>
      </c>
      <c r="M71" s="649"/>
      <c r="N71" s="650"/>
      <c r="O71" s="650"/>
      <c r="P71" s="650"/>
      <c r="Q71" s="650"/>
      <c r="R71" s="707"/>
      <c r="S71" s="674"/>
      <c r="T71" s="650"/>
      <c r="U71" s="650"/>
      <c r="V71" s="136"/>
      <c r="W71" s="136"/>
      <c r="X71" s="136"/>
      <c r="Y71" s="136"/>
      <c r="Z71" s="136"/>
    </row>
    <row r="72" spans="1:26">
      <c r="A72" s="684">
        <v>43334</v>
      </c>
      <c r="B72" s="685" t="s">
        <v>48</v>
      </c>
      <c r="C72" s="686" t="s">
        <v>69</v>
      </c>
      <c r="D72" s="686" t="s">
        <v>129</v>
      </c>
      <c r="E72" s="686" t="s">
        <v>71</v>
      </c>
      <c r="F72" s="687">
        <v>4400</v>
      </c>
      <c r="G72" s="688">
        <v>9.23</v>
      </c>
      <c r="H72" s="688">
        <v>9.09</v>
      </c>
      <c r="I72" s="689">
        <v>617.79999999999995</v>
      </c>
      <c r="J72" s="690">
        <v>1.54</v>
      </c>
      <c r="K72" s="686" t="s">
        <v>9</v>
      </c>
      <c r="L72" s="689" t="str">
        <f t="shared" si="1"/>
        <v/>
      </c>
      <c r="M72" s="649"/>
      <c r="N72" s="650"/>
      <c r="O72" s="650"/>
      <c r="P72" s="650"/>
      <c r="Q72" s="650"/>
      <c r="R72" s="707"/>
      <c r="S72" s="674"/>
      <c r="T72" s="650"/>
      <c r="U72" s="650"/>
      <c r="V72" s="136"/>
      <c r="W72" s="136"/>
      <c r="X72" s="136"/>
      <c r="Y72" s="136"/>
      <c r="Z72" s="136"/>
    </row>
    <row r="73" spans="1:26">
      <c r="A73" s="684">
        <v>43340</v>
      </c>
      <c r="B73" s="685" t="s">
        <v>47</v>
      </c>
      <c r="C73" s="686" t="s">
        <v>69</v>
      </c>
      <c r="D73" s="686" t="s">
        <v>129</v>
      </c>
      <c r="E73" s="686" t="s">
        <v>71</v>
      </c>
      <c r="F73" s="687">
        <v>4800</v>
      </c>
      <c r="G73" s="688">
        <v>8.49</v>
      </c>
      <c r="H73" s="688">
        <v>0</v>
      </c>
      <c r="I73" s="689">
        <v>0</v>
      </c>
      <c r="J73" s="690">
        <v>0</v>
      </c>
      <c r="K73" s="686" t="s">
        <v>9</v>
      </c>
      <c r="L73" s="689">
        <f t="shared" si="1"/>
        <v>40775.244400000003</v>
      </c>
      <c r="M73" s="649"/>
      <c r="N73" s="650"/>
      <c r="O73" s="650"/>
      <c r="P73" s="650"/>
      <c r="Q73" s="650"/>
      <c r="R73" s="707"/>
      <c r="S73" s="674"/>
      <c r="T73" s="650"/>
      <c r="U73" s="650"/>
      <c r="V73" s="136"/>
      <c r="W73" s="136"/>
      <c r="X73" s="136"/>
      <c r="Y73" s="136"/>
      <c r="Z73" s="136"/>
    </row>
    <row r="74" spans="1:26">
      <c r="A74" s="525">
        <v>43341</v>
      </c>
      <c r="B74" s="526" t="s">
        <v>48</v>
      </c>
      <c r="C74" s="527" t="s">
        <v>69</v>
      </c>
      <c r="D74" s="527" t="s">
        <v>129</v>
      </c>
      <c r="E74" s="527" t="s">
        <v>71</v>
      </c>
      <c r="F74" s="528">
        <v>4800</v>
      </c>
      <c r="G74" s="529">
        <v>8.6199999999999992</v>
      </c>
      <c r="H74" s="529">
        <v>8.49</v>
      </c>
      <c r="I74" s="530">
        <v>625.29999999999995</v>
      </c>
      <c r="J74" s="531">
        <v>1.53</v>
      </c>
      <c r="K74" s="527" t="s">
        <v>9</v>
      </c>
      <c r="L74" s="532" t="str">
        <f t="shared" si="1"/>
        <v/>
      </c>
      <c r="M74" s="649"/>
      <c r="N74" s="650"/>
      <c r="O74" s="650"/>
      <c r="P74" s="650"/>
      <c r="Q74" s="650"/>
      <c r="R74" s="707"/>
      <c r="S74" s="674"/>
      <c r="T74" s="650"/>
      <c r="U74" s="650"/>
      <c r="V74" s="136"/>
      <c r="W74" s="136"/>
      <c r="X74" s="136"/>
      <c r="Y74" s="136"/>
      <c r="Z74" s="136"/>
    </row>
    <row r="75" spans="1:26">
      <c r="A75" s="684">
        <v>43346</v>
      </c>
      <c r="B75" s="685" t="s">
        <v>47</v>
      </c>
      <c r="C75" s="686" t="s">
        <v>69</v>
      </c>
      <c r="D75" s="686" t="s">
        <v>129</v>
      </c>
      <c r="E75" s="686" t="s">
        <v>71</v>
      </c>
      <c r="F75" s="687">
        <v>5000</v>
      </c>
      <c r="G75" s="688">
        <v>8.8499999999999979</v>
      </c>
      <c r="H75" s="688">
        <v>0</v>
      </c>
      <c r="I75" s="689">
        <v>0</v>
      </c>
      <c r="J75" s="690">
        <v>0</v>
      </c>
      <c r="K75" s="686" t="s">
        <v>9</v>
      </c>
      <c r="L75" s="689">
        <f t="shared" si="1"/>
        <v>44274.381249999991</v>
      </c>
      <c r="M75" s="649"/>
      <c r="N75" s="650"/>
      <c r="O75" s="650"/>
      <c r="P75" s="650"/>
      <c r="Q75" s="650"/>
      <c r="R75" s="707"/>
      <c r="S75" s="674"/>
      <c r="T75" s="650"/>
      <c r="U75" s="650"/>
      <c r="V75" s="136"/>
      <c r="W75" s="136"/>
      <c r="X75" s="136"/>
      <c r="Y75" s="136"/>
      <c r="Z75" s="136"/>
    </row>
    <row r="76" spans="1:26">
      <c r="A76" s="684">
        <v>43364</v>
      </c>
      <c r="B76" s="685" t="s">
        <v>48</v>
      </c>
      <c r="C76" s="686" t="s">
        <v>69</v>
      </c>
      <c r="D76" s="686" t="s">
        <v>129</v>
      </c>
      <c r="E76" s="686" t="s">
        <v>71</v>
      </c>
      <c r="F76" s="687">
        <v>5000</v>
      </c>
      <c r="G76" s="688">
        <v>9.0500000000000007</v>
      </c>
      <c r="H76" s="688">
        <v>8.8499999999999979</v>
      </c>
      <c r="I76" s="689">
        <v>1000.95</v>
      </c>
      <c r="J76" s="690">
        <v>2.2599999999999998</v>
      </c>
      <c r="K76" s="686" t="s">
        <v>9</v>
      </c>
      <c r="L76" s="689" t="str">
        <f t="shared" si="1"/>
        <v/>
      </c>
      <c r="M76" s="649"/>
      <c r="N76" s="650"/>
      <c r="O76" s="650"/>
      <c r="P76" s="650"/>
      <c r="Q76" s="650"/>
      <c r="R76" s="707"/>
      <c r="S76" s="674"/>
      <c r="T76" s="650"/>
      <c r="U76" s="650"/>
      <c r="V76" s="136"/>
      <c r="W76" s="136"/>
      <c r="X76" s="136"/>
      <c r="Y76" s="136"/>
      <c r="Z76" s="136"/>
    </row>
    <row r="77" spans="1:26">
      <c r="A77" s="684">
        <v>43367</v>
      </c>
      <c r="B77" s="685" t="s">
        <v>47</v>
      </c>
      <c r="C77" s="686" t="s">
        <v>69</v>
      </c>
      <c r="D77" s="686" t="s">
        <v>129</v>
      </c>
      <c r="E77" s="686" t="s">
        <v>71</v>
      </c>
      <c r="F77" s="687">
        <v>5000</v>
      </c>
      <c r="G77" s="688">
        <v>8.7899999999999991</v>
      </c>
      <c r="H77" s="688">
        <v>0</v>
      </c>
      <c r="I77" s="689">
        <v>0</v>
      </c>
      <c r="J77" s="690">
        <v>0</v>
      </c>
      <c r="K77" s="686" t="s">
        <v>9</v>
      </c>
      <c r="L77" s="689">
        <f t="shared" si="1"/>
        <v>43974.283749999995</v>
      </c>
      <c r="M77" s="649"/>
      <c r="N77" s="650"/>
      <c r="O77" s="650"/>
      <c r="P77" s="650"/>
      <c r="Q77" s="650"/>
      <c r="R77" s="707"/>
      <c r="S77" s="674"/>
      <c r="T77" s="650"/>
      <c r="U77" s="650"/>
      <c r="V77" s="136"/>
      <c r="W77" s="136"/>
      <c r="X77" s="136"/>
      <c r="Y77" s="136"/>
      <c r="Z77" s="136"/>
    </row>
    <row r="78" spans="1:26">
      <c r="A78" s="525">
        <v>43368</v>
      </c>
      <c r="B78" s="526" t="s">
        <v>48</v>
      </c>
      <c r="C78" s="527" t="s">
        <v>69</v>
      </c>
      <c r="D78" s="527" t="s">
        <v>129</v>
      </c>
      <c r="E78" s="527" t="s">
        <v>71</v>
      </c>
      <c r="F78" s="528">
        <v>5000</v>
      </c>
      <c r="G78" s="529">
        <v>8.9600000000000009</v>
      </c>
      <c r="H78" s="529">
        <v>8.7899999999999991</v>
      </c>
      <c r="I78" s="530">
        <v>851.23</v>
      </c>
      <c r="J78" s="531">
        <v>1.93</v>
      </c>
      <c r="K78" s="527" t="s">
        <v>9</v>
      </c>
      <c r="L78" s="532" t="str">
        <f t="shared" si="1"/>
        <v/>
      </c>
      <c r="M78" s="649"/>
      <c r="N78" s="650"/>
      <c r="O78" s="650"/>
      <c r="P78" s="650"/>
      <c r="Q78" s="650"/>
      <c r="R78" s="707"/>
      <c r="S78" s="674"/>
      <c r="T78" s="650"/>
      <c r="U78" s="650"/>
      <c r="V78" s="136"/>
      <c r="W78" s="136"/>
      <c r="X78" s="136"/>
      <c r="Y78" s="136"/>
      <c r="Z78" s="136"/>
    </row>
    <row r="79" spans="1:26">
      <c r="A79" s="684">
        <v>43374</v>
      </c>
      <c r="B79" s="685" t="s">
        <v>47</v>
      </c>
      <c r="C79" s="686" t="s">
        <v>69</v>
      </c>
      <c r="D79" s="686" t="s">
        <v>129</v>
      </c>
      <c r="E79" s="686" t="s">
        <v>71</v>
      </c>
      <c r="F79" s="687">
        <v>3800</v>
      </c>
      <c r="G79" s="688">
        <v>9.31</v>
      </c>
      <c r="H79" s="688">
        <v>0</v>
      </c>
      <c r="I79" s="689">
        <v>0</v>
      </c>
      <c r="J79" s="690">
        <v>0</v>
      </c>
      <c r="K79" s="686" t="s">
        <v>9</v>
      </c>
      <c r="L79" s="689">
        <f t="shared" si="1"/>
        <v>35399.49785</v>
      </c>
      <c r="M79" s="649"/>
      <c r="N79" s="650"/>
      <c r="O79" s="650"/>
      <c r="P79" s="650"/>
      <c r="Q79" s="650"/>
      <c r="R79" s="464">
        <v>1000</v>
      </c>
      <c r="S79" s="612"/>
      <c r="T79" s="650"/>
      <c r="U79" s="650"/>
      <c r="V79" s="136"/>
      <c r="W79" s="136"/>
      <c r="X79" s="136"/>
      <c r="Y79" s="136"/>
      <c r="Z79" s="136"/>
    </row>
    <row r="80" spans="1:26">
      <c r="A80" s="684">
        <v>43375</v>
      </c>
      <c r="B80" s="685" t="s">
        <v>48</v>
      </c>
      <c r="C80" s="686" t="s">
        <v>69</v>
      </c>
      <c r="D80" s="686" t="s">
        <v>129</v>
      </c>
      <c r="E80" s="686" t="s">
        <v>71</v>
      </c>
      <c r="F80" s="687">
        <v>3800</v>
      </c>
      <c r="G80" s="688">
        <v>9.61</v>
      </c>
      <c r="H80" s="688">
        <v>9.32</v>
      </c>
      <c r="I80" s="689">
        <v>1134.67</v>
      </c>
      <c r="J80" s="690">
        <v>3.2</v>
      </c>
      <c r="K80" s="686" t="s">
        <v>9</v>
      </c>
      <c r="L80" s="689" t="str">
        <f t="shared" si="1"/>
        <v/>
      </c>
      <c r="M80" s="506"/>
      <c r="N80" s="507"/>
      <c r="O80" s="507"/>
      <c r="P80" s="507"/>
      <c r="Q80" s="507"/>
      <c r="R80" s="464">
        <f>R79*((J80/100)+1)</f>
        <v>1032</v>
      </c>
      <c r="S80" s="612">
        <f t="shared" ref="S80:S102" si="2">IF(R80&lt;&gt;R79,R80-R79,"")</f>
        <v>32</v>
      </c>
      <c r="T80" s="650"/>
      <c r="U80" s="650"/>
      <c r="V80" s="136"/>
      <c r="W80" s="136"/>
      <c r="X80" s="136"/>
      <c r="Y80" s="136"/>
      <c r="Z80" s="136"/>
    </row>
    <row r="81" spans="1:26">
      <c r="A81" s="684">
        <v>43377</v>
      </c>
      <c r="B81" s="685" t="s">
        <v>47</v>
      </c>
      <c r="C81" s="686" t="s">
        <v>69</v>
      </c>
      <c r="D81" s="686" t="s">
        <v>129</v>
      </c>
      <c r="E81" s="686" t="s">
        <v>71</v>
      </c>
      <c r="F81" s="687">
        <v>4100</v>
      </c>
      <c r="G81" s="688">
        <v>9.61</v>
      </c>
      <c r="H81" s="688">
        <v>0</v>
      </c>
      <c r="I81" s="689">
        <v>0</v>
      </c>
      <c r="J81" s="690">
        <v>0</v>
      </c>
      <c r="K81" s="686" t="s">
        <v>9</v>
      </c>
      <c r="L81" s="689">
        <f t="shared" si="1"/>
        <v>39423.805325000001</v>
      </c>
      <c r="M81" s="649"/>
      <c r="N81" s="650"/>
      <c r="O81" s="650"/>
      <c r="P81" s="650"/>
      <c r="Q81" s="650"/>
      <c r="R81" s="464">
        <f>R80*((J81/100)+1)</f>
        <v>1032</v>
      </c>
      <c r="S81" s="612" t="str">
        <f t="shared" si="2"/>
        <v/>
      </c>
      <c r="T81" s="650"/>
      <c r="U81" s="650"/>
      <c r="V81" s="136"/>
      <c r="W81" s="136"/>
      <c r="X81" s="136"/>
      <c r="Y81" s="136"/>
      <c r="Z81" s="136"/>
    </row>
    <row r="82" spans="1:26">
      <c r="A82" s="684">
        <v>43381</v>
      </c>
      <c r="B82" s="685" t="s">
        <v>48</v>
      </c>
      <c r="C82" s="686" t="s">
        <v>69</v>
      </c>
      <c r="D82" s="686" t="s">
        <v>129</v>
      </c>
      <c r="E82" s="686" t="s">
        <v>71</v>
      </c>
      <c r="F82" s="687">
        <v>4100</v>
      </c>
      <c r="G82" s="688">
        <v>9.8000000000000007</v>
      </c>
      <c r="H82" s="688">
        <v>9.6199999999999992</v>
      </c>
      <c r="I82" s="689">
        <v>786.14</v>
      </c>
      <c r="J82" s="690">
        <v>1.99</v>
      </c>
      <c r="K82" s="686" t="s">
        <v>9</v>
      </c>
      <c r="L82" s="689" t="str">
        <f t="shared" si="1"/>
        <v/>
      </c>
      <c r="M82" s="506"/>
      <c r="N82" s="507"/>
      <c r="O82" s="507"/>
      <c r="P82" s="507"/>
      <c r="Q82" s="507"/>
      <c r="R82" s="464">
        <f>R81*((J82/100)+1)</f>
        <v>1052.5368000000001</v>
      </c>
      <c r="S82" s="612">
        <f t="shared" si="2"/>
        <v>20.536800000000085</v>
      </c>
      <c r="T82" s="650"/>
      <c r="U82" s="650"/>
      <c r="V82" s="136"/>
      <c r="W82" s="136"/>
      <c r="X82" s="136"/>
      <c r="Y82" s="136"/>
      <c r="Z82" s="136"/>
    </row>
    <row r="83" spans="1:26">
      <c r="A83" s="684">
        <v>43383</v>
      </c>
      <c r="B83" s="685" t="s">
        <v>47</v>
      </c>
      <c r="C83" s="686" t="s">
        <v>69</v>
      </c>
      <c r="D83" s="686" t="s">
        <v>129</v>
      </c>
      <c r="E83" s="686" t="s">
        <v>71</v>
      </c>
      <c r="F83" s="687">
        <v>4300</v>
      </c>
      <c r="G83" s="688">
        <v>9.33</v>
      </c>
      <c r="H83" s="688">
        <v>0</v>
      </c>
      <c r="I83" s="689">
        <v>0</v>
      </c>
      <c r="J83" s="690">
        <v>0</v>
      </c>
      <c r="K83" s="686" t="s">
        <v>9</v>
      </c>
      <c r="L83" s="689">
        <f t="shared" si="1"/>
        <v>40142.038675000003</v>
      </c>
      <c r="M83" s="649"/>
      <c r="N83" s="650"/>
      <c r="O83" s="650"/>
      <c r="P83" s="650"/>
      <c r="Q83" s="650"/>
      <c r="R83" s="464">
        <f>R82*((J83/100)+1)</f>
        <v>1052.5368000000001</v>
      </c>
      <c r="S83" s="612" t="str">
        <f t="shared" si="2"/>
        <v/>
      </c>
      <c r="T83" s="650"/>
      <c r="U83" s="650"/>
      <c r="V83" s="136"/>
      <c r="W83" s="136"/>
      <c r="X83" s="136"/>
      <c r="Y83" s="136"/>
      <c r="Z83" s="136"/>
    </row>
    <row r="84" spans="1:26">
      <c r="A84" s="684">
        <v>43384</v>
      </c>
      <c r="B84" s="685" t="s">
        <v>48</v>
      </c>
      <c r="C84" s="686" t="s">
        <v>69</v>
      </c>
      <c r="D84" s="686" t="s">
        <v>129</v>
      </c>
      <c r="E84" s="686" t="s">
        <v>71</v>
      </c>
      <c r="F84" s="687">
        <v>4300</v>
      </c>
      <c r="G84" s="688">
        <v>9.4700000000000006</v>
      </c>
      <c r="H84" s="688">
        <v>9.34</v>
      </c>
      <c r="I84" s="689">
        <v>598.73</v>
      </c>
      <c r="J84" s="690">
        <v>1.49</v>
      </c>
      <c r="K84" s="686" t="s">
        <v>9</v>
      </c>
      <c r="L84" s="689" t="str">
        <f t="shared" si="1"/>
        <v/>
      </c>
      <c r="M84" s="506"/>
      <c r="N84" s="507"/>
      <c r="O84" s="507"/>
      <c r="P84" s="507"/>
      <c r="Q84" s="507"/>
      <c r="R84" s="464">
        <f>R83*((J84/100)+1)</f>
        <v>1068.2195983199999</v>
      </c>
      <c r="S84" s="612">
        <f t="shared" si="2"/>
        <v>15.682798319999847</v>
      </c>
      <c r="T84" s="650"/>
      <c r="U84" s="650"/>
      <c r="V84" s="136"/>
      <c r="W84" s="136"/>
      <c r="X84" s="136"/>
      <c r="Y84" s="136"/>
      <c r="Z84" s="136"/>
    </row>
    <row r="85" spans="1:26">
      <c r="A85" s="684">
        <v>43390</v>
      </c>
      <c r="B85" s="685" t="s">
        <v>47</v>
      </c>
      <c r="C85" s="686" t="s">
        <v>69</v>
      </c>
      <c r="D85" s="686" t="s">
        <v>129</v>
      </c>
      <c r="E85" s="686" t="s">
        <v>71</v>
      </c>
      <c r="F85" s="687">
        <v>4000</v>
      </c>
      <c r="G85" s="688">
        <v>10.1</v>
      </c>
      <c r="H85" s="688">
        <v>0</v>
      </c>
      <c r="I85" s="689">
        <v>0</v>
      </c>
      <c r="J85" s="690">
        <v>0</v>
      </c>
      <c r="K85" s="686" t="s">
        <v>9</v>
      </c>
      <c r="L85" s="689">
        <f t="shared" si="1"/>
        <v>40423.129999999997</v>
      </c>
      <c r="M85" s="649"/>
      <c r="N85" s="650"/>
      <c r="O85" s="650"/>
      <c r="P85" s="650"/>
      <c r="Q85" s="650"/>
      <c r="R85" s="464">
        <f>R84*((J85/100)+1)+180</f>
        <v>1248.2195983199999</v>
      </c>
      <c r="S85" s="612">
        <f t="shared" si="2"/>
        <v>180</v>
      </c>
      <c r="T85" s="650"/>
      <c r="U85" s="650"/>
      <c r="V85" s="136"/>
      <c r="W85" s="136"/>
      <c r="X85" s="136"/>
      <c r="Y85" s="136"/>
      <c r="Z85" s="136"/>
    </row>
    <row r="86" spans="1:26">
      <c r="A86" s="684">
        <v>43391</v>
      </c>
      <c r="B86" s="685" t="s">
        <v>48</v>
      </c>
      <c r="C86" s="686" t="s">
        <v>69</v>
      </c>
      <c r="D86" s="686" t="s">
        <v>129</v>
      </c>
      <c r="E86" s="686" t="s">
        <v>71</v>
      </c>
      <c r="F86" s="687">
        <v>4000</v>
      </c>
      <c r="G86" s="688">
        <v>10.25</v>
      </c>
      <c r="H86" s="688">
        <v>10.11</v>
      </c>
      <c r="I86" s="689">
        <v>593.54999999999995</v>
      </c>
      <c r="J86" s="690">
        <v>1.46</v>
      </c>
      <c r="K86" s="686" t="s">
        <v>9</v>
      </c>
      <c r="L86" s="689" t="str">
        <f t="shared" si="1"/>
        <v/>
      </c>
      <c r="M86" s="506"/>
      <c r="N86" s="507"/>
      <c r="O86" s="507"/>
      <c r="P86" s="507"/>
      <c r="Q86" s="507"/>
      <c r="R86" s="464">
        <f t="shared" ref="R86:R102" si="3">R85*((J86/100)+1)</f>
        <v>1266.4436044554718</v>
      </c>
      <c r="S86" s="612">
        <f t="shared" si="2"/>
        <v>18.224006135471882</v>
      </c>
      <c r="T86" s="650"/>
      <c r="U86" s="650"/>
      <c r="V86" s="136"/>
      <c r="W86" s="136"/>
      <c r="X86" s="136"/>
      <c r="Y86" s="136"/>
      <c r="Z86" s="136"/>
    </row>
    <row r="87" spans="1:26">
      <c r="A87" s="525">
        <v>43396</v>
      </c>
      <c r="B87" s="526" t="s">
        <v>47</v>
      </c>
      <c r="C87" s="527" t="s">
        <v>69</v>
      </c>
      <c r="D87" s="527" t="s">
        <v>129</v>
      </c>
      <c r="E87" s="527" t="s">
        <v>134</v>
      </c>
      <c r="F87" s="528">
        <v>4100</v>
      </c>
      <c r="G87" s="529">
        <v>9.6999999999999993</v>
      </c>
      <c r="H87" s="529">
        <v>0</v>
      </c>
      <c r="I87" s="530">
        <v>0</v>
      </c>
      <c r="J87" s="531">
        <v>0</v>
      </c>
      <c r="K87" s="527" t="s">
        <v>9</v>
      </c>
      <c r="L87" s="532">
        <f t="shared" si="1"/>
        <v>39792.92525</v>
      </c>
      <c r="M87" s="649"/>
      <c r="N87" s="650"/>
      <c r="O87" s="650"/>
      <c r="P87" s="650"/>
      <c r="Q87" s="650"/>
      <c r="R87" s="464">
        <f t="shared" si="3"/>
        <v>1266.4436044554718</v>
      </c>
      <c r="S87" s="612" t="str">
        <f t="shared" si="2"/>
        <v/>
      </c>
      <c r="T87" s="650"/>
      <c r="U87" s="650"/>
      <c r="V87" s="136"/>
      <c r="W87" s="136"/>
      <c r="X87" s="136"/>
      <c r="Y87" s="136"/>
      <c r="Z87" s="136"/>
    </row>
    <row r="88" spans="1:26">
      <c r="A88" s="684">
        <v>43412</v>
      </c>
      <c r="B88" s="685" t="s">
        <v>48</v>
      </c>
      <c r="C88" s="686" t="s">
        <v>69</v>
      </c>
      <c r="D88" s="686" t="s">
        <v>129</v>
      </c>
      <c r="E88" s="686" t="s">
        <v>71</v>
      </c>
      <c r="F88" s="687">
        <v>4100</v>
      </c>
      <c r="G88" s="688">
        <v>9.85</v>
      </c>
      <c r="H88" s="688">
        <v>9.7100000000000009</v>
      </c>
      <c r="I88" s="689">
        <v>610.34</v>
      </c>
      <c r="J88" s="690">
        <v>1.53</v>
      </c>
      <c r="K88" s="686" t="s">
        <v>9</v>
      </c>
      <c r="L88" s="689" t="str">
        <f t="shared" si="1"/>
        <v/>
      </c>
      <c r="M88" s="506"/>
      <c r="N88" s="507"/>
      <c r="O88" s="507"/>
      <c r="P88" s="507"/>
      <c r="Q88" s="507"/>
      <c r="R88" s="464">
        <f t="shared" si="3"/>
        <v>1285.8201916036408</v>
      </c>
      <c r="S88" s="612">
        <f t="shared" si="2"/>
        <v>19.376587148168937</v>
      </c>
      <c r="T88" s="650"/>
      <c r="U88" s="650"/>
      <c r="V88" s="136"/>
      <c r="W88" s="136"/>
      <c r="X88" s="136"/>
      <c r="Y88" s="136"/>
      <c r="Z88" s="136"/>
    </row>
    <row r="89" spans="1:26">
      <c r="A89" s="665">
        <v>43413</v>
      </c>
      <c r="B89" s="666" t="s">
        <v>47</v>
      </c>
      <c r="C89" s="667" t="s">
        <v>69</v>
      </c>
      <c r="D89" s="668" t="s">
        <v>115</v>
      </c>
      <c r="E89" s="667" t="s">
        <v>71</v>
      </c>
      <c r="F89" s="668">
        <v>2000</v>
      </c>
      <c r="G89" s="669">
        <v>19.95</v>
      </c>
      <c r="H89" s="669">
        <v>0</v>
      </c>
      <c r="I89" s="670">
        <v>0</v>
      </c>
      <c r="J89" s="671">
        <v>0</v>
      </c>
      <c r="K89" s="667" t="s">
        <v>9</v>
      </c>
      <c r="L89" s="670">
        <f t="shared" si="1"/>
        <v>39922.967499999999</v>
      </c>
      <c r="M89" s="649"/>
      <c r="N89" s="650"/>
      <c r="O89" s="650"/>
      <c r="P89" s="650"/>
      <c r="Q89" s="650"/>
      <c r="R89" s="464">
        <f t="shared" si="3"/>
        <v>1285.8201916036408</v>
      </c>
      <c r="S89" s="612" t="str">
        <f t="shared" si="2"/>
        <v/>
      </c>
      <c r="T89" s="650"/>
      <c r="U89" s="650"/>
      <c r="V89" s="136"/>
      <c r="W89" s="136"/>
      <c r="X89" s="136"/>
      <c r="Y89" s="136"/>
      <c r="Z89" s="136"/>
    </row>
    <row r="90" spans="1:26">
      <c r="A90" s="665">
        <v>43416</v>
      </c>
      <c r="B90" s="666" t="s">
        <v>48</v>
      </c>
      <c r="C90" s="667" t="s">
        <v>69</v>
      </c>
      <c r="D90" s="668" t="s">
        <v>115</v>
      </c>
      <c r="E90" s="667" t="s">
        <v>71</v>
      </c>
      <c r="F90" s="668">
        <v>2000</v>
      </c>
      <c r="G90" s="669">
        <v>20.22</v>
      </c>
      <c r="H90" s="669">
        <v>19.95</v>
      </c>
      <c r="I90" s="670">
        <v>554.66</v>
      </c>
      <c r="J90" s="671">
        <v>1.39</v>
      </c>
      <c r="K90" s="667" t="s">
        <v>9</v>
      </c>
      <c r="L90" s="670" t="str">
        <f t="shared" si="1"/>
        <v/>
      </c>
      <c r="M90" s="506"/>
      <c r="N90" s="507"/>
      <c r="O90" s="507"/>
      <c r="P90" s="507"/>
      <c r="Q90" s="507"/>
      <c r="R90" s="464">
        <f t="shared" si="3"/>
        <v>1303.6930922669314</v>
      </c>
      <c r="S90" s="612">
        <f t="shared" si="2"/>
        <v>17.872900663290693</v>
      </c>
      <c r="T90" s="649"/>
      <c r="U90" s="649"/>
    </row>
    <row r="91" spans="1:26">
      <c r="A91" s="665">
        <v>43423</v>
      </c>
      <c r="B91" s="666" t="s">
        <v>47</v>
      </c>
      <c r="C91" s="667" t="s">
        <v>69</v>
      </c>
      <c r="D91" s="668" t="s">
        <v>115</v>
      </c>
      <c r="E91" s="667" t="s">
        <v>71</v>
      </c>
      <c r="F91" s="668">
        <v>2000</v>
      </c>
      <c r="G91" s="669">
        <v>20.149999999999999</v>
      </c>
      <c r="H91" s="669">
        <v>0</v>
      </c>
      <c r="I91" s="670">
        <v>0</v>
      </c>
      <c r="J91" s="671">
        <v>0</v>
      </c>
      <c r="K91" s="667" t="s">
        <v>9</v>
      </c>
      <c r="L91" s="670">
        <f t="shared" si="1"/>
        <v>40323.097500000003</v>
      </c>
      <c r="M91" s="649"/>
      <c r="N91" s="650"/>
      <c r="O91" s="649"/>
      <c r="P91" s="649"/>
      <c r="Q91" s="649"/>
      <c r="R91" s="464">
        <f t="shared" si="3"/>
        <v>1303.6930922669314</v>
      </c>
      <c r="S91" s="612" t="str">
        <f t="shared" si="2"/>
        <v/>
      </c>
      <c r="T91" s="649"/>
      <c r="U91" s="649"/>
    </row>
    <row r="92" spans="1:26">
      <c r="A92" s="665">
        <v>43425</v>
      </c>
      <c r="B92" s="666" t="s">
        <v>48</v>
      </c>
      <c r="C92" s="667" t="s">
        <v>69</v>
      </c>
      <c r="D92" s="668" t="s">
        <v>115</v>
      </c>
      <c r="E92" s="667" t="s">
        <v>71</v>
      </c>
      <c r="F92" s="668">
        <v>2000</v>
      </c>
      <c r="G92" s="669">
        <v>20.440000000000001</v>
      </c>
      <c r="H92" s="669">
        <v>20.149999999999999</v>
      </c>
      <c r="I92" s="670">
        <v>594.4</v>
      </c>
      <c r="J92" s="671">
        <v>1.47</v>
      </c>
      <c r="K92" s="667" t="s">
        <v>9</v>
      </c>
      <c r="L92" s="670" t="str">
        <f t="shared" si="1"/>
        <v/>
      </c>
      <c r="M92" s="506"/>
      <c r="N92" s="507"/>
      <c r="O92" s="507"/>
      <c r="P92" s="507"/>
      <c r="Q92" s="507"/>
      <c r="R92" s="464">
        <f t="shared" si="3"/>
        <v>1322.8573807232553</v>
      </c>
      <c r="S92" s="612">
        <f t="shared" si="2"/>
        <v>19.164288456323902</v>
      </c>
      <c r="T92" s="649"/>
      <c r="U92" s="649"/>
    </row>
    <row r="93" spans="1:26">
      <c r="A93" s="665">
        <v>43426</v>
      </c>
      <c r="B93" s="666" t="s">
        <v>47</v>
      </c>
      <c r="C93" s="667" t="s">
        <v>69</v>
      </c>
      <c r="D93" s="668" t="s">
        <v>115</v>
      </c>
      <c r="E93" s="667" t="s">
        <v>71</v>
      </c>
      <c r="F93" s="668">
        <v>1700</v>
      </c>
      <c r="G93" s="669">
        <v>22.09</v>
      </c>
      <c r="H93" s="669">
        <v>0</v>
      </c>
      <c r="I93" s="670">
        <v>0</v>
      </c>
      <c r="J93" s="671">
        <v>0</v>
      </c>
      <c r="K93" s="667" t="s">
        <v>9</v>
      </c>
      <c r="L93" s="670">
        <f t="shared" si="1"/>
        <v>37575.204725000003</v>
      </c>
      <c r="M93" s="649"/>
      <c r="N93" s="650"/>
      <c r="O93" s="649"/>
      <c r="P93" s="649"/>
      <c r="Q93" s="649"/>
      <c r="R93" s="464">
        <f t="shared" si="3"/>
        <v>1322.8573807232553</v>
      </c>
      <c r="S93" s="612" t="str">
        <f t="shared" si="2"/>
        <v/>
      </c>
      <c r="T93" s="649"/>
      <c r="U93" s="649"/>
    </row>
    <row r="94" spans="1:26">
      <c r="A94" s="665">
        <v>43427</v>
      </c>
      <c r="B94" s="666" t="s">
        <v>48</v>
      </c>
      <c r="C94" s="667" t="s">
        <v>69</v>
      </c>
      <c r="D94" s="668" t="s">
        <v>115</v>
      </c>
      <c r="E94" s="667" t="s">
        <v>71</v>
      </c>
      <c r="F94" s="668">
        <v>1700</v>
      </c>
      <c r="G94" s="669">
        <v>22.42</v>
      </c>
      <c r="H94" s="669">
        <v>22.09</v>
      </c>
      <c r="I94" s="670">
        <v>568.13</v>
      </c>
      <c r="J94" s="671">
        <v>1.51</v>
      </c>
      <c r="K94" s="667" t="s">
        <v>9</v>
      </c>
      <c r="L94" s="670" t="str">
        <f t="shared" si="1"/>
        <v/>
      </c>
      <c r="M94" s="506"/>
      <c r="N94" s="507"/>
      <c r="O94" s="507"/>
      <c r="P94" s="507"/>
      <c r="Q94" s="507"/>
      <c r="R94" s="464">
        <f t="shared" si="3"/>
        <v>1342.8325271721765</v>
      </c>
      <c r="S94" s="612">
        <f t="shared" si="2"/>
        <v>19.975146448921123</v>
      </c>
      <c r="T94" s="649"/>
      <c r="U94" s="649"/>
    </row>
    <row r="95" spans="1:26">
      <c r="A95" s="665">
        <v>43430</v>
      </c>
      <c r="B95" s="666" t="s">
        <v>47</v>
      </c>
      <c r="C95" s="667" t="s">
        <v>69</v>
      </c>
      <c r="D95" s="668" t="s">
        <v>115</v>
      </c>
      <c r="E95" s="667" t="s">
        <v>71</v>
      </c>
      <c r="F95" s="668">
        <v>1900</v>
      </c>
      <c r="G95" s="669">
        <v>20.260000000000002</v>
      </c>
      <c r="H95" s="669">
        <v>0</v>
      </c>
      <c r="I95" s="670">
        <v>0</v>
      </c>
      <c r="J95" s="671">
        <v>0</v>
      </c>
      <c r="K95" s="667" t="s">
        <v>9</v>
      </c>
      <c r="L95" s="670">
        <f t="shared" si="1"/>
        <v>38516.510549999999</v>
      </c>
      <c r="M95" s="649"/>
      <c r="N95" s="650"/>
      <c r="O95" s="649"/>
      <c r="P95" s="649"/>
      <c r="Q95" s="649"/>
      <c r="R95" s="464">
        <f t="shared" si="3"/>
        <v>1342.8325271721765</v>
      </c>
      <c r="S95" s="612" t="str">
        <f t="shared" si="2"/>
        <v/>
      </c>
      <c r="T95" s="649"/>
      <c r="U95" s="649"/>
    </row>
    <row r="96" spans="1:26">
      <c r="A96" s="665">
        <v>43431</v>
      </c>
      <c r="B96" s="666" t="s">
        <v>48</v>
      </c>
      <c r="C96" s="667" t="s">
        <v>69</v>
      </c>
      <c r="D96" s="668" t="s">
        <v>115</v>
      </c>
      <c r="E96" s="667" t="s">
        <v>71</v>
      </c>
      <c r="F96" s="668">
        <v>1900</v>
      </c>
      <c r="G96" s="669">
        <v>20.66</v>
      </c>
      <c r="H96" s="669">
        <v>20.260000000000002</v>
      </c>
      <c r="I96" s="670">
        <v>772.48</v>
      </c>
      <c r="J96" s="671">
        <v>2</v>
      </c>
      <c r="K96" s="667" t="s">
        <v>9</v>
      </c>
      <c r="L96" s="670" t="str">
        <f t="shared" si="1"/>
        <v/>
      </c>
      <c r="M96" s="506"/>
      <c r="N96" s="507"/>
      <c r="O96" s="507"/>
      <c r="P96" s="507"/>
      <c r="Q96" s="507"/>
      <c r="R96" s="464">
        <f t="shared" si="3"/>
        <v>1369.68917771562</v>
      </c>
      <c r="S96" s="612">
        <f t="shared" si="2"/>
        <v>26.856650543443493</v>
      </c>
      <c r="T96" s="649"/>
      <c r="U96" s="649"/>
    </row>
    <row r="97" spans="1:26">
      <c r="A97" s="533">
        <v>43434</v>
      </c>
      <c r="B97" s="534" t="s">
        <v>47</v>
      </c>
      <c r="C97" s="535" t="s">
        <v>69</v>
      </c>
      <c r="D97" s="535" t="s">
        <v>115</v>
      </c>
      <c r="E97" s="535" t="s">
        <v>71</v>
      </c>
      <c r="F97" s="536">
        <v>1800</v>
      </c>
      <c r="G97" s="537">
        <v>21.61</v>
      </c>
      <c r="H97" s="537">
        <v>0</v>
      </c>
      <c r="I97" s="538">
        <v>0</v>
      </c>
      <c r="J97" s="539">
        <v>0</v>
      </c>
      <c r="K97" s="535" t="s">
        <v>9</v>
      </c>
      <c r="L97" s="540">
        <f t="shared" si="1"/>
        <v>38920.64185</v>
      </c>
      <c r="M97" s="649"/>
      <c r="N97" s="650"/>
      <c r="O97" s="649"/>
      <c r="P97" s="649"/>
      <c r="Q97" s="649"/>
      <c r="R97" s="464">
        <f t="shared" si="3"/>
        <v>1369.68917771562</v>
      </c>
      <c r="S97" s="612" t="str">
        <f t="shared" si="2"/>
        <v/>
      </c>
      <c r="T97" s="649"/>
      <c r="U97" s="649"/>
    </row>
    <row r="98" spans="1:26">
      <c r="A98" s="665">
        <v>43437</v>
      </c>
      <c r="B98" s="666" t="s">
        <v>48</v>
      </c>
      <c r="C98" s="667" t="s">
        <v>69</v>
      </c>
      <c r="D98" s="668" t="s">
        <v>115</v>
      </c>
      <c r="E98" s="667" t="s">
        <v>71</v>
      </c>
      <c r="F98" s="668">
        <v>1800</v>
      </c>
      <c r="G98" s="669">
        <v>22.01</v>
      </c>
      <c r="H98" s="669">
        <v>21.61</v>
      </c>
      <c r="I98" s="670">
        <v>729.24</v>
      </c>
      <c r="J98" s="671">
        <v>1.87</v>
      </c>
      <c r="K98" s="667" t="s">
        <v>9</v>
      </c>
      <c r="L98" s="670" t="str">
        <f t="shared" si="1"/>
        <v/>
      </c>
      <c r="M98" s="506"/>
      <c r="N98" s="507"/>
      <c r="O98" s="507"/>
      <c r="P98" s="507"/>
      <c r="Q98" s="507"/>
      <c r="R98" s="464">
        <f t="shared" si="3"/>
        <v>1395.3023653389021</v>
      </c>
      <c r="S98" s="612">
        <f t="shared" si="2"/>
        <v>25.613187623282101</v>
      </c>
      <c r="T98" s="649"/>
      <c r="U98" s="649"/>
    </row>
    <row r="99" spans="1:26">
      <c r="A99" s="665">
        <v>43440</v>
      </c>
      <c r="B99" s="666" t="s">
        <v>47</v>
      </c>
      <c r="C99" s="667" t="s">
        <v>69</v>
      </c>
      <c r="D99" s="668" t="s">
        <v>115</v>
      </c>
      <c r="E99" s="667" t="s">
        <v>71</v>
      </c>
      <c r="F99" s="668">
        <v>2000</v>
      </c>
      <c r="G99" s="669">
        <v>20.420000000000002</v>
      </c>
      <c r="H99" s="669">
        <v>0</v>
      </c>
      <c r="I99" s="670">
        <v>0</v>
      </c>
      <c r="J99" s="671">
        <v>0</v>
      </c>
      <c r="K99" s="667" t="s">
        <v>9</v>
      </c>
      <c r="L99" s="670">
        <f t="shared" si="1"/>
        <v>40863.273000000001</v>
      </c>
      <c r="M99" s="649"/>
      <c r="N99" s="650"/>
      <c r="O99" s="672"/>
      <c r="P99" s="672"/>
      <c r="Q99" s="672"/>
      <c r="R99" s="464">
        <f t="shared" si="3"/>
        <v>1395.3023653389021</v>
      </c>
      <c r="S99" s="612" t="str">
        <f t="shared" si="2"/>
        <v/>
      </c>
      <c r="T99" s="672"/>
      <c r="U99" s="672"/>
      <c r="V99" s="222"/>
      <c r="W99" s="222"/>
      <c r="X99" s="222"/>
      <c r="Y99" s="222"/>
      <c r="Z99" s="222"/>
    </row>
    <row r="100" spans="1:26">
      <c r="A100" s="665">
        <v>43445</v>
      </c>
      <c r="B100" s="666" t="s">
        <v>48</v>
      </c>
      <c r="C100" s="667" t="s">
        <v>69</v>
      </c>
      <c r="D100" s="668" t="s">
        <v>115</v>
      </c>
      <c r="E100" s="667" t="s">
        <v>71</v>
      </c>
      <c r="F100" s="668">
        <v>2000</v>
      </c>
      <c r="G100" s="669">
        <v>20.7</v>
      </c>
      <c r="H100" s="669">
        <v>20.420000000000002</v>
      </c>
      <c r="I100" s="670">
        <v>573.89</v>
      </c>
      <c r="J100" s="671">
        <v>1.4</v>
      </c>
      <c r="K100" s="667" t="s">
        <v>9</v>
      </c>
      <c r="L100" s="670" t="str">
        <f t="shared" si="1"/>
        <v/>
      </c>
      <c r="M100" s="506"/>
      <c r="N100" s="507"/>
      <c r="O100" s="507"/>
      <c r="P100" s="507"/>
      <c r="Q100" s="507"/>
      <c r="R100" s="464">
        <f t="shared" si="3"/>
        <v>1414.8365984536467</v>
      </c>
      <c r="S100" s="612">
        <f t="shared" si="2"/>
        <v>19.534233114744666</v>
      </c>
      <c r="T100" s="672"/>
      <c r="U100" s="672"/>
      <c r="V100" s="222"/>
      <c r="W100" s="222"/>
      <c r="X100" s="222"/>
      <c r="Y100" s="222"/>
      <c r="Z100" s="222"/>
    </row>
    <row r="101" spans="1:26">
      <c r="A101" s="665">
        <v>43452</v>
      </c>
      <c r="B101" s="666" t="s">
        <v>47</v>
      </c>
      <c r="C101" s="667" t="s">
        <v>69</v>
      </c>
      <c r="D101" s="668" t="s">
        <v>115</v>
      </c>
      <c r="E101" s="667" t="s">
        <v>71</v>
      </c>
      <c r="F101" s="668">
        <v>1400</v>
      </c>
      <c r="G101" s="669">
        <v>25.13</v>
      </c>
      <c r="H101" s="669">
        <v>0</v>
      </c>
      <c r="I101" s="670">
        <v>0</v>
      </c>
      <c r="J101" s="671">
        <v>0</v>
      </c>
      <c r="K101" s="667" t="s">
        <v>9</v>
      </c>
      <c r="L101" s="670">
        <f t="shared" si="1"/>
        <v>35203.434150000001</v>
      </c>
      <c r="M101" s="649"/>
      <c r="N101" s="650"/>
      <c r="O101" s="672"/>
      <c r="P101" s="672"/>
      <c r="Q101" s="672"/>
      <c r="R101" s="464">
        <f t="shared" si="3"/>
        <v>1414.8365984536467</v>
      </c>
      <c r="S101" s="612" t="str">
        <f t="shared" si="2"/>
        <v/>
      </c>
      <c r="T101" s="672"/>
      <c r="U101" s="672"/>
      <c r="V101" s="222"/>
      <c r="W101" s="222"/>
      <c r="X101" s="222"/>
      <c r="Y101" s="222"/>
      <c r="Z101" s="222"/>
    </row>
    <row r="102" spans="1:26">
      <c r="A102" s="665">
        <v>43453</v>
      </c>
      <c r="B102" s="666" t="s">
        <v>48</v>
      </c>
      <c r="C102" s="667" t="s">
        <v>69</v>
      </c>
      <c r="D102" s="668" t="s">
        <v>115</v>
      </c>
      <c r="E102" s="667" t="s">
        <v>71</v>
      </c>
      <c r="F102" s="668">
        <v>1400</v>
      </c>
      <c r="G102" s="669">
        <v>25.73</v>
      </c>
      <c r="H102" s="669">
        <v>25.14</v>
      </c>
      <c r="I102" s="670">
        <v>839.39999999999986</v>
      </c>
      <c r="J102" s="671">
        <v>2.38</v>
      </c>
      <c r="K102" s="667" t="s">
        <v>9</v>
      </c>
      <c r="L102" s="670" t="str">
        <f t="shared" si="1"/>
        <v/>
      </c>
      <c r="M102" s="649"/>
      <c r="N102" s="650"/>
      <c r="O102" s="672"/>
      <c r="P102" s="672"/>
      <c r="Q102" s="672"/>
      <c r="R102" s="464">
        <f t="shared" si="3"/>
        <v>1448.5097094968435</v>
      </c>
      <c r="S102" s="612">
        <f t="shared" si="2"/>
        <v>33.673111043196741</v>
      </c>
      <c r="T102" s="672"/>
      <c r="U102" s="672"/>
      <c r="V102" s="222"/>
      <c r="W102" s="222"/>
      <c r="X102" s="222"/>
      <c r="Y102" s="222"/>
      <c r="Z102" s="222"/>
    </row>
    <row r="103" spans="1:26">
      <c r="A103" s="665">
        <v>43460</v>
      </c>
      <c r="B103" s="666" t="s">
        <v>47</v>
      </c>
      <c r="C103" s="667" t="s">
        <v>69</v>
      </c>
      <c r="D103" s="668" t="s">
        <v>115</v>
      </c>
      <c r="E103" s="667" t="s">
        <v>71</v>
      </c>
      <c r="F103" s="668">
        <v>1500</v>
      </c>
      <c r="G103" s="669">
        <v>24.51</v>
      </c>
      <c r="H103" s="669">
        <v>0</v>
      </c>
      <c r="I103" s="670">
        <v>0</v>
      </c>
      <c r="J103" s="671">
        <v>0</v>
      </c>
      <c r="K103" s="667" t="s">
        <v>9</v>
      </c>
      <c r="L103" s="670">
        <f t="shared" si="1"/>
        <v>36786.948624999997</v>
      </c>
      <c r="M103" s="649"/>
      <c r="N103" s="650"/>
      <c r="O103" s="672"/>
      <c r="P103" s="672"/>
      <c r="Q103" s="672" t="s">
        <v>135</v>
      </c>
      <c r="R103" s="464">
        <f>R102*((J103/100)+1)+S103</f>
        <v>1433.0228735078213</v>
      </c>
      <c r="S103" s="612">
        <f>(R97-R87)*-0.15</f>
        <v>-15.486835989022222</v>
      </c>
      <c r="T103" s="672"/>
      <c r="U103" s="672"/>
      <c r="V103" s="222"/>
      <c r="W103" s="222"/>
      <c r="X103" s="222"/>
      <c r="Y103" s="222"/>
      <c r="Z103" s="222"/>
    </row>
    <row r="104" spans="1:26">
      <c r="A104" s="533">
        <v>43461</v>
      </c>
      <c r="B104" s="534" t="s">
        <v>48</v>
      </c>
      <c r="C104" s="535" t="s">
        <v>69</v>
      </c>
      <c r="D104" s="535" t="s">
        <v>115</v>
      </c>
      <c r="E104" s="535" t="s">
        <v>71</v>
      </c>
      <c r="F104" s="536">
        <v>1500</v>
      </c>
      <c r="G104" s="537">
        <v>24.97</v>
      </c>
      <c r="H104" s="537">
        <v>24.51</v>
      </c>
      <c r="I104" s="538">
        <v>691.44000000000017</v>
      </c>
      <c r="J104" s="539">
        <v>1.88</v>
      </c>
      <c r="K104" s="535" t="s">
        <v>9</v>
      </c>
      <c r="L104" s="540" t="str">
        <f t="shared" si="1"/>
        <v/>
      </c>
      <c r="M104" s="649"/>
      <c r="N104" s="650"/>
      <c r="O104" s="672"/>
      <c r="P104" s="672"/>
      <c r="Q104" s="672"/>
      <c r="R104" s="464">
        <f t="shared" ref="R104:R195" si="4">R103*((J104/100)+1)</f>
        <v>1459.9637035297683</v>
      </c>
      <c r="S104" s="612">
        <f t="shared" ref="S104:S195" si="5">IF(R104&lt;&gt;R103,R104-R103,"")</f>
        <v>26.940830021947022</v>
      </c>
      <c r="T104" s="672"/>
      <c r="U104" s="672"/>
      <c r="V104" s="222"/>
      <c r="W104" s="222"/>
      <c r="X104" s="222"/>
      <c r="Y104" s="222"/>
      <c r="Z104" s="222"/>
    </row>
    <row r="105" spans="1:26">
      <c r="A105" s="665"/>
      <c r="B105" s="666"/>
      <c r="C105" s="667"/>
      <c r="D105" s="668"/>
      <c r="E105" s="667"/>
      <c r="F105" s="668"/>
      <c r="G105" s="669"/>
      <c r="H105" s="669"/>
      <c r="I105" s="670"/>
      <c r="J105" s="671"/>
      <c r="K105" s="667"/>
      <c r="L105" s="670" t="str">
        <f t="shared" si="1"/>
        <v/>
      </c>
      <c r="M105" s="649"/>
      <c r="N105" s="650"/>
      <c r="O105" s="672"/>
      <c r="P105" s="672"/>
      <c r="Q105" s="672"/>
      <c r="R105" s="464">
        <f t="shared" si="4"/>
        <v>1459.9637035297683</v>
      </c>
      <c r="S105" s="612" t="str">
        <f t="shared" si="5"/>
        <v/>
      </c>
      <c r="T105" s="672"/>
      <c r="U105" s="672"/>
      <c r="V105" s="222"/>
      <c r="W105" s="222"/>
      <c r="X105" s="222"/>
      <c r="Y105" s="222"/>
      <c r="Z105" s="222"/>
    </row>
    <row r="106" spans="1:26">
      <c r="A106" s="665"/>
      <c r="B106" s="666"/>
      <c r="C106" s="667"/>
      <c r="D106" s="668"/>
      <c r="E106" s="667"/>
      <c r="F106" s="668"/>
      <c r="G106" s="669"/>
      <c r="H106" s="669"/>
      <c r="I106" s="670"/>
      <c r="J106" s="671"/>
      <c r="K106" s="667"/>
      <c r="L106" s="670" t="str">
        <f t="shared" si="1"/>
        <v/>
      </c>
      <c r="M106" s="649"/>
      <c r="N106" s="650"/>
      <c r="O106" s="672"/>
      <c r="P106" s="672"/>
      <c r="Q106" s="672"/>
      <c r="R106" s="464">
        <f t="shared" si="4"/>
        <v>1459.9637035297683</v>
      </c>
      <c r="S106" s="612" t="str">
        <f t="shared" si="5"/>
        <v/>
      </c>
      <c r="T106" s="672"/>
      <c r="U106" s="672"/>
      <c r="V106" s="222"/>
      <c r="W106" s="222"/>
      <c r="X106" s="222"/>
      <c r="Y106" s="222"/>
      <c r="Z106" s="222"/>
    </row>
    <row r="107" spans="1:26">
      <c r="A107" s="665"/>
      <c r="B107" s="666"/>
      <c r="C107" s="667"/>
      <c r="D107" s="668"/>
      <c r="E107" s="667"/>
      <c r="F107" s="668"/>
      <c r="G107" s="669"/>
      <c r="H107" s="669"/>
      <c r="I107" s="670"/>
      <c r="J107" s="671"/>
      <c r="K107" s="667"/>
      <c r="L107" s="670" t="str">
        <f t="shared" si="1"/>
        <v/>
      </c>
      <c r="M107" s="649"/>
      <c r="N107" s="650"/>
      <c r="O107" s="672"/>
      <c r="P107" s="672"/>
      <c r="Q107" s="672"/>
      <c r="R107" s="464">
        <f t="shared" si="4"/>
        <v>1459.9637035297683</v>
      </c>
      <c r="S107" s="612" t="str">
        <f t="shared" si="5"/>
        <v/>
      </c>
      <c r="T107" s="672"/>
      <c r="U107" s="672"/>
      <c r="V107" s="222"/>
      <c r="W107" s="222"/>
      <c r="X107" s="222"/>
      <c r="Y107" s="222"/>
      <c r="Z107" s="222"/>
    </row>
    <row r="108" spans="1:26">
      <c r="A108" s="665"/>
      <c r="B108" s="666"/>
      <c r="C108" s="667"/>
      <c r="D108" s="668"/>
      <c r="E108" s="667"/>
      <c r="F108" s="668"/>
      <c r="G108" s="669"/>
      <c r="H108" s="669"/>
      <c r="I108" s="670"/>
      <c r="J108" s="671"/>
      <c r="K108" s="667"/>
      <c r="L108" s="670" t="str">
        <f t="shared" si="1"/>
        <v/>
      </c>
      <c r="M108" s="649"/>
      <c r="N108" s="650"/>
      <c r="O108" s="672"/>
      <c r="P108" s="672"/>
      <c r="Q108" s="672"/>
      <c r="R108" s="464">
        <f t="shared" si="4"/>
        <v>1459.9637035297683</v>
      </c>
      <c r="S108" s="612" t="str">
        <f t="shared" si="5"/>
        <v/>
      </c>
      <c r="T108" s="672"/>
      <c r="U108" s="672"/>
      <c r="V108" s="222"/>
      <c r="W108" s="222"/>
      <c r="X108" s="222"/>
      <c r="Y108" s="222"/>
      <c r="Z108" s="222"/>
    </row>
    <row r="109" spans="1:26">
      <c r="A109" s="665"/>
      <c r="B109" s="666"/>
      <c r="C109" s="667"/>
      <c r="D109" s="668"/>
      <c r="E109" s="667"/>
      <c r="F109" s="668"/>
      <c r="G109" s="669"/>
      <c r="H109" s="669"/>
      <c r="I109" s="670"/>
      <c r="J109" s="671"/>
      <c r="K109" s="667"/>
      <c r="L109" s="670" t="str">
        <f t="shared" si="1"/>
        <v/>
      </c>
      <c r="M109" s="649"/>
      <c r="N109" s="650"/>
      <c r="O109" s="649"/>
      <c r="P109" s="649"/>
      <c r="Q109" s="649"/>
      <c r="R109" s="464">
        <f t="shared" si="4"/>
        <v>1459.9637035297683</v>
      </c>
      <c r="S109" s="612" t="str">
        <f t="shared" si="5"/>
        <v/>
      </c>
      <c r="T109" s="649"/>
      <c r="U109" s="649"/>
    </row>
    <row r="110" spans="1:26">
      <c r="A110" s="665"/>
      <c r="B110" s="666"/>
      <c r="C110" s="667"/>
      <c r="D110" s="668"/>
      <c r="E110" s="667"/>
      <c r="F110" s="668"/>
      <c r="G110" s="669"/>
      <c r="H110" s="669"/>
      <c r="I110" s="670"/>
      <c r="J110" s="671"/>
      <c r="K110" s="667"/>
      <c r="L110" s="670" t="str">
        <f t="shared" si="1"/>
        <v/>
      </c>
      <c r="M110" s="649"/>
      <c r="N110" s="650"/>
      <c r="O110" s="649"/>
      <c r="P110" s="649"/>
      <c r="Q110" s="649"/>
      <c r="R110" s="464">
        <f t="shared" si="4"/>
        <v>1459.9637035297683</v>
      </c>
      <c r="S110" s="612" t="str">
        <f t="shared" si="5"/>
        <v/>
      </c>
      <c r="T110" s="649"/>
      <c r="U110" s="649"/>
    </row>
    <row r="111" spans="1:26">
      <c r="A111" s="665"/>
      <c r="B111" s="666"/>
      <c r="C111" s="667"/>
      <c r="D111" s="668"/>
      <c r="E111" s="667"/>
      <c r="F111" s="668"/>
      <c r="G111" s="669"/>
      <c r="H111" s="669"/>
      <c r="I111" s="670"/>
      <c r="J111" s="671"/>
      <c r="K111" s="667"/>
      <c r="L111" s="670" t="str">
        <f t="shared" si="1"/>
        <v/>
      </c>
      <c r="M111" s="649"/>
      <c r="N111" s="650"/>
      <c r="O111" s="649"/>
      <c r="P111" s="649"/>
      <c r="Q111" s="649"/>
      <c r="R111" s="464">
        <f t="shared" si="4"/>
        <v>1459.9637035297683</v>
      </c>
      <c r="S111" s="612" t="str">
        <f t="shared" si="5"/>
        <v/>
      </c>
      <c r="T111" s="649"/>
      <c r="U111" s="649"/>
    </row>
    <row r="112" spans="1:26">
      <c r="A112" s="665"/>
      <c r="B112" s="666"/>
      <c r="C112" s="667"/>
      <c r="D112" s="668"/>
      <c r="E112" s="667"/>
      <c r="F112" s="668"/>
      <c r="G112" s="669"/>
      <c r="H112" s="669"/>
      <c r="I112" s="670"/>
      <c r="J112" s="671"/>
      <c r="K112" s="667"/>
      <c r="L112" s="670" t="str">
        <f t="shared" si="1"/>
        <v/>
      </c>
      <c r="M112" s="649"/>
      <c r="N112" s="650"/>
      <c r="O112" s="649"/>
      <c r="P112" s="649"/>
      <c r="Q112" s="649"/>
      <c r="R112" s="464">
        <f t="shared" si="4"/>
        <v>1459.9637035297683</v>
      </c>
      <c r="S112" s="612" t="str">
        <f t="shared" si="5"/>
        <v/>
      </c>
      <c r="T112" s="649"/>
      <c r="U112" s="649"/>
    </row>
    <row r="113" spans="1:21">
      <c r="A113" s="665"/>
      <c r="B113" s="666"/>
      <c r="C113" s="667"/>
      <c r="D113" s="668"/>
      <c r="E113" s="667"/>
      <c r="F113" s="668"/>
      <c r="G113" s="669"/>
      <c r="H113" s="669"/>
      <c r="I113" s="670"/>
      <c r="J113" s="671"/>
      <c r="K113" s="667"/>
      <c r="L113" s="670" t="str">
        <f t="shared" si="1"/>
        <v/>
      </c>
      <c r="M113" s="649"/>
      <c r="N113" s="650"/>
      <c r="O113" s="649"/>
      <c r="P113" s="649"/>
      <c r="Q113" s="649"/>
      <c r="R113" s="464">
        <f t="shared" si="4"/>
        <v>1459.9637035297683</v>
      </c>
      <c r="S113" s="612" t="str">
        <f t="shared" si="5"/>
        <v/>
      </c>
      <c r="T113" s="649"/>
      <c r="U113" s="649"/>
    </row>
    <row r="114" spans="1:21">
      <c r="A114" s="665"/>
      <c r="B114" s="666"/>
      <c r="C114" s="667"/>
      <c r="D114" s="668"/>
      <c r="E114" s="667"/>
      <c r="F114" s="668"/>
      <c r="G114" s="669"/>
      <c r="H114" s="669"/>
      <c r="I114" s="670"/>
      <c r="J114" s="671"/>
      <c r="K114" s="667"/>
      <c r="L114" s="670" t="str">
        <f t="shared" si="1"/>
        <v/>
      </c>
      <c r="M114" s="649"/>
      <c r="N114" s="650"/>
      <c r="O114" s="649"/>
      <c r="P114" s="649"/>
      <c r="Q114" s="649"/>
      <c r="R114" s="464">
        <f t="shared" si="4"/>
        <v>1459.9637035297683</v>
      </c>
      <c r="S114" s="612" t="str">
        <f t="shared" si="5"/>
        <v/>
      </c>
      <c r="T114" s="649"/>
      <c r="U114" s="649"/>
    </row>
    <row r="115" spans="1:21">
      <c r="A115" s="665"/>
      <c r="B115" s="666"/>
      <c r="C115" s="667"/>
      <c r="D115" s="668"/>
      <c r="E115" s="667"/>
      <c r="F115" s="668"/>
      <c r="G115" s="669"/>
      <c r="H115" s="669"/>
      <c r="I115" s="670"/>
      <c r="J115" s="671"/>
      <c r="K115" s="667"/>
      <c r="L115" s="670" t="str">
        <f t="shared" si="1"/>
        <v/>
      </c>
      <c r="M115" s="649"/>
      <c r="N115" s="650"/>
      <c r="O115" s="649"/>
      <c r="P115" s="649"/>
      <c r="Q115" s="649"/>
      <c r="R115" s="464">
        <f t="shared" si="4"/>
        <v>1459.9637035297683</v>
      </c>
      <c r="S115" s="612" t="str">
        <f t="shared" si="5"/>
        <v/>
      </c>
      <c r="T115" s="649"/>
      <c r="U115" s="649"/>
    </row>
    <row r="116" spans="1:21">
      <c r="A116" s="665"/>
      <c r="B116" s="666"/>
      <c r="C116" s="667"/>
      <c r="D116" s="668"/>
      <c r="E116" s="667"/>
      <c r="F116" s="668"/>
      <c r="G116" s="669"/>
      <c r="H116" s="669"/>
      <c r="I116" s="670"/>
      <c r="J116" s="671"/>
      <c r="K116" s="667"/>
      <c r="L116" s="670" t="str">
        <f t="shared" si="1"/>
        <v/>
      </c>
      <c r="M116" s="649"/>
      <c r="N116" s="650"/>
      <c r="O116" s="649"/>
      <c r="P116" s="649"/>
      <c r="Q116" s="649"/>
      <c r="R116" s="464">
        <f t="shared" si="4"/>
        <v>1459.9637035297683</v>
      </c>
      <c r="S116" s="612" t="str">
        <f t="shared" si="5"/>
        <v/>
      </c>
      <c r="T116" s="649"/>
      <c r="U116" s="649"/>
    </row>
    <row r="117" spans="1:21">
      <c r="A117" s="665"/>
      <c r="B117" s="666"/>
      <c r="C117" s="667"/>
      <c r="D117" s="668"/>
      <c r="E117" s="667"/>
      <c r="F117" s="668"/>
      <c r="G117" s="669"/>
      <c r="H117" s="669"/>
      <c r="I117" s="670"/>
      <c r="J117" s="671"/>
      <c r="K117" s="667"/>
      <c r="L117" s="670" t="str">
        <f t="shared" si="1"/>
        <v/>
      </c>
      <c r="M117" s="649"/>
      <c r="N117" s="650"/>
      <c r="O117" s="649"/>
      <c r="P117" s="649"/>
      <c r="Q117" s="649"/>
      <c r="R117" s="464">
        <f t="shared" si="4"/>
        <v>1459.9637035297683</v>
      </c>
      <c r="S117" s="612" t="str">
        <f t="shared" si="5"/>
        <v/>
      </c>
      <c r="T117" s="649"/>
      <c r="U117" s="649"/>
    </row>
    <row r="118" spans="1:21">
      <c r="A118" s="665"/>
      <c r="B118" s="666"/>
      <c r="C118" s="667"/>
      <c r="D118" s="668"/>
      <c r="E118" s="667"/>
      <c r="F118" s="668"/>
      <c r="G118" s="669"/>
      <c r="H118" s="669"/>
      <c r="I118" s="670"/>
      <c r="J118" s="671"/>
      <c r="K118" s="667"/>
      <c r="L118" s="670" t="str">
        <f t="shared" si="1"/>
        <v/>
      </c>
      <c r="M118" s="649"/>
      <c r="N118" s="650"/>
      <c r="O118" s="649"/>
      <c r="P118" s="649"/>
      <c r="Q118" s="649"/>
      <c r="R118" s="464">
        <f t="shared" si="4"/>
        <v>1459.9637035297683</v>
      </c>
      <c r="S118" s="612" t="str">
        <f t="shared" si="5"/>
        <v/>
      </c>
      <c r="T118" s="649"/>
      <c r="U118" s="649"/>
    </row>
    <row r="119" spans="1:21">
      <c r="A119" s="665"/>
      <c r="B119" s="666"/>
      <c r="C119" s="667"/>
      <c r="D119" s="668"/>
      <c r="E119" s="667"/>
      <c r="F119" s="668"/>
      <c r="G119" s="669"/>
      <c r="H119" s="669"/>
      <c r="I119" s="670"/>
      <c r="J119" s="671"/>
      <c r="K119" s="667"/>
      <c r="L119" s="670" t="str">
        <f t="shared" si="1"/>
        <v/>
      </c>
      <c r="M119" s="649"/>
      <c r="N119" s="650"/>
      <c r="O119" s="649"/>
      <c r="P119" s="649"/>
      <c r="Q119" s="649"/>
      <c r="R119" s="464">
        <f t="shared" si="4"/>
        <v>1459.9637035297683</v>
      </c>
      <c r="S119" s="612" t="str">
        <f t="shared" si="5"/>
        <v/>
      </c>
      <c r="T119" s="649"/>
      <c r="U119" s="649"/>
    </row>
    <row r="120" spans="1:21">
      <c r="A120" s="665"/>
      <c r="B120" s="666"/>
      <c r="C120" s="667"/>
      <c r="D120" s="668"/>
      <c r="E120" s="667"/>
      <c r="F120" s="668"/>
      <c r="G120" s="669"/>
      <c r="H120" s="669"/>
      <c r="I120" s="670"/>
      <c r="J120" s="671"/>
      <c r="K120" s="667"/>
      <c r="L120" s="670" t="str">
        <f t="shared" si="1"/>
        <v/>
      </c>
      <c r="M120" s="649"/>
      <c r="N120" s="650"/>
      <c r="O120" s="649"/>
      <c r="P120" s="649"/>
      <c r="Q120" s="649"/>
      <c r="R120" s="464">
        <f t="shared" si="4"/>
        <v>1459.9637035297683</v>
      </c>
      <c r="S120" s="612" t="str">
        <f t="shared" si="5"/>
        <v/>
      </c>
      <c r="T120" s="649"/>
      <c r="U120" s="649"/>
    </row>
    <row r="121" spans="1:21">
      <c r="A121" s="665"/>
      <c r="B121" s="666"/>
      <c r="C121" s="667"/>
      <c r="D121" s="668"/>
      <c r="E121" s="667"/>
      <c r="F121" s="668"/>
      <c r="G121" s="669"/>
      <c r="H121" s="669"/>
      <c r="I121" s="670"/>
      <c r="J121" s="671"/>
      <c r="K121" s="667"/>
      <c r="L121" s="670" t="str">
        <f t="shared" si="1"/>
        <v/>
      </c>
      <c r="M121" s="649"/>
      <c r="N121" s="650"/>
      <c r="O121" s="649"/>
      <c r="P121" s="649"/>
      <c r="Q121" s="649"/>
      <c r="R121" s="464">
        <f t="shared" si="4"/>
        <v>1459.9637035297683</v>
      </c>
      <c r="S121" s="612" t="str">
        <f t="shared" si="5"/>
        <v/>
      </c>
      <c r="T121" s="649"/>
      <c r="U121" s="649"/>
    </row>
    <row r="122" spans="1:21">
      <c r="A122" s="665"/>
      <c r="B122" s="666"/>
      <c r="C122" s="667"/>
      <c r="D122" s="668"/>
      <c r="E122" s="667"/>
      <c r="F122" s="668"/>
      <c r="G122" s="669"/>
      <c r="H122" s="669"/>
      <c r="I122" s="670"/>
      <c r="J122" s="671"/>
      <c r="K122" s="667"/>
      <c r="L122" s="670" t="str">
        <f t="shared" si="1"/>
        <v/>
      </c>
      <c r="M122" s="649"/>
      <c r="N122" s="650"/>
      <c r="O122" s="649"/>
      <c r="P122" s="649"/>
      <c r="Q122" s="649"/>
      <c r="R122" s="464">
        <f t="shared" si="4"/>
        <v>1459.9637035297683</v>
      </c>
      <c r="S122" s="612" t="str">
        <f t="shared" si="5"/>
        <v/>
      </c>
      <c r="T122" s="649"/>
      <c r="U122" s="649"/>
    </row>
    <row r="123" spans="1:21">
      <c r="A123" s="665"/>
      <c r="B123" s="666"/>
      <c r="C123" s="667"/>
      <c r="D123" s="668"/>
      <c r="E123" s="667"/>
      <c r="F123" s="668"/>
      <c r="G123" s="669"/>
      <c r="H123" s="669"/>
      <c r="I123" s="670"/>
      <c r="J123" s="671"/>
      <c r="K123" s="667"/>
      <c r="L123" s="670" t="str">
        <f t="shared" si="1"/>
        <v/>
      </c>
      <c r="M123" s="649"/>
      <c r="N123" s="650"/>
      <c r="O123" s="649"/>
      <c r="P123" s="649"/>
      <c r="Q123" s="649"/>
      <c r="R123" s="464">
        <f t="shared" si="4"/>
        <v>1459.9637035297683</v>
      </c>
      <c r="S123" s="612" t="str">
        <f t="shared" si="5"/>
        <v/>
      </c>
      <c r="T123" s="649"/>
      <c r="U123" s="649"/>
    </row>
    <row r="124" spans="1:21">
      <c r="A124" s="665"/>
      <c r="B124" s="666"/>
      <c r="C124" s="667"/>
      <c r="D124" s="668"/>
      <c r="E124" s="667"/>
      <c r="F124" s="668"/>
      <c r="G124" s="669"/>
      <c r="H124" s="669"/>
      <c r="I124" s="670"/>
      <c r="J124" s="671"/>
      <c r="K124" s="667"/>
      <c r="L124" s="670" t="str">
        <f t="shared" si="1"/>
        <v/>
      </c>
      <c r="M124" s="649"/>
      <c r="N124" s="650"/>
      <c r="O124" s="649"/>
      <c r="P124" s="649"/>
      <c r="Q124" s="649"/>
      <c r="R124" s="464">
        <f t="shared" si="4"/>
        <v>1459.9637035297683</v>
      </c>
      <c r="S124" s="612" t="str">
        <f t="shared" si="5"/>
        <v/>
      </c>
      <c r="T124" s="649"/>
      <c r="U124" s="649"/>
    </row>
    <row r="125" spans="1:21">
      <c r="A125" s="665"/>
      <c r="B125" s="666"/>
      <c r="C125" s="667"/>
      <c r="D125" s="668"/>
      <c r="E125" s="667"/>
      <c r="F125" s="668"/>
      <c r="G125" s="669"/>
      <c r="H125" s="669"/>
      <c r="I125" s="670"/>
      <c r="J125" s="671"/>
      <c r="K125" s="667"/>
      <c r="L125" s="670" t="str">
        <f t="shared" si="1"/>
        <v/>
      </c>
      <c r="M125" s="649"/>
      <c r="N125" s="650"/>
      <c r="O125" s="649"/>
      <c r="P125" s="649"/>
      <c r="Q125" s="649"/>
      <c r="R125" s="464">
        <f t="shared" si="4"/>
        <v>1459.9637035297683</v>
      </c>
      <c r="S125" s="612" t="str">
        <f t="shared" si="5"/>
        <v/>
      </c>
      <c r="T125" s="649"/>
      <c r="U125" s="649"/>
    </row>
    <row r="126" spans="1:21">
      <c r="A126" s="665"/>
      <c r="B126" s="666"/>
      <c r="C126" s="667"/>
      <c r="D126" s="668"/>
      <c r="E126" s="667"/>
      <c r="F126" s="668"/>
      <c r="G126" s="669"/>
      <c r="H126" s="669"/>
      <c r="I126" s="670"/>
      <c r="J126" s="671"/>
      <c r="K126" s="667"/>
      <c r="L126" s="670" t="str">
        <f t="shared" si="1"/>
        <v/>
      </c>
      <c r="M126" s="649"/>
      <c r="N126" s="650"/>
      <c r="O126" s="649"/>
      <c r="P126" s="649"/>
      <c r="Q126" s="649"/>
      <c r="R126" s="464">
        <f t="shared" si="4"/>
        <v>1459.9637035297683</v>
      </c>
      <c r="S126" s="612" t="str">
        <f t="shared" si="5"/>
        <v/>
      </c>
      <c r="T126" s="649"/>
      <c r="U126" s="649"/>
    </row>
    <row r="127" spans="1:21">
      <c r="A127" s="665"/>
      <c r="B127" s="666"/>
      <c r="C127" s="667"/>
      <c r="D127" s="668"/>
      <c r="E127" s="667"/>
      <c r="F127" s="668"/>
      <c r="G127" s="669"/>
      <c r="H127" s="669"/>
      <c r="I127" s="670"/>
      <c r="J127" s="671"/>
      <c r="K127" s="667"/>
      <c r="L127" s="670" t="str">
        <f t="shared" si="1"/>
        <v/>
      </c>
      <c r="M127" s="649"/>
      <c r="N127" s="650"/>
      <c r="O127" s="649"/>
      <c r="P127" s="649"/>
      <c r="Q127" s="649"/>
      <c r="R127" s="464">
        <f t="shared" si="4"/>
        <v>1459.9637035297683</v>
      </c>
      <c r="S127" s="612" t="str">
        <f t="shared" si="5"/>
        <v/>
      </c>
      <c r="T127" s="649"/>
      <c r="U127" s="649"/>
    </row>
    <row r="128" spans="1:21">
      <c r="A128" s="665"/>
      <c r="B128" s="666"/>
      <c r="C128" s="667"/>
      <c r="D128" s="668"/>
      <c r="E128" s="667"/>
      <c r="F128" s="668"/>
      <c r="G128" s="669"/>
      <c r="H128" s="669"/>
      <c r="I128" s="670"/>
      <c r="J128" s="671"/>
      <c r="K128" s="667"/>
      <c r="L128" s="670" t="str">
        <f t="shared" si="1"/>
        <v/>
      </c>
      <c r="M128" s="649"/>
      <c r="N128" s="650"/>
      <c r="O128" s="649"/>
      <c r="P128" s="649"/>
      <c r="Q128" s="649"/>
      <c r="R128" s="464">
        <f t="shared" si="4"/>
        <v>1459.9637035297683</v>
      </c>
      <c r="S128" s="612" t="str">
        <f t="shared" si="5"/>
        <v/>
      </c>
      <c r="T128" s="649"/>
      <c r="U128" s="649"/>
    </row>
    <row r="129" spans="1:26">
      <c r="A129" s="665"/>
      <c r="B129" s="666"/>
      <c r="C129" s="667"/>
      <c r="D129" s="668"/>
      <c r="E129" s="667"/>
      <c r="F129" s="668"/>
      <c r="G129" s="669"/>
      <c r="H129" s="669"/>
      <c r="I129" s="670"/>
      <c r="J129" s="671"/>
      <c r="K129" s="667"/>
      <c r="L129" s="670" t="str">
        <f t="shared" si="1"/>
        <v/>
      </c>
      <c r="M129" s="649"/>
      <c r="N129" s="650"/>
      <c r="O129" s="649"/>
      <c r="P129" s="649"/>
      <c r="Q129" s="649"/>
      <c r="R129" s="464">
        <f t="shared" si="4"/>
        <v>1459.9637035297683</v>
      </c>
      <c r="S129" s="612" t="str">
        <f t="shared" si="5"/>
        <v/>
      </c>
      <c r="T129" s="649"/>
      <c r="U129" s="649"/>
    </row>
    <row r="130" spans="1:26">
      <c r="A130" s="665"/>
      <c r="B130" s="666"/>
      <c r="C130" s="667"/>
      <c r="D130" s="668"/>
      <c r="E130" s="667"/>
      <c r="F130" s="668"/>
      <c r="G130" s="669"/>
      <c r="H130" s="669"/>
      <c r="I130" s="670"/>
      <c r="J130" s="671"/>
      <c r="K130" s="667"/>
      <c r="L130" s="670" t="str">
        <f t="shared" si="1"/>
        <v/>
      </c>
      <c r="M130" s="649"/>
      <c r="N130" s="650"/>
      <c r="O130" s="649"/>
      <c r="P130" s="649"/>
      <c r="Q130" s="649"/>
      <c r="R130" s="464">
        <f t="shared" si="4"/>
        <v>1459.9637035297683</v>
      </c>
      <c r="S130" s="612" t="str">
        <f t="shared" si="5"/>
        <v/>
      </c>
      <c r="T130" s="649"/>
      <c r="U130" s="649"/>
    </row>
    <row r="131" spans="1:26">
      <c r="A131" s="665"/>
      <c r="B131" s="666"/>
      <c r="C131" s="667"/>
      <c r="D131" s="668"/>
      <c r="E131" s="667"/>
      <c r="F131" s="668"/>
      <c r="G131" s="669"/>
      <c r="H131" s="669"/>
      <c r="I131" s="670"/>
      <c r="J131" s="671"/>
      <c r="K131" s="667"/>
      <c r="L131" s="670" t="str">
        <f t="shared" ref="L131:L194" si="6">IF(B131="Compra",(F131*G131)+10+(F131*G131*0.000325),"")</f>
        <v/>
      </c>
      <c r="M131" s="649"/>
      <c r="N131" s="650"/>
      <c r="O131" s="649"/>
      <c r="P131" s="649"/>
      <c r="Q131" s="649"/>
      <c r="R131" s="464">
        <f t="shared" si="4"/>
        <v>1459.9637035297683</v>
      </c>
      <c r="S131" s="612" t="str">
        <f t="shared" si="5"/>
        <v/>
      </c>
      <c r="T131" s="649"/>
      <c r="U131" s="649"/>
    </row>
    <row r="132" spans="1:26">
      <c r="A132" s="665"/>
      <c r="B132" s="666"/>
      <c r="C132" s="667"/>
      <c r="D132" s="668"/>
      <c r="E132" s="667"/>
      <c r="F132" s="668"/>
      <c r="G132" s="669"/>
      <c r="H132" s="669"/>
      <c r="I132" s="670"/>
      <c r="J132" s="671"/>
      <c r="K132" s="667"/>
      <c r="L132" s="670" t="str">
        <f t="shared" si="6"/>
        <v/>
      </c>
      <c r="M132" s="649"/>
      <c r="N132" s="650"/>
      <c r="O132" s="649"/>
      <c r="P132" s="649"/>
      <c r="Q132" s="649"/>
      <c r="R132" s="464">
        <f t="shared" si="4"/>
        <v>1459.9637035297683</v>
      </c>
      <c r="S132" s="612" t="str">
        <f t="shared" si="5"/>
        <v/>
      </c>
      <c r="T132" s="649"/>
      <c r="U132" s="649"/>
    </row>
    <row r="133" spans="1:26">
      <c r="A133" s="665"/>
      <c r="B133" s="666"/>
      <c r="C133" s="667"/>
      <c r="D133" s="668"/>
      <c r="E133" s="667"/>
      <c r="F133" s="668"/>
      <c r="G133" s="669"/>
      <c r="H133" s="669"/>
      <c r="I133" s="670"/>
      <c r="J133" s="671"/>
      <c r="K133" s="667"/>
      <c r="L133" s="670" t="str">
        <f t="shared" si="6"/>
        <v/>
      </c>
      <c r="M133" s="649"/>
      <c r="N133" s="650"/>
      <c r="O133" s="649"/>
      <c r="P133" s="649"/>
      <c r="Q133" s="649"/>
      <c r="R133" s="464">
        <f t="shared" si="4"/>
        <v>1459.9637035297683</v>
      </c>
      <c r="S133" s="612" t="str">
        <f t="shared" si="5"/>
        <v/>
      </c>
      <c r="T133" s="649"/>
      <c r="U133" s="649"/>
    </row>
    <row r="134" spans="1:26">
      <c r="A134" s="665"/>
      <c r="B134" s="666"/>
      <c r="C134" s="667"/>
      <c r="D134" s="668"/>
      <c r="E134" s="667"/>
      <c r="F134" s="668"/>
      <c r="G134" s="669"/>
      <c r="H134" s="669"/>
      <c r="I134" s="670"/>
      <c r="J134" s="671"/>
      <c r="K134" s="667"/>
      <c r="L134" s="670" t="str">
        <f t="shared" si="6"/>
        <v/>
      </c>
      <c r="M134" s="649"/>
      <c r="N134" s="650"/>
      <c r="O134" s="649"/>
      <c r="P134" s="649"/>
      <c r="Q134" s="649"/>
      <c r="R134" s="464">
        <f t="shared" si="4"/>
        <v>1459.9637035297683</v>
      </c>
      <c r="S134" s="612" t="str">
        <f t="shared" si="5"/>
        <v/>
      </c>
      <c r="T134" s="649"/>
      <c r="U134" s="649"/>
    </row>
    <row r="135" spans="1:26">
      <c r="A135" s="665"/>
      <c r="B135" s="666"/>
      <c r="C135" s="667"/>
      <c r="D135" s="668"/>
      <c r="E135" s="667"/>
      <c r="F135" s="668"/>
      <c r="G135" s="669"/>
      <c r="H135" s="669"/>
      <c r="I135" s="670"/>
      <c r="J135" s="671"/>
      <c r="K135" s="667"/>
      <c r="L135" s="670" t="str">
        <f t="shared" si="6"/>
        <v/>
      </c>
      <c r="M135" s="649"/>
      <c r="N135" s="650"/>
      <c r="O135" s="649"/>
      <c r="P135" s="649"/>
      <c r="Q135" s="649"/>
      <c r="R135" s="464">
        <f t="shared" si="4"/>
        <v>1459.9637035297683</v>
      </c>
      <c r="S135" s="612" t="str">
        <f t="shared" si="5"/>
        <v/>
      </c>
      <c r="T135" s="649"/>
      <c r="U135" s="649"/>
    </row>
    <row r="136" spans="1:26">
      <c r="A136" s="665"/>
      <c r="B136" s="666"/>
      <c r="C136" s="667"/>
      <c r="D136" s="668"/>
      <c r="E136" s="667"/>
      <c r="F136" s="668"/>
      <c r="G136" s="669"/>
      <c r="H136" s="669"/>
      <c r="I136" s="670"/>
      <c r="J136" s="671"/>
      <c r="K136" s="667"/>
      <c r="L136" s="670" t="str">
        <f t="shared" si="6"/>
        <v/>
      </c>
      <c r="M136" s="649"/>
      <c r="N136" s="650"/>
      <c r="O136" s="649"/>
      <c r="P136" s="649"/>
      <c r="Q136" s="649"/>
      <c r="R136" s="464">
        <f t="shared" si="4"/>
        <v>1459.9637035297683</v>
      </c>
      <c r="S136" s="612" t="str">
        <f t="shared" si="5"/>
        <v/>
      </c>
      <c r="T136" s="649"/>
      <c r="U136" s="649"/>
    </row>
    <row r="137" spans="1:26">
      <c r="A137" s="665"/>
      <c r="B137" s="666"/>
      <c r="C137" s="667"/>
      <c r="D137" s="668"/>
      <c r="E137" s="667"/>
      <c r="F137" s="668"/>
      <c r="G137" s="669"/>
      <c r="H137" s="669"/>
      <c r="I137" s="670"/>
      <c r="J137" s="671"/>
      <c r="K137" s="667"/>
      <c r="L137" s="670" t="str">
        <f t="shared" si="6"/>
        <v/>
      </c>
      <c r="M137" s="649"/>
      <c r="N137" s="650"/>
      <c r="O137" s="649"/>
      <c r="P137" s="649"/>
      <c r="Q137" s="649"/>
      <c r="R137" s="464">
        <f t="shared" si="4"/>
        <v>1459.9637035297683</v>
      </c>
      <c r="S137" s="612" t="str">
        <f t="shared" si="5"/>
        <v/>
      </c>
      <c r="T137" s="649"/>
      <c r="U137" s="649"/>
    </row>
    <row r="138" spans="1:26">
      <c r="A138" s="665"/>
      <c r="B138" s="666"/>
      <c r="C138" s="667"/>
      <c r="D138" s="668"/>
      <c r="E138" s="667"/>
      <c r="F138" s="668"/>
      <c r="G138" s="669"/>
      <c r="H138" s="669"/>
      <c r="I138" s="670"/>
      <c r="J138" s="671"/>
      <c r="K138" s="667"/>
      <c r="L138" s="670" t="str">
        <f t="shared" si="6"/>
        <v/>
      </c>
      <c r="M138" s="649"/>
      <c r="N138" s="650"/>
      <c r="O138" s="649"/>
      <c r="P138" s="649"/>
      <c r="Q138" s="649"/>
      <c r="R138" s="464">
        <f t="shared" si="4"/>
        <v>1459.9637035297683</v>
      </c>
      <c r="S138" s="612" t="str">
        <f t="shared" si="5"/>
        <v/>
      </c>
      <c r="T138" s="649"/>
      <c r="U138" s="649"/>
    </row>
    <row r="139" spans="1:26">
      <c r="A139" s="665"/>
      <c r="B139" s="666"/>
      <c r="C139" s="667"/>
      <c r="D139" s="668"/>
      <c r="E139" s="667"/>
      <c r="F139" s="668"/>
      <c r="G139" s="669"/>
      <c r="H139" s="669"/>
      <c r="I139" s="670"/>
      <c r="J139" s="671"/>
      <c r="K139" s="667"/>
      <c r="L139" s="670" t="str">
        <f t="shared" si="6"/>
        <v/>
      </c>
      <c r="M139" s="649"/>
      <c r="N139" s="650"/>
      <c r="O139" s="649"/>
      <c r="P139" s="649"/>
      <c r="Q139" s="649"/>
      <c r="R139" s="464">
        <f t="shared" si="4"/>
        <v>1459.9637035297683</v>
      </c>
      <c r="S139" s="612" t="str">
        <f t="shared" si="5"/>
        <v/>
      </c>
      <c r="T139" s="649"/>
      <c r="U139" s="649"/>
    </row>
    <row r="140" spans="1:26">
      <c r="A140" s="665"/>
      <c r="B140" s="666"/>
      <c r="C140" s="667"/>
      <c r="D140" s="668"/>
      <c r="E140" s="667"/>
      <c r="F140" s="668"/>
      <c r="G140" s="669"/>
      <c r="H140" s="669"/>
      <c r="I140" s="670"/>
      <c r="J140" s="671"/>
      <c r="K140" s="667"/>
      <c r="L140" s="670" t="str">
        <f t="shared" si="6"/>
        <v/>
      </c>
      <c r="M140" s="649"/>
      <c r="N140" s="650"/>
      <c r="O140" s="649"/>
      <c r="P140" s="649"/>
      <c r="Q140" s="649"/>
      <c r="R140" s="464">
        <f t="shared" si="4"/>
        <v>1459.9637035297683</v>
      </c>
      <c r="S140" s="612" t="str">
        <f t="shared" si="5"/>
        <v/>
      </c>
      <c r="T140" s="649"/>
      <c r="U140" s="649"/>
    </row>
    <row r="141" spans="1:26">
      <c r="A141" s="665"/>
      <c r="B141" s="666"/>
      <c r="C141" s="667"/>
      <c r="D141" s="668"/>
      <c r="E141" s="667"/>
      <c r="F141" s="668"/>
      <c r="G141" s="669"/>
      <c r="H141" s="669"/>
      <c r="I141" s="670"/>
      <c r="J141" s="671"/>
      <c r="K141" s="667"/>
      <c r="L141" s="670" t="str">
        <f t="shared" si="6"/>
        <v/>
      </c>
      <c r="M141" s="649"/>
      <c r="N141" s="650"/>
      <c r="O141" s="650"/>
      <c r="P141" s="650"/>
      <c r="Q141" s="650"/>
      <c r="R141" s="464">
        <f t="shared" si="4"/>
        <v>1459.9637035297683</v>
      </c>
      <c r="S141" s="612" t="str">
        <f t="shared" si="5"/>
        <v/>
      </c>
      <c r="T141" s="650"/>
      <c r="U141" s="650"/>
      <c r="V141" s="136"/>
      <c r="W141" s="136"/>
      <c r="X141" s="136"/>
      <c r="Y141" s="136"/>
      <c r="Z141" s="136"/>
    </row>
    <row r="142" spans="1:26">
      <c r="A142" s="665"/>
      <c r="B142" s="666"/>
      <c r="C142" s="667"/>
      <c r="D142" s="668"/>
      <c r="E142" s="667"/>
      <c r="F142" s="668"/>
      <c r="G142" s="669"/>
      <c r="H142" s="669"/>
      <c r="I142" s="670"/>
      <c r="J142" s="671"/>
      <c r="K142" s="667"/>
      <c r="L142" s="670" t="str">
        <f t="shared" si="6"/>
        <v/>
      </c>
      <c r="M142" s="649"/>
      <c r="N142" s="650"/>
      <c r="O142" s="649"/>
      <c r="P142" s="649"/>
      <c r="Q142" s="649"/>
      <c r="R142" s="464">
        <f t="shared" si="4"/>
        <v>1459.9637035297683</v>
      </c>
      <c r="S142" s="612" t="str">
        <f t="shared" si="5"/>
        <v/>
      </c>
      <c r="T142" s="649"/>
      <c r="U142" s="649"/>
    </row>
    <row r="143" spans="1:26">
      <c r="A143" s="665"/>
      <c r="B143" s="666"/>
      <c r="C143" s="667"/>
      <c r="D143" s="668"/>
      <c r="E143" s="667"/>
      <c r="F143" s="668"/>
      <c r="G143" s="669"/>
      <c r="H143" s="669"/>
      <c r="I143" s="670"/>
      <c r="J143" s="671"/>
      <c r="K143" s="667"/>
      <c r="L143" s="670" t="str">
        <f t="shared" si="6"/>
        <v/>
      </c>
      <c r="M143" s="649"/>
      <c r="N143" s="650"/>
      <c r="O143" s="649"/>
      <c r="P143" s="649"/>
      <c r="Q143" s="649"/>
      <c r="R143" s="464">
        <f t="shared" si="4"/>
        <v>1459.9637035297683</v>
      </c>
      <c r="S143" s="612" t="str">
        <f t="shared" si="5"/>
        <v/>
      </c>
      <c r="T143" s="649"/>
      <c r="U143" s="649"/>
    </row>
    <row r="144" spans="1:26">
      <c r="A144" s="665"/>
      <c r="B144" s="666"/>
      <c r="C144" s="667"/>
      <c r="D144" s="668"/>
      <c r="E144" s="667"/>
      <c r="F144" s="668"/>
      <c r="G144" s="669"/>
      <c r="H144" s="669"/>
      <c r="I144" s="670"/>
      <c r="J144" s="671"/>
      <c r="K144" s="667"/>
      <c r="L144" s="670" t="str">
        <f t="shared" si="6"/>
        <v/>
      </c>
      <c r="M144" s="649"/>
      <c r="N144" s="650"/>
      <c r="O144" s="649"/>
      <c r="P144" s="649"/>
      <c r="Q144" s="649"/>
      <c r="R144" s="464">
        <f t="shared" si="4"/>
        <v>1459.9637035297683</v>
      </c>
      <c r="S144" s="612" t="str">
        <f t="shared" si="5"/>
        <v/>
      </c>
      <c r="T144" s="649"/>
      <c r="U144" s="649"/>
    </row>
    <row r="145" spans="1:21">
      <c r="A145" s="665"/>
      <c r="B145" s="666"/>
      <c r="C145" s="667"/>
      <c r="D145" s="668"/>
      <c r="E145" s="667"/>
      <c r="F145" s="668"/>
      <c r="G145" s="669"/>
      <c r="H145" s="669"/>
      <c r="I145" s="670"/>
      <c r="J145" s="671"/>
      <c r="K145" s="667"/>
      <c r="L145" s="670" t="str">
        <f t="shared" si="6"/>
        <v/>
      </c>
      <c r="M145" s="649"/>
      <c r="N145" s="650"/>
      <c r="O145" s="649"/>
      <c r="P145" s="649"/>
      <c r="Q145" s="649"/>
      <c r="R145" s="464">
        <f t="shared" si="4"/>
        <v>1459.9637035297683</v>
      </c>
      <c r="S145" s="612" t="str">
        <f t="shared" si="5"/>
        <v/>
      </c>
      <c r="T145" s="649"/>
      <c r="U145" s="649"/>
    </row>
    <row r="146" spans="1:21">
      <c r="A146" s="665"/>
      <c r="B146" s="666"/>
      <c r="C146" s="667"/>
      <c r="D146" s="668"/>
      <c r="E146" s="667"/>
      <c r="F146" s="668"/>
      <c r="G146" s="669"/>
      <c r="H146" s="669"/>
      <c r="I146" s="670"/>
      <c r="J146" s="671"/>
      <c r="K146" s="667"/>
      <c r="L146" s="670" t="str">
        <f t="shared" si="6"/>
        <v/>
      </c>
      <c r="M146" s="649"/>
      <c r="N146" s="650"/>
      <c r="O146" s="649"/>
      <c r="P146" s="649"/>
      <c r="Q146" s="649"/>
      <c r="R146" s="464">
        <f t="shared" si="4"/>
        <v>1459.9637035297683</v>
      </c>
      <c r="S146" s="612" t="str">
        <f t="shared" si="5"/>
        <v/>
      </c>
      <c r="T146" s="649"/>
      <c r="U146" s="649"/>
    </row>
    <row r="147" spans="1:21">
      <c r="A147" s="665"/>
      <c r="B147" s="666"/>
      <c r="C147" s="667"/>
      <c r="D147" s="668"/>
      <c r="E147" s="667"/>
      <c r="F147" s="668"/>
      <c r="G147" s="669"/>
      <c r="H147" s="669"/>
      <c r="I147" s="670"/>
      <c r="J147" s="671"/>
      <c r="K147" s="667"/>
      <c r="L147" s="670" t="str">
        <f t="shared" si="6"/>
        <v/>
      </c>
      <c r="M147" s="649"/>
      <c r="N147" s="650"/>
      <c r="O147" s="649"/>
      <c r="P147" s="649"/>
      <c r="Q147" s="649"/>
      <c r="R147" s="464">
        <f t="shared" si="4"/>
        <v>1459.9637035297683</v>
      </c>
      <c r="S147" s="612" t="str">
        <f t="shared" si="5"/>
        <v/>
      </c>
      <c r="T147" s="649"/>
      <c r="U147" s="649"/>
    </row>
    <row r="148" spans="1:21">
      <c r="A148" s="665"/>
      <c r="B148" s="666"/>
      <c r="C148" s="667"/>
      <c r="D148" s="668"/>
      <c r="E148" s="667"/>
      <c r="F148" s="668"/>
      <c r="G148" s="669"/>
      <c r="H148" s="669"/>
      <c r="I148" s="670"/>
      <c r="J148" s="671"/>
      <c r="K148" s="667"/>
      <c r="L148" s="670" t="str">
        <f t="shared" si="6"/>
        <v/>
      </c>
      <c r="M148" s="649"/>
      <c r="N148" s="650"/>
      <c r="O148" s="649"/>
      <c r="P148" s="649"/>
      <c r="Q148" s="649"/>
      <c r="R148" s="464">
        <f t="shared" si="4"/>
        <v>1459.9637035297683</v>
      </c>
      <c r="S148" s="612" t="str">
        <f t="shared" si="5"/>
        <v/>
      </c>
      <c r="T148" s="649"/>
      <c r="U148" s="649"/>
    </row>
    <row r="149" spans="1:21">
      <c r="A149" s="665"/>
      <c r="B149" s="666"/>
      <c r="C149" s="667"/>
      <c r="D149" s="668"/>
      <c r="E149" s="667"/>
      <c r="F149" s="668"/>
      <c r="G149" s="669"/>
      <c r="H149" s="669"/>
      <c r="I149" s="670"/>
      <c r="J149" s="671"/>
      <c r="K149" s="667"/>
      <c r="L149" s="670" t="str">
        <f t="shared" si="6"/>
        <v/>
      </c>
      <c r="M149" s="649"/>
      <c r="N149" s="650"/>
      <c r="O149" s="649"/>
      <c r="P149" s="649"/>
      <c r="Q149" s="649"/>
      <c r="R149" s="464">
        <f t="shared" si="4"/>
        <v>1459.9637035297683</v>
      </c>
      <c r="S149" s="612" t="str">
        <f t="shared" si="5"/>
        <v/>
      </c>
      <c r="T149" s="649"/>
      <c r="U149" s="649"/>
    </row>
    <row r="150" spans="1:21">
      <c r="A150" s="665"/>
      <c r="B150" s="666"/>
      <c r="C150" s="667"/>
      <c r="D150" s="668"/>
      <c r="E150" s="667"/>
      <c r="F150" s="668"/>
      <c r="G150" s="669"/>
      <c r="H150" s="669"/>
      <c r="I150" s="670"/>
      <c r="J150" s="671"/>
      <c r="K150" s="667"/>
      <c r="L150" s="670" t="str">
        <f t="shared" si="6"/>
        <v/>
      </c>
      <c r="M150" s="649"/>
      <c r="N150" s="650"/>
      <c r="O150" s="649"/>
      <c r="P150" s="649"/>
      <c r="Q150" s="649"/>
      <c r="R150" s="464">
        <f t="shared" si="4"/>
        <v>1459.9637035297683</v>
      </c>
      <c r="S150" s="612" t="str">
        <f t="shared" si="5"/>
        <v/>
      </c>
      <c r="T150" s="649"/>
      <c r="U150" s="649"/>
    </row>
    <row r="151" spans="1:21">
      <c r="A151" s="665"/>
      <c r="B151" s="666"/>
      <c r="C151" s="667"/>
      <c r="D151" s="668"/>
      <c r="E151" s="667"/>
      <c r="F151" s="668"/>
      <c r="G151" s="669"/>
      <c r="H151" s="669"/>
      <c r="I151" s="670"/>
      <c r="J151" s="671"/>
      <c r="K151" s="667"/>
      <c r="L151" s="670" t="str">
        <f t="shared" si="6"/>
        <v/>
      </c>
      <c r="M151" s="649"/>
      <c r="N151" s="650"/>
      <c r="O151" s="649"/>
      <c r="P151" s="649"/>
      <c r="Q151" s="649"/>
      <c r="R151" s="464">
        <f t="shared" si="4"/>
        <v>1459.9637035297683</v>
      </c>
      <c r="S151" s="612" t="str">
        <f t="shared" si="5"/>
        <v/>
      </c>
      <c r="T151" s="649"/>
      <c r="U151" s="649"/>
    </row>
    <row r="152" spans="1:21">
      <c r="A152" s="665"/>
      <c r="B152" s="666"/>
      <c r="C152" s="667"/>
      <c r="D152" s="668"/>
      <c r="E152" s="667"/>
      <c r="F152" s="668"/>
      <c r="G152" s="669"/>
      <c r="H152" s="669"/>
      <c r="I152" s="670"/>
      <c r="J152" s="671"/>
      <c r="K152" s="667"/>
      <c r="L152" s="670" t="str">
        <f t="shared" si="6"/>
        <v/>
      </c>
      <c r="M152" s="649"/>
      <c r="N152" s="650"/>
      <c r="O152" s="649"/>
      <c r="P152" s="649"/>
      <c r="Q152" s="649"/>
      <c r="R152" s="464">
        <f t="shared" si="4"/>
        <v>1459.9637035297683</v>
      </c>
      <c r="S152" s="612" t="str">
        <f t="shared" si="5"/>
        <v/>
      </c>
      <c r="T152" s="649"/>
      <c r="U152" s="649"/>
    </row>
    <row r="153" spans="1:21">
      <c r="A153" s="665"/>
      <c r="B153" s="666"/>
      <c r="C153" s="667"/>
      <c r="D153" s="668"/>
      <c r="E153" s="667"/>
      <c r="F153" s="668"/>
      <c r="G153" s="669"/>
      <c r="H153" s="669"/>
      <c r="I153" s="670"/>
      <c r="J153" s="671"/>
      <c r="K153" s="667"/>
      <c r="L153" s="670" t="str">
        <f t="shared" si="6"/>
        <v/>
      </c>
      <c r="M153" s="649"/>
      <c r="N153" s="650"/>
      <c r="O153" s="649"/>
      <c r="P153" s="649"/>
      <c r="Q153" s="649"/>
      <c r="R153" s="464">
        <f t="shared" si="4"/>
        <v>1459.9637035297683</v>
      </c>
      <c r="S153" s="612" t="str">
        <f t="shared" si="5"/>
        <v/>
      </c>
      <c r="T153" s="649"/>
      <c r="U153" s="649"/>
    </row>
    <row r="154" spans="1:21">
      <c r="A154" s="665"/>
      <c r="B154" s="666"/>
      <c r="C154" s="667"/>
      <c r="D154" s="668"/>
      <c r="E154" s="667"/>
      <c r="F154" s="668"/>
      <c r="G154" s="669"/>
      <c r="H154" s="669"/>
      <c r="I154" s="670"/>
      <c r="J154" s="671"/>
      <c r="K154" s="667"/>
      <c r="L154" s="670" t="str">
        <f t="shared" si="6"/>
        <v/>
      </c>
      <c r="M154" s="649"/>
      <c r="N154" s="650"/>
      <c r="O154" s="649"/>
      <c r="P154" s="649"/>
      <c r="Q154" s="649"/>
      <c r="R154" s="464">
        <f t="shared" si="4"/>
        <v>1459.9637035297683</v>
      </c>
      <c r="S154" s="612" t="str">
        <f t="shared" si="5"/>
        <v/>
      </c>
      <c r="T154" s="649"/>
      <c r="U154" s="649"/>
    </row>
    <row r="155" spans="1:21">
      <c r="A155" s="665"/>
      <c r="B155" s="666"/>
      <c r="C155" s="667"/>
      <c r="D155" s="668"/>
      <c r="E155" s="667"/>
      <c r="F155" s="668"/>
      <c r="G155" s="669"/>
      <c r="H155" s="669"/>
      <c r="I155" s="670"/>
      <c r="J155" s="671"/>
      <c r="K155" s="667"/>
      <c r="L155" s="670" t="str">
        <f t="shared" si="6"/>
        <v/>
      </c>
      <c r="M155" s="649"/>
      <c r="N155" s="650"/>
      <c r="O155" s="649"/>
      <c r="P155" s="649"/>
      <c r="Q155" s="649"/>
      <c r="R155" s="464">
        <f t="shared" si="4"/>
        <v>1459.9637035297683</v>
      </c>
      <c r="S155" s="612" t="str">
        <f t="shared" si="5"/>
        <v/>
      </c>
      <c r="T155" s="649"/>
      <c r="U155" s="649"/>
    </row>
    <row r="156" spans="1:21">
      <c r="A156" s="665"/>
      <c r="B156" s="666"/>
      <c r="C156" s="667"/>
      <c r="D156" s="668"/>
      <c r="E156" s="667"/>
      <c r="F156" s="668"/>
      <c r="G156" s="669"/>
      <c r="H156" s="669"/>
      <c r="I156" s="670"/>
      <c r="J156" s="671"/>
      <c r="K156" s="667"/>
      <c r="L156" s="670" t="str">
        <f t="shared" si="6"/>
        <v/>
      </c>
      <c r="M156" s="649"/>
      <c r="N156" s="650"/>
      <c r="O156" s="649"/>
      <c r="P156" s="649"/>
      <c r="Q156" s="649"/>
      <c r="R156" s="464">
        <f t="shared" si="4"/>
        <v>1459.9637035297683</v>
      </c>
      <c r="S156" s="612" t="str">
        <f t="shared" si="5"/>
        <v/>
      </c>
      <c r="T156" s="649"/>
      <c r="U156" s="649"/>
    </row>
    <row r="157" spans="1:21">
      <c r="A157" s="665"/>
      <c r="B157" s="666"/>
      <c r="C157" s="667"/>
      <c r="D157" s="668"/>
      <c r="E157" s="667"/>
      <c r="F157" s="668"/>
      <c r="G157" s="669"/>
      <c r="H157" s="669"/>
      <c r="I157" s="670"/>
      <c r="J157" s="671"/>
      <c r="K157" s="667"/>
      <c r="L157" s="670" t="str">
        <f t="shared" si="6"/>
        <v/>
      </c>
      <c r="M157" s="649"/>
      <c r="N157" s="650"/>
      <c r="O157" s="649"/>
      <c r="P157" s="649"/>
      <c r="Q157" s="649"/>
      <c r="R157" s="464">
        <f t="shared" si="4"/>
        <v>1459.9637035297683</v>
      </c>
      <c r="S157" s="612" t="str">
        <f t="shared" si="5"/>
        <v/>
      </c>
      <c r="T157" s="649"/>
      <c r="U157" s="649"/>
    </row>
    <row r="158" spans="1:21">
      <c r="A158" s="665"/>
      <c r="B158" s="666"/>
      <c r="C158" s="667"/>
      <c r="D158" s="668"/>
      <c r="E158" s="667"/>
      <c r="F158" s="668"/>
      <c r="G158" s="669"/>
      <c r="H158" s="669"/>
      <c r="I158" s="670"/>
      <c r="J158" s="671"/>
      <c r="K158" s="667"/>
      <c r="L158" s="670" t="str">
        <f t="shared" si="6"/>
        <v/>
      </c>
      <c r="M158" s="649"/>
      <c r="N158" s="650"/>
      <c r="O158" s="649"/>
      <c r="P158" s="649"/>
      <c r="Q158" s="649"/>
      <c r="R158" s="464">
        <f t="shared" si="4"/>
        <v>1459.9637035297683</v>
      </c>
      <c r="S158" s="612" t="str">
        <f t="shared" si="5"/>
        <v/>
      </c>
      <c r="T158" s="649"/>
      <c r="U158" s="649"/>
    </row>
    <row r="159" spans="1:21">
      <c r="A159" s="665"/>
      <c r="B159" s="666"/>
      <c r="C159" s="667"/>
      <c r="D159" s="668"/>
      <c r="E159" s="667"/>
      <c r="F159" s="668"/>
      <c r="G159" s="669"/>
      <c r="H159" s="669"/>
      <c r="I159" s="670"/>
      <c r="J159" s="671"/>
      <c r="K159" s="667"/>
      <c r="L159" s="670" t="str">
        <f t="shared" si="6"/>
        <v/>
      </c>
      <c r="M159" s="649"/>
      <c r="N159" s="650"/>
      <c r="O159" s="649"/>
      <c r="P159" s="649"/>
      <c r="Q159" s="649"/>
      <c r="R159" s="464">
        <f t="shared" si="4"/>
        <v>1459.9637035297683</v>
      </c>
      <c r="S159" s="612" t="str">
        <f t="shared" si="5"/>
        <v/>
      </c>
      <c r="T159" s="649"/>
      <c r="U159" s="649"/>
    </row>
    <row r="160" spans="1:21">
      <c r="A160" s="665"/>
      <c r="B160" s="666"/>
      <c r="C160" s="667"/>
      <c r="D160" s="668"/>
      <c r="E160" s="667"/>
      <c r="F160" s="668"/>
      <c r="G160" s="669"/>
      <c r="H160" s="669"/>
      <c r="I160" s="670"/>
      <c r="J160" s="671"/>
      <c r="K160" s="667"/>
      <c r="L160" s="670" t="str">
        <f t="shared" si="6"/>
        <v/>
      </c>
      <c r="M160" s="649"/>
      <c r="N160" s="650"/>
      <c r="O160" s="649"/>
      <c r="P160" s="649"/>
      <c r="Q160" s="649"/>
      <c r="R160" s="464">
        <f t="shared" si="4"/>
        <v>1459.9637035297683</v>
      </c>
      <c r="S160" s="612" t="str">
        <f t="shared" si="5"/>
        <v/>
      </c>
      <c r="T160" s="649"/>
      <c r="U160" s="649"/>
    </row>
    <row r="161" spans="1:21">
      <c r="A161" s="665"/>
      <c r="B161" s="666"/>
      <c r="C161" s="667"/>
      <c r="D161" s="668"/>
      <c r="E161" s="667"/>
      <c r="F161" s="668"/>
      <c r="G161" s="669"/>
      <c r="H161" s="669"/>
      <c r="I161" s="670"/>
      <c r="J161" s="671"/>
      <c r="K161" s="667"/>
      <c r="L161" s="670" t="str">
        <f t="shared" si="6"/>
        <v/>
      </c>
      <c r="M161" s="649"/>
      <c r="N161" s="650"/>
      <c r="O161" s="649"/>
      <c r="P161" s="649"/>
      <c r="Q161" s="649"/>
      <c r="R161" s="464">
        <f t="shared" si="4"/>
        <v>1459.9637035297683</v>
      </c>
      <c r="S161" s="612" t="str">
        <f t="shared" si="5"/>
        <v/>
      </c>
      <c r="T161" s="649"/>
      <c r="U161" s="649"/>
    </row>
    <row r="162" spans="1:21">
      <c r="A162" s="665"/>
      <c r="B162" s="666"/>
      <c r="C162" s="667"/>
      <c r="D162" s="668"/>
      <c r="E162" s="667"/>
      <c r="F162" s="668"/>
      <c r="G162" s="669"/>
      <c r="H162" s="669"/>
      <c r="I162" s="670"/>
      <c r="J162" s="671"/>
      <c r="K162" s="667"/>
      <c r="L162" s="670" t="str">
        <f t="shared" si="6"/>
        <v/>
      </c>
      <c r="M162" s="649"/>
      <c r="N162" s="650"/>
      <c r="O162" s="649"/>
      <c r="P162" s="649"/>
      <c r="Q162" s="649"/>
      <c r="R162" s="464">
        <f t="shared" si="4"/>
        <v>1459.9637035297683</v>
      </c>
      <c r="S162" s="612" t="str">
        <f t="shared" si="5"/>
        <v/>
      </c>
      <c r="T162" s="649"/>
      <c r="U162" s="649"/>
    </row>
    <row r="163" spans="1:21">
      <c r="A163" s="665"/>
      <c r="B163" s="666"/>
      <c r="C163" s="667"/>
      <c r="D163" s="668"/>
      <c r="E163" s="667"/>
      <c r="F163" s="668"/>
      <c r="G163" s="669"/>
      <c r="H163" s="669"/>
      <c r="I163" s="670"/>
      <c r="J163" s="671"/>
      <c r="K163" s="667"/>
      <c r="L163" s="670" t="str">
        <f t="shared" si="6"/>
        <v/>
      </c>
      <c r="M163" s="649"/>
      <c r="N163" s="650"/>
      <c r="O163" s="649"/>
      <c r="P163" s="649"/>
      <c r="Q163" s="649"/>
      <c r="R163" s="464">
        <f t="shared" si="4"/>
        <v>1459.9637035297683</v>
      </c>
      <c r="S163" s="612" t="str">
        <f t="shared" si="5"/>
        <v/>
      </c>
      <c r="T163" s="649"/>
      <c r="U163" s="649"/>
    </row>
    <row r="164" spans="1:21" ht="15" customHeight="1">
      <c r="A164" s="665"/>
      <c r="B164" s="666"/>
      <c r="C164" s="667"/>
      <c r="D164" s="668"/>
      <c r="E164" s="667"/>
      <c r="F164" s="668"/>
      <c r="G164" s="669"/>
      <c r="H164" s="669"/>
      <c r="I164" s="670"/>
      <c r="J164" s="671"/>
      <c r="K164" s="667"/>
      <c r="L164" s="670" t="str">
        <f t="shared" si="6"/>
        <v/>
      </c>
      <c r="M164" s="649"/>
      <c r="N164" s="650"/>
      <c r="O164" s="649"/>
      <c r="P164" s="649"/>
      <c r="Q164" s="649"/>
      <c r="R164" s="464">
        <f t="shared" si="4"/>
        <v>1459.9637035297683</v>
      </c>
      <c r="S164" s="612" t="str">
        <f t="shared" si="5"/>
        <v/>
      </c>
      <c r="T164" s="649"/>
      <c r="U164" s="649"/>
    </row>
    <row r="165" spans="1:21" ht="15" customHeight="1">
      <c r="A165" s="665"/>
      <c r="B165" s="666"/>
      <c r="C165" s="667"/>
      <c r="D165" s="668"/>
      <c r="E165" s="667"/>
      <c r="F165" s="668"/>
      <c r="G165" s="669"/>
      <c r="H165" s="669"/>
      <c r="I165" s="670"/>
      <c r="J165" s="671"/>
      <c r="K165" s="667"/>
      <c r="L165" s="670" t="str">
        <f t="shared" si="6"/>
        <v/>
      </c>
      <c r="M165" s="649"/>
      <c r="N165" s="650"/>
      <c r="O165" s="649"/>
      <c r="P165" s="649"/>
      <c r="Q165" s="649"/>
      <c r="R165" s="464">
        <f t="shared" si="4"/>
        <v>1459.9637035297683</v>
      </c>
      <c r="S165" s="612" t="str">
        <f t="shared" si="5"/>
        <v/>
      </c>
      <c r="T165" s="649"/>
      <c r="U165" s="649"/>
    </row>
    <row r="166" spans="1:21" ht="15" customHeight="1">
      <c r="A166" s="665"/>
      <c r="B166" s="666"/>
      <c r="C166" s="667"/>
      <c r="D166" s="668"/>
      <c r="E166" s="667"/>
      <c r="F166" s="668"/>
      <c r="G166" s="669"/>
      <c r="H166" s="669"/>
      <c r="I166" s="670"/>
      <c r="J166" s="671"/>
      <c r="K166" s="667"/>
      <c r="L166" s="670" t="str">
        <f t="shared" si="6"/>
        <v/>
      </c>
      <c r="M166" s="649"/>
      <c r="N166" s="650"/>
      <c r="O166" s="649"/>
      <c r="P166" s="649"/>
      <c r="Q166" s="649"/>
      <c r="R166" s="464">
        <f t="shared" si="4"/>
        <v>1459.9637035297683</v>
      </c>
      <c r="S166" s="612" t="str">
        <f t="shared" si="5"/>
        <v/>
      </c>
      <c r="T166" s="649"/>
      <c r="U166" s="649"/>
    </row>
    <row r="167" spans="1:21">
      <c r="A167" s="665"/>
      <c r="B167" s="666"/>
      <c r="C167" s="667"/>
      <c r="D167" s="668"/>
      <c r="E167" s="667"/>
      <c r="F167" s="668"/>
      <c r="G167" s="669"/>
      <c r="H167" s="669"/>
      <c r="I167" s="670"/>
      <c r="J167" s="671"/>
      <c r="K167" s="667"/>
      <c r="L167" s="670" t="str">
        <f t="shared" si="6"/>
        <v/>
      </c>
      <c r="M167" s="649"/>
      <c r="N167" s="650"/>
      <c r="O167" s="649"/>
      <c r="P167" s="649"/>
      <c r="Q167" s="649"/>
      <c r="R167" s="464">
        <f t="shared" si="4"/>
        <v>1459.9637035297683</v>
      </c>
      <c r="S167" s="612" t="str">
        <f t="shared" si="5"/>
        <v/>
      </c>
      <c r="T167" s="649"/>
      <c r="U167" s="649"/>
    </row>
    <row r="168" spans="1:21">
      <c r="A168" s="665"/>
      <c r="B168" s="666"/>
      <c r="C168" s="667"/>
      <c r="D168" s="668"/>
      <c r="E168" s="667"/>
      <c r="F168" s="668"/>
      <c r="G168" s="669"/>
      <c r="H168" s="669"/>
      <c r="I168" s="670"/>
      <c r="J168" s="671"/>
      <c r="K168" s="667"/>
      <c r="L168" s="670" t="str">
        <f t="shared" si="6"/>
        <v/>
      </c>
      <c r="M168" s="649"/>
      <c r="N168" s="650"/>
      <c r="O168" s="649"/>
      <c r="P168" s="649"/>
      <c r="Q168" s="649"/>
      <c r="R168" s="464">
        <f t="shared" si="4"/>
        <v>1459.9637035297683</v>
      </c>
      <c r="S168" s="612" t="str">
        <f t="shared" si="5"/>
        <v/>
      </c>
      <c r="T168" s="649"/>
      <c r="U168" s="649"/>
    </row>
    <row r="169" spans="1:21">
      <c r="A169" s="665"/>
      <c r="B169" s="666"/>
      <c r="C169" s="667"/>
      <c r="D169" s="668"/>
      <c r="E169" s="667"/>
      <c r="F169" s="668"/>
      <c r="G169" s="669"/>
      <c r="H169" s="669"/>
      <c r="I169" s="670"/>
      <c r="J169" s="671"/>
      <c r="K169" s="667"/>
      <c r="L169" s="670" t="str">
        <f t="shared" si="6"/>
        <v/>
      </c>
      <c r="M169" s="649"/>
      <c r="N169" s="650"/>
      <c r="O169" s="649"/>
      <c r="P169" s="649"/>
      <c r="Q169" s="649"/>
      <c r="R169" s="464">
        <f t="shared" si="4"/>
        <v>1459.9637035297683</v>
      </c>
      <c r="S169" s="612" t="str">
        <f t="shared" si="5"/>
        <v/>
      </c>
      <c r="T169" s="649"/>
      <c r="U169" s="649"/>
    </row>
    <row r="170" spans="1:21">
      <c r="A170" s="665"/>
      <c r="B170" s="666"/>
      <c r="C170" s="667"/>
      <c r="D170" s="668"/>
      <c r="E170" s="667"/>
      <c r="F170" s="668"/>
      <c r="G170" s="669"/>
      <c r="H170" s="669"/>
      <c r="I170" s="670"/>
      <c r="J170" s="671"/>
      <c r="K170" s="667"/>
      <c r="L170" s="670" t="str">
        <f t="shared" si="6"/>
        <v/>
      </c>
      <c r="M170" s="649"/>
      <c r="N170" s="650"/>
      <c r="O170" s="649"/>
      <c r="P170" s="649"/>
      <c r="Q170" s="649"/>
      <c r="R170" s="464">
        <f t="shared" si="4"/>
        <v>1459.9637035297683</v>
      </c>
      <c r="S170" s="612" t="str">
        <f t="shared" si="5"/>
        <v/>
      </c>
      <c r="T170" s="649"/>
      <c r="U170" s="649"/>
    </row>
    <row r="171" spans="1:21">
      <c r="A171" s="665"/>
      <c r="B171" s="666"/>
      <c r="C171" s="667"/>
      <c r="D171" s="668"/>
      <c r="E171" s="667"/>
      <c r="F171" s="668"/>
      <c r="G171" s="669"/>
      <c r="H171" s="669"/>
      <c r="I171" s="670"/>
      <c r="J171" s="671"/>
      <c r="K171" s="667"/>
      <c r="L171" s="670" t="str">
        <f t="shared" si="6"/>
        <v/>
      </c>
      <c r="M171" s="649"/>
      <c r="N171" s="650"/>
      <c r="O171" s="649"/>
      <c r="P171" s="649"/>
      <c r="Q171" s="649"/>
      <c r="R171" s="464">
        <f t="shared" si="4"/>
        <v>1459.9637035297683</v>
      </c>
      <c r="S171" s="612" t="str">
        <f t="shared" si="5"/>
        <v/>
      </c>
      <c r="T171" s="649"/>
      <c r="U171" s="649"/>
    </row>
    <row r="172" spans="1:21">
      <c r="A172" s="665"/>
      <c r="B172" s="666"/>
      <c r="C172" s="667"/>
      <c r="D172" s="668"/>
      <c r="E172" s="667"/>
      <c r="F172" s="668"/>
      <c r="G172" s="669"/>
      <c r="H172" s="669"/>
      <c r="I172" s="670"/>
      <c r="J172" s="671"/>
      <c r="K172" s="667"/>
      <c r="L172" s="670" t="str">
        <f t="shared" si="6"/>
        <v/>
      </c>
      <c r="M172" s="649"/>
      <c r="N172" s="650"/>
      <c r="O172" s="649"/>
      <c r="P172" s="649"/>
      <c r="Q172" s="649"/>
      <c r="R172" s="464">
        <f t="shared" si="4"/>
        <v>1459.9637035297683</v>
      </c>
      <c r="S172" s="612" t="str">
        <f t="shared" si="5"/>
        <v/>
      </c>
      <c r="T172" s="649"/>
      <c r="U172" s="649"/>
    </row>
    <row r="173" spans="1:21">
      <c r="A173" s="665"/>
      <c r="B173" s="666"/>
      <c r="C173" s="667"/>
      <c r="D173" s="668"/>
      <c r="E173" s="667"/>
      <c r="F173" s="668"/>
      <c r="G173" s="669"/>
      <c r="H173" s="669"/>
      <c r="I173" s="670"/>
      <c r="J173" s="671"/>
      <c r="K173" s="667"/>
      <c r="L173" s="670" t="str">
        <f t="shared" si="6"/>
        <v/>
      </c>
      <c r="M173" s="649"/>
      <c r="N173" s="650"/>
      <c r="O173" s="649"/>
      <c r="P173" s="649"/>
      <c r="Q173" s="649"/>
      <c r="R173" s="464">
        <f t="shared" si="4"/>
        <v>1459.9637035297683</v>
      </c>
      <c r="S173" s="612" t="str">
        <f t="shared" si="5"/>
        <v/>
      </c>
      <c r="T173" s="649"/>
      <c r="U173" s="649"/>
    </row>
    <row r="174" spans="1:21">
      <c r="A174" s="665"/>
      <c r="B174" s="666"/>
      <c r="C174" s="667"/>
      <c r="D174" s="668"/>
      <c r="E174" s="667"/>
      <c r="F174" s="668"/>
      <c r="G174" s="669"/>
      <c r="H174" s="669"/>
      <c r="I174" s="670"/>
      <c r="J174" s="671"/>
      <c r="K174" s="667"/>
      <c r="L174" s="670" t="str">
        <f t="shared" si="6"/>
        <v/>
      </c>
      <c r="M174" s="649"/>
      <c r="N174" s="650"/>
      <c r="O174" s="649"/>
      <c r="P174" s="649"/>
      <c r="Q174" s="649"/>
      <c r="R174" s="464">
        <f t="shared" si="4"/>
        <v>1459.9637035297683</v>
      </c>
      <c r="S174" s="612" t="str">
        <f t="shared" si="5"/>
        <v/>
      </c>
      <c r="T174" s="649"/>
      <c r="U174" s="649"/>
    </row>
    <row r="175" spans="1:21">
      <c r="A175" s="665"/>
      <c r="B175" s="666"/>
      <c r="C175" s="667"/>
      <c r="D175" s="668"/>
      <c r="E175" s="667"/>
      <c r="F175" s="668"/>
      <c r="G175" s="669"/>
      <c r="H175" s="669"/>
      <c r="I175" s="670"/>
      <c r="J175" s="671"/>
      <c r="K175" s="667"/>
      <c r="L175" s="670" t="str">
        <f t="shared" si="6"/>
        <v/>
      </c>
      <c r="M175" s="649"/>
      <c r="N175" s="650"/>
      <c r="O175" s="649"/>
      <c r="P175" s="649"/>
      <c r="Q175" s="649"/>
      <c r="R175" s="464">
        <f t="shared" si="4"/>
        <v>1459.9637035297683</v>
      </c>
      <c r="S175" s="612" t="str">
        <f t="shared" si="5"/>
        <v/>
      </c>
      <c r="T175" s="649"/>
      <c r="U175" s="649"/>
    </row>
    <row r="176" spans="1:21">
      <c r="A176" s="665"/>
      <c r="B176" s="666"/>
      <c r="C176" s="667"/>
      <c r="D176" s="668"/>
      <c r="E176" s="667"/>
      <c r="F176" s="668"/>
      <c r="G176" s="669"/>
      <c r="H176" s="669"/>
      <c r="I176" s="670"/>
      <c r="J176" s="671"/>
      <c r="K176" s="667"/>
      <c r="L176" s="670" t="str">
        <f t="shared" si="6"/>
        <v/>
      </c>
      <c r="M176" s="649"/>
      <c r="N176" s="650"/>
      <c r="O176" s="649"/>
      <c r="P176" s="649"/>
      <c r="Q176" s="649"/>
      <c r="R176" s="464">
        <f t="shared" si="4"/>
        <v>1459.9637035297683</v>
      </c>
      <c r="S176" s="612" t="str">
        <f t="shared" si="5"/>
        <v/>
      </c>
      <c r="T176" s="649"/>
      <c r="U176" s="649"/>
    </row>
    <row r="177" spans="1:21">
      <c r="A177" s="665"/>
      <c r="B177" s="666"/>
      <c r="C177" s="667"/>
      <c r="D177" s="668"/>
      <c r="E177" s="667"/>
      <c r="F177" s="668"/>
      <c r="G177" s="669"/>
      <c r="H177" s="669"/>
      <c r="I177" s="670"/>
      <c r="J177" s="671"/>
      <c r="K177" s="667"/>
      <c r="L177" s="670" t="str">
        <f t="shared" si="6"/>
        <v/>
      </c>
      <c r="M177" s="649"/>
      <c r="N177" s="650"/>
      <c r="O177" s="649"/>
      <c r="P177" s="649"/>
      <c r="Q177" s="649"/>
      <c r="R177" s="464">
        <f t="shared" si="4"/>
        <v>1459.9637035297683</v>
      </c>
      <c r="S177" s="612" t="str">
        <f t="shared" si="5"/>
        <v/>
      </c>
      <c r="T177" s="649"/>
      <c r="U177" s="649"/>
    </row>
    <row r="178" spans="1:21">
      <c r="A178" s="665"/>
      <c r="B178" s="666"/>
      <c r="C178" s="667"/>
      <c r="D178" s="668"/>
      <c r="E178" s="667"/>
      <c r="F178" s="668"/>
      <c r="G178" s="669"/>
      <c r="H178" s="669"/>
      <c r="I178" s="670"/>
      <c r="J178" s="671"/>
      <c r="K178" s="667"/>
      <c r="L178" s="670" t="str">
        <f t="shared" si="6"/>
        <v/>
      </c>
      <c r="M178" s="649"/>
      <c r="N178" s="650"/>
      <c r="O178" s="649"/>
      <c r="P178" s="649"/>
      <c r="Q178" s="649"/>
      <c r="R178" s="464">
        <f t="shared" si="4"/>
        <v>1459.9637035297683</v>
      </c>
      <c r="S178" s="612" t="str">
        <f t="shared" si="5"/>
        <v/>
      </c>
      <c r="T178" s="649"/>
      <c r="U178" s="649"/>
    </row>
    <row r="179" spans="1:21">
      <c r="A179" s="665"/>
      <c r="B179" s="666"/>
      <c r="C179" s="667"/>
      <c r="D179" s="668"/>
      <c r="E179" s="667"/>
      <c r="F179" s="668"/>
      <c r="G179" s="669"/>
      <c r="H179" s="669"/>
      <c r="I179" s="670"/>
      <c r="J179" s="671"/>
      <c r="K179" s="667"/>
      <c r="L179" s="670" t="str">
        <f t="shared" si="6"/>
        <v/>
      </c>
      <c r="M179" s="649"/>
      <c r="N179" s="650"/>
      <c r="O179" s="649"/>
      <c r="P179" s="649"/>
      <c r="Q179" s="649"/>
      <c r="R179" s="464">
        <f t="shared" si="4"/>
        <v>1459.9637035297683</v>
      </c>
      <c r="S179" s="612" t="str">
        <f t="shared" si="5"/>
        <v/>
      </c>
      <c r="T179" s="649"/>
      <c r="U179" s="649"/>
    </row>
    <row r="180" spans="1:21">
      <c r="A180" s="665"/>
      <c r="B180" s="666"/>
      <c r="C180" s="667"/>
      <c r="D180" s="668"/>
      <c r="E180" s="667"/>
      <c r="F180" s="668"/>
      <c r="G180" s="669"/>
      <c r="H180" s="669"/>
      <c r="I180" s="670"/>
      <c r="J180" s="671"/>
      <c r="K180" s="667"/>
      <c r="L180" s="670" t="str">
        <f t="shared" si="6"/>
        <v/>
      </c>
      <c r="M180" s="649"/>
      <c r="N180" s="650"/>
      <c r="O180" s="649"/>
      <c r="P180" s="649"/>
      <c r="Q180" s="649"/>
      <c r="R180" s="464">
        <f t="shared" si="4"/>
        <v>1459.9637035297683</v>
      </c>
      <c r="S180" s="612" t="str">
        <f t="shared" si="5"/>
        <v/>
      </c>
      <c r="T180" s="649"/>
      <c r="U180" s="649"/>
    </row>
    <row r="181" spans="1:21">
      <c r="A181" s="665"/>
      <c r="B181" s="666"/>
      <c r="C181" s="667"/>
      <c r="D181" s="668"/>
      <c r="E181" s="667"/>
      <c r="F181" s="668"/>
      <c r="G181" s="669"/>
      <c r="H181" s="669"/>
      <c r="I181" s="670"/>
      <c r="J181" s="671"/>
      <c r="K181" s="667"/>
      <c r="L181" s="670" t="str">
        <f t="shared" si="6"/>
        <v/>
      </c>
      <c r="M181" s="649"/>
      <c r="N181" s="650"/>
      <c r="O181" s="649"/>
      <c r="P181" s="649"/>
      <c r="Q181" s="649"/>
      <c r="R181" s="464">
        <f t="shared" si="4"/>
        <v>1459.9637035297683</v>
      </c>
      <c r="S181" s="612" t="str">
        <f t="shared" si="5"/>
        <v/>
      </c>
      <c r="T181" s="649"/>
      <c r="U181" s="649"/>
    </row>
    <row r="182" spans="1:21">
      <c r="A182" s="665"/>
      <c r="B182" s="666"/>
      <c r="C182" s="667"/>
      <c r="D182" s="668"/>
      <c r="E182" s="667"/>
      <c r="F182" s="668"/>
      <c r="G182" s="669"/>
      <c r="H182" s="669"/>
      <c r="I182" s="670"/>
      <c r="J182" s="671"/>
      <c r="K182" s="667"/>
      <c r="L182" s="670" t="str">
        <f t="shared" si="6"/>
        <v/>
      </c>
      <c r="M182" s="649"/>
      <c r="N182" s="650"/>
      <c r="O182" s="649"/>
      <c r="P182" s="649"/>
      <c r="Q182" s="649"/>
      <c r="R182" s="464">
        <f t="shared" si="4"/>
        <v>1459.9637035297683</v>
      </c>
      <c r="S182" s="612" t="str">
        <f t="shared" si="5"/>
        <v/>
      </c>
      <c r="T182" s="649"/>
      <c r="U182" s="649"/>
    </row>
    <row r="183" spans="1:21">
      <c r="A183" s="665"/>
      <c r="B183" s="666"/>
      <c r="C183" s="667"/>
      <c r="D183" s="668"/>
      <c r="E183" s="667"/>
      <c r="F183" s="668"/>
      <c r="G183" s="669"/>
      <c r="H183" s="669"/>
      <c r="I183" s="670"/>
      <c r="J183" s="671"/>
      <c r="K183" s="667"/>
      <c r="L183" s="670" t="str">
        <f t="shared" si="6"/>
        <v/>
      </c>
      <c r="M183" s="649"/>
      <c r="N183" s="650"/>
      <c r="O183" s="649"/>
      <c r="P183" s="649"/>
      <c r="Q183" s="649"/>
      <c r="R183" s="464">
        <f t="shared" si="4"/>
        <v>1459.9637035297683</v>
      </c>
      <c r="S183" s="612" t="str">
        <f t="shared" si="5"/>
        <v/>
      </c>
      <c r="T183" s="649"/>
      <c r="U183" s="649"/>
    </row>
    <row r="184" spans="1:21">
      <c r="A184" s="665"/>
      <c r="B184" s="666"/>
      <c r="C184" s="667"/>
      <c r="D184" s="668"/>
      <c r="E184" s="667"/>
      <c r="F184" s="668"/>
      <c r="G184" s="669"/>
      <c r="H184" s="669"/>
      <c r="I184" s="670"/>
      <c r="J184" s="671"/>
      <c r="K184" s="667"/>
      <c r="L184" s="670" t="str">
        <f t="shared" si="6"/>
        <v/>
      </c>
      <c r="M184" s="649"/>
      <c r="N184" s="650"/>
      <c r="O184" s="649"/>
      <c r="P184" s="649"/>
      <c r="Q184" s="649"/>
      <c r="R184" s="464">
        <f t="shared" si="4"/>
        <v>1459.9637035297683</v>
      </c>
      <c r="S184" s="612" t="str">
        <f t="shared" si="5"/>
        <v/>
      </c>
      <c r="T184" s="649"/>
      <c r="U184" s="649"/>
    </row>
    <row r="185" spans="1:21">
      <c r="A185" s="665"/>
      <c r="B185" s="666"/>
      <c r="C185" s="667"/>
      <c r="D185" s="668"/>
      <c r="E185" s="667"/>
      <c r="F185" s="668"/>
      <c r="G185" s="669"/>
      <c r="H185" s="669"/>
      <c r="I185" s="670"/>
      <c r="J185" s="671"/>
      <c r="K185" s="667"/>
      <c r="L185" s="670" t="str">
        <f t="shared" si="6"/>
        <v/>
      </c>
      <c r="M185" s="649"/>
      <c r="N185" s="650"/>
      <c r="O185" s="649"/>
      <c r="P185" s="649"/>
      <c r="Q185" s="649"/>
      <c r="R185" s="464">
        <f t="shared" si="4"/>
        <v>1459.9637035297683</v>
      </c>
      <c r="S185" s="612" t="str">
        <f t="shared" si="5"/>
        <v/>
      </c>
      <c r="T185" s="649"/>
      <c r="U185" s="649"/>
    </row>
    <row r="186" spans="1:21">
      <c r="A186" s="665"/>
      <c r="B186" s="666"/>
      <c r="C186" s="667"/>
      <c r="D186" s="668"/>
      <c r="E186" s="667"/>
      <c r="F186" s="668"/>
      <c r="G186" s="669"/>
      <c r="H186" s="669"/>
      <c r="I186" s="670"/>
      <c r="J186" s="671"/>
      <c r="K186" s="667"/>
      <c r="L186" s="670" t="str">
        <f t="shared" si="6"/>
        <v/>
      </c>
      <c r="M186" s="649"/>
      <c r="N186" s="650"/>
      <c r="O186" s="649"/>
      <c r="P186" s="649"/>
      <c r="Q186" s="649"/>
      <c r="R186" s="464">
        <f t="shared" si="4"/>
        <v>1459.9637035297683</v>
      </c>
      <c r="S186" s="612" t="str">
        <f t="shared" si="5"/>
        <v/>
      </c>
      <c r="T186" s="649"/>
      <c r="U186" s="649"/>
    </row>
    <row r="187" spans="1:21">
      <c r="A187" s="665"/>
      <c r="B187" s="666"/>
      <c r="C187" s="667"/>
      <c r="D187" s="668"/>
      <c r="E187" s="667"/>
      <c r="F187" s="668"/>
      <c r="G187" s="669"/>
      <c r="H187" s="669"/>
      <c r="I187" s="670"/>
      <c r="J187" s="671"/>
      <c r="K187" s="667"/>
      <c r="L187" s="670" t="str">
        <f t="shared" si="6"/>
        <v/>
      </c>
      <c r="M187" s="649"/>
      <c r="N187" s="650"/>
      <c r="O187" s="649"/>
      <c r="P187" s="649"/>
      <c r="Q187" s="649"/>
      <c r="R187" s="464">
        <f t="shared" si="4"/>
        <v>1459.9637035297683</v>
      </c>
      <c r="S187" s="612" t="str">
        <f t="shared" si="5"/>
        <v/>
      </c>
      <c r="T187" s="649"/>
      <c r="U187" s="649"/>
    </row>
    <row r="188" spans="1:21">
      <c r="A188" s="665"/>
      <c r="B188" s="666"/>
      <c r="C188" s="667"/>
      <c r="D188" s="668"/>
      <c r="E188" s="667"/>
      <c r="F188" s="668"/>
      <c r="G188" s="669"/>
      <c r="H188" s="669"/>
      <c r="I188" s="670"/>
      <c r="J188" s="671"/>
      <c r="K188" s="667"/>
      <c r="L188" s="670" t="str">
        <f t="shared" si="6"/>
        <v/>
      </c>
      <c r="M188" s="649"/>
      <c r="N188" s="650"/>
      <c r="O188" s="649"/>
      <c r="P188" s="649"/>
      <c r="Q188" s="649"/>
      <c r="R188" s="464">
        <f t="shared" si="4"/>
        <v>1459.9637035297683</v>
      </c>
      <c r="S188" s="612" t="str">
        <f t="shared" si="5"/>
        <v/>
      </c>
      <c r="T188" s="649"/>
      <c r="U188" s="649"/>
    </row>
    <row r="189" spans="1:21">
      <c r="A189" s="665"/>
      <c r="B189" s="666"/>
      <c r="C189" s="667"/>
      <c r="D189" s="668"/>
      <c r="E189" s="667"/>
      <c r="F189" s="668"/>
      <c r="G189" s="669"/>
      <c r="H189" s="669"/>
      <c r="I189" s="670"/>
      <c r="J189" s="671"/>
      <c r="K189" s="667"/>
      <c r="L189" s="670" t="str">
        <f t="shared" si="6"/>
        <v/>
      </c>
      <c r="M189" s="649"/>
      <c r="N189" s="650"/>
      <c r="O189" s="649"/>
      <c r="P189" s="649"/>
      <c r="Q189" s="649"/>
      <c r="R189" s="464">
        <f t="shared" si="4"/>
        <v>1459.9637035297683</v>
      </c>
      <c r="S189" s="612" t="str">
        <f t="shared" si="5"/>
        <v/>
      </c>
      <c r="T189" s="649"/>
      <c r="U189" s="649"/>
    </row>
    <row r="190" spans="1:21">
      <c r="A190" s="665"/>
      <c r="B190" s="666"/>
      <c r="C190" s="667"/>
      <c r="D190" s="668"/>
      <c r="E190" s="667"/>
      <c r="F190" s="668"/>
      <c r="G190" s="669"/>
      <c r="H190" s="669"/>
      <c r="I190" s="670"/>
      <c r="J190" s="671"/>
      <c r="K190" s="667"/>
      <c r="L190" s="670" t="str">
        <f t="shared" si="6"/>
        <v/>
      </c>
      <c r="M190" s="649"/>
      <c r="N190" s="650"/>
      <c r="O190" s="649"/>
      <c r="P190" s="649"/>
      <c r="Q190" s="649"/>
      <c r="R190" s="464">
        <f t="shared" si="4"/>
        <v>1459.9637035297683</v>
      </c>
      <c r="S190" s="612" t="str">
        <f t="shared" si="5"/>
        <v/>
      </c>
      <c r="T190" s="649"/>
      <c r="U190" s="649"/>
    </row>
    <row r="191" spans="1:21">
      <c r="A191" s="665"/>
      <c r="B191" s="666"/>
      <c r="C191" s="667"/>
      <c r="D191" s="668"/>
      <c r="E191" s="667"/>
      <c r="F191" s="668"/>
      <c r="G191" s="669"/>
      <c r="H191" s="669"/>
      <c r="I191" s="670"/>
      <c r="J191" s="671"/>
      <c r="K191" s="667"/>
      <c r="L191" s="670" t="str">
        <f t="shared" si="6"/>
        <v/>
      </c>
      <c r="M191" s="649"/>
      <c r="N191" s="650"/>
      <c r="O191" s="649"/>
      <c r="P191" s="649"/>
      <c r="Q191" s="649"/>
      <c r="R191" s="464">
        <f t="shared" si="4"/>
        <v>1459.9637035297683</v>
      </c>
      <c r="S191" s="612" t="str">
        <f t="shared" si="5"/>
        <v/>
      </c>
      <c r="T191" s="649"/>
      <c r="U191" s="649"/>
    </row>
    <row r="192" spans="1:21">
      <c r="A192" s="665"/>
      <c r="B192" s="666"/>
      <c r="C192" s="667"/>
      <c r="D192" s="668"/>
      <c r="E192" s="667"/>
      <c r="F192" s="668"/>
      <c r="G192" s="669"/>
      <c r="H192" s="669"/>
      <c r="I192" s="670"/>
      <c r="J192" s="671"/>
      <c r="K192" s="667"/>
      <c r="L192" s="670" t="str">
        <f t="shared" si="6"/>
        <v/>
      </c>
      <c r="M192" s="649"/>
      <c r="N192" s="650"/>
      <c r="O192" s="649"/>
      <c r="P192" s="649"/>
      <c r="Q192" s="649"/>
      <c r="R192" s="464">
        <f t="shared" si="4"/>
        <v>1459.9637035297683</v>
      </c>
      <c r="S192" s="612" t="str">
        <f t="shared" si="5"/>
        <v/>
      </c>
      <c r="T192" s="649"/>
      <c r="U192" s="649"/>
    </row>
    <row r="193" spans="1:21">
      <c r="A193" s="665"/>
      <c r="B193" s="666"/>
      <c r="C193" s="667"/>
      <c r="D193" s="668"/>
      <c r="E193" s="667"/>
      <c r="F193" s="668"/>
      <c r="G193" s="669"/>
      <c r="H193" s="669"/>
      <c r="I193" s="670"/>
      <c r="J193" s="671"/>
      <c r="K193" s="667"/>
      <c r="L193" s="670" t="str">
        <f t="shared" si="6"/>
        <v/>
      </c>
      <c r="M193" s="649"/>
      <c r="N193" s="650"/>
      <c r="O193" s="649"/>
      <c r="P193" s="649"/>
      <c r="Q193" s="649"/>
      <c r="R193" s="464">
        <f t="shared" si="4"/>
        <v>1459.9637035297683</v>
      </c>
      <c r="S193" s="612" t="str">
        <f t="shared" si="5"/>
        <v/>
      </c>
      <c r="T193" s="649"/>
      <c r="U193" s="649"/>
    </row>
    <row r="194" spans="1:21">
      <c r="A194" s="665"/>
      <c r="B194" s="666"/>
      <c r="C194" s="667"/>
      <c r="D194" s="668"/>
      <c r="E194" s="667"/>
      <c r="F194" s="668"/>
      <c r="G194" s="669"/>
      <c r="H194" s="669"/>
      <c r="I194" s="670"/>
      <c r="J194" s="671"/>
      <c r="K194" s="667"/>
      <c r="L194" s="670" t="str">
        <f t="shared" si="6"/>
        <v/>
      </c>
      <c r="M194" s="649"/>
      <c r="N194" s="650"/>
      <c r="O194" s="649"/>
      <c r="P194" s="649"/>
      <c r="Q194" s="649"/>
      <c r="R194" s="464">
        <f t="shared" si="4"/>
        <v>1459.9637035297683</v>
      </c>
      <c r="S194" s="612" t="str">
        <f t="shared" si="5"/>
        <v/>
      </c>
      <c r="T194" s="649"/>
      <c r="U194" s="649"/>
    </row>
    <row r="195" spans="1:21">
      <c r="A195" s="665"/>
      <c r="B195" s="666"/>
      <c r="C195" s="667"/>
      <c r="D195" s="668"/>
      <c r="E195" s="667"/>
      <c r="F195" s="668"/>
      <c r="G195" s="669"/>
      <c r="H195" s="669"/>
      <c r="I195" s="670"/>
      <c r="J195" s="671"/>
      <c r="K195" s="667"/>
      <c r="L195" s="670" t="str">
        <f t="shared" ref="L195:L258" si="7">IF(B195="Compra",(F195*G195)+10+(F195*G195*0.000325),"")</f>
        <v/>
      </c>
      <c r="M195" s="649"/>
      <c r="N195" s="650"/>
      <c r="O195" s="649"/>
      <c r="P195" s="649"/>
      <c r="Q195" s="649"/>
      <c r="R195" s="464">
        <f t="shared" si="4"/>
        <v>1459.9637035297683</v>
      </c>
      <c r="S195" s="612" t="str">
        <f t="shared" si="5"/>
        <v/>
      </c>
      <c r="T195" s="649"/>
      <c r="U195" s="649"/>
    </row>
    <row r="196" spans="1:21">
      <c r="A196" s="665"/>
      <c r="B196" s="666"/>
      <c r="C196" s="667"/>
      <c r="D196" s="668"/>
      <c r="E196" s="667"/>
      <c r="F196" s="668"/>
      <c r="G196" s="669"/>
      <c r="H196" s="669"/>
      <c r="I196" s="670"/>
      <c r="J196" s="671"/>
      <c r="K196" s="667"/>
      <c r="L196" s="670" t="str">
        <f t="shared" si="7"/>
        <v/>
      </c>
      <c r="M196" s="649"/>
      <c r="N196" s="650"/>
      <c r="O196" s="649"/>
      <c r="P196" s="649"/>
      <c r="Q196" s="649"/>
      <c r="R196" s="673"/>
      <c r="S196" s="674"/>
      <c r="T196" s="649"/>
      <c r="U196" s="649"/>
    </row>
    <row r="197" spans="1:21">
      <c r="A197" s="665"/>
      <c r="B197" s="666"/>
      <c r="C197" s="667"/>
      <c r="D197" s="668"/>
      <c r="E197" s="667"/>
      <c r="F197" s="668"/>
      <c r="G197" s="669"/>
      <c r="H197" s="669"/>
      <c r="I197" s="670"/>
      <c r="J197" s="671"/>
      <c r="K197" s="667"/>
      <c r="L197" s="670" t="str">
        <f t="shared" si="7"/>
        <v/>
      </c>
      <c r="M197" s="649"/>
      <c r="N197" s="650"/>
      <c r="O197" s="649"/>
      <c r="P197" s="649"/>
      <c r="Q197" s="649"/>
      <c r="R197" s="673"/>
      <c r="S197" s="674"/>
      <c r="T197" s="649"/>
      <c r="U197" s="649"/>
    </row>
    <row r="198" spans="1:21">
      <c r="A198" s="665"/>
      <c r="B198" s="666"/>
      <c r="C198" s="667"/>
      <c r="D198" s="668"/>
      <c r="E198" s="667"/>
      <c r="F198" s="668"/>
      <c r="G198" s="669"/>
      <c r="H198" s="669"/>
      <c r="I198" s="670"/>
      <c r="J198" s="671"/>
      <c r="K198" s="667"/>
      <c r="L198" s="670" t="str">
        <f t="shared" si="7"/>
        <v/>
      </c>
      <c r="M198" s="649"/>
      <c r="N198" s="650"/>
      <c r="O198" s="649"/>
      <c r="P198" s="649"/>
      <c r="Q198" s="649"/>
      <c r="R198" s="673"/>
      <c r="S198" s="674"/>
      <c r="T198" s="649"/>
      <c r="U198" s="649"/>
    </row>
    <row r="199" spans="1:21">
      <c r="A199" s="665"/>
      <c r="B199" s="666"/>
      <c r="C199" s="667"/>
      <c r="D199" s="668"/>
      <c r="E199" s="667"/>
      <c r="F199" s="668"/>
      <c r="G199" s="669"/>
      <c r="H199" s="669"/>
      <c r="I199" s="670"/>
      <c r="J199" s="671"/>
      <c r="K199" s="667"/>
      <c r="L199" s="670" t="str">
        <f t="shared" si="7"/>
        <v/>
      </c>
      <c r="M199" s="649"/>
      <c r="N199" s="650"/>
      <c r="O199" s="649"/>
      <c r="P199" s="649"/>
      <c r="Q199" s="649"/>
      <c r="R199" s="673"/>
      <c r="S199" s="674"/>
      <c r="T199" s="649"/>
      <c r="U199" s="649"/>
    </row>
    <row r="200" spans="1:21">
      <c r="A200" s="665"/>
      <c r="B200" s="666"/>
      <c r="C200" s="667"/>
      <c r="D200" s="668"/>
      <c r="E200" s="667"/>
      <c r="F200" s="668"/>
      <c r="G200" s="669"/>
      <c r="H200" s="669"/>
      <c r="I200" s="670"/>
      <c r="J200" s="671"/>
      <c r="K200" s="667"/>
      <c r="L200" s="670" t="str">
        <f t="shared" si="7"/>
        <v/>
      </c>
      <c r="M200" s="649"/>
      <c r="N200" s="650"/>
      <c r="O200" s="649"/>
      <c r="P200" s="649"/>
      <c r="Q200" s="649"/>
      <c r="R200" s="673"/>
      <c r="S200" s="674"/>
      <c r="T200" s="649"/>
      <c r="U200" s="649"/>
    </row>
    <row r="201" spans="1:21">
      <c r="A201" s="665"/>
      <c r="B201" s="666"/>
      <c r="C201" s="667"/>
      <c r="D201" s="668"/>
      <c r="E201" s="667"/>
      <c r="F201" s="668"/>
      <c r="G201" s="669"/>
      <c r="H201" s="669"/>
      <c r="I201" s="670"/>
      <c r="J201" s="671"/>
      <c r="K201" s="667"/>
      <c r="L201" s="670" t="str">
        <f t="shared" si="7"/>
        <v/>
      </c>
      <c r="M201" s="649"/>
      <c r="N201" s="650"/>
      <c r="O201" s="649"/>
      <c r="P201" s="649"/>
      <c r="Q201" s="649"/>
      <c r="R201" s="673"/>
      <c r="S201" s="674"/>
      <c r="T201" s="649"/>
      <c r="U201" s="649"/>
    </row>
    <row r="202" spans="1:21">
      <c r="A202" s="665"/>
      <c r="B202" s="666"/>
      <c r="C202" s="667"/>
      <c r="D202" s="668"/>
      <c r="E202" s="667"/>
      <c r="F202" s="668"/>
      <c r="G202" s="669"/>
      <c r="H202" s="669"/>
      <c r="I202" s="670"/>
      <c r="J202" s="671"/>
      <c r="K202" s="667"/>
      <c r="L202" s="670" t="str">
        <f t="shared" si="7"/>
        <v/>
      </c>
      <c r="M202" s="649"/>
      <c r="N202" s="650"/>
      <c r="O202" s="649"/>
      <c r="P202" s="649"/>
      <c r="Q202" s="649"/>
      <c r="R202" s="673"/>
      <c r="S202" s="674"/>
      <c r="T202" s="649"/>
      <c r="U202" s="649"/>
    </row>
    <row r="203" spans="1:21">
      <c r="A203" s="665"/>
      <c r="B203" s="666"/>
      <c r="C203" s="667"/>
      <c r="D203" s="668"/>
      <c r="E203" s="667"/>
      <c r="F203" s="668"/>
      <c r="G203" s="669"/>
      <c r="H203" s="669"/>
      <c r="I203" s="670"/>
      <c r="J203" s="671"/>
      <c r="K203" s="667"/>
      <c r="L203" s="670" t="str">
        <f t="shared" si="7"/>
        <v/>
      </c>
      <c r="M203" s="649"/>
      <c r="N203" s="650"/>
      <c r="O203" s="649"/>
      <c r="P203" s="649"/>
      <c r="Q203" s="649"/>
      <c r="R203" s="673"/>
      <c r="S203" s="674"/>
      <c r="T203" s="649"/>
      <c r="U203" s="649"/>
    </row>
    <row r="204" spans="1:21">
      <c r="A204" s="665"/>
      <c r="B204" s="666"/>
      <c r="C204" s="667"/>
      <c r="D204" s="668"/>
      <c r="E204" s="667"/>
      <c r="F204" s="668"/>
      <c r="G204" s="669"/>
      <c r="H204" s="669"/>
      <c r="I204" s="670"/>
      <c r="J204" s="671"/>
      <c r="K204" s="667"/>
      <c r="L204" s="670" t="str">
        <f t="shared" si="7"/>
        <v/>
      </c>
      <c r="M204" s="649"/>
      <c r="N204" s="650"/>
      <c r="O204" s="649"/>
      <c r="P204" s="649"/>
      <c r="Q204" s="649"/>
      <c r="R204" s="673"/>
      <c r="S204" s="674"/>
      <c r="T204" s="649"/>
      <c r="U204" s="649"/>
    </row>
    <row r="205" spans="1:21">
      <c r="A205" s="665"/>
      <c r="B205" s="666"/>
      <c r="C205" s="667"/>
      <c r="D205" s="668"/>
      <c r="E205" s="667"/>
      <c r="F205" s="668"/>
      <c r="G205" s="669"/>
      <c r="H205" s="669"/>
      <c r="I205" s="670"/>
      <c r="J205" s="671"/>
      <c r="K205" s="667"/>
      <c r="L205" s="670" t="str">
        <f t="shared" si="7"/>
        <v/>
      </c>
      <c r="M205" s="649"/>
      <c r="N205" s="650"/>
      <c r="O205" s="649"/>
      <c r="P205" s="649"/>
      <c r="Q205" s="649"/>
      <c r="R205" s="673"/>
      <c r="S205" s="674"/>
      <c r="T205" s="649"/>
      <c r="U205" s="649"/>
    </row>
    <row r="206" spans="1:21">
      <c r="A206" s="665"/>
      <c r="B206" s="666"/>
      <c r="C206" s="667"/>
      <c r="D206" s="668"/>
      <c r="E206" s="667"/>
      <c r="F206" s="668"/>
      <c r="G206" s="669"/>
      <c r="H206" s="669"/>
      <c r="I206" s="670"/>
      <c r="J206" s="671"/>
      <c r="K206" s="667"/>
      <c r="L206" s="670" t="str">
        <f t="shared" si="7"/>
        <v/>
      </c>
      <c r="M206" s="649"/>
      <c r="N206" s="650"/>
      <c r="O206" s="649"/>
      <c r="P206" s="649"/>
      <c r="Q206" s="649"/>
      <c r="R206" s="673"/>
      <c r="S206" s="674"/>
      <c r="T206" s="649"/>
      <c r="U206" s="649"/>
    </row>
    <row r="207" spans="1:21">
      <c r="A207" s="665"/>
      <c r="B207" s="666"/>
      <c r="C207" s="667"/>
      <c r="D207" s="668"/>
      <c r="E207" s="667"/>
      <c r="F207" s="668"/>
      <c r="G207" s="669"/>
      <c r="H207" s="669"/>
      <c r="I207" s="670"/>
      <c r="J207" s="671"/>
      <c r="K207" s="667"/>
      <c r="L207" s="670" t="str">
        <f t="shared" si="7"/>
        <v/>
      </c>
      <c r="M207" s="649"/>
      <c r="N207" s="650"/>
      <c r="O207" s="649"/>
      <c r="P207" s="649"/>
      <c r="Q207" s="649"/>
      <c r="R207" s="673"/>
      <c r="S207" s="674"/>
      <c r="T207" s="649"/>
      <c r="U207" s="649"/>
    </row>
    <row r="208" spans="1:21">
      <c r="A208" s="665"/>
      <c r="B208" s="666"/>
      <c r="C208" s="667"/>
      <c r="D208" s="668"/>
      <c r="E208" s="667"/>
      <c r="F208" s="668"/>
      <c r="G208" s="669"/>
      <c r="H208" s="669"/>
      <c r="I208" s="670"/>
      <c r="J208" s="671"/>
      <c r="K208" s="667"/>
      <c r="L208" s="670" t="str">
        <f t="shared" si="7"/>
        <v/>
      </c>
      <c r="M208" s="649"/>
      <c r="N208" s="650"/>
      <c r="O208" s="649"/>
      <c r="P208" s="649"/>
      <c r="Q208" s="649"/>
      <c r="R208" s="673"/>
      <c r="S208" s="674"/>
      <c r="T208" s="649"/>
      <c r="U208" s="649"/>
    </row>
    <row r="209" spans="1:21">
      <c r="A209" s="665"/>
      <c r="B209" s="666"/>
      <c r="C209" s="667"/>
      <c r="D209" s="668"/>
      <c r="E209" s="667"/>
      <c r="F209" s="668"/>
      <c r="G209" s="669"/>
      <c r="H209" s="669"/>
      <c r="I209" s="670"/>
      <c r="J209" s="671"/>
      <c r="K209" s="667"/>
      <c r="L209" s="670" t="str">
        <f t="shared" si="7"/>
        <v/>
      </c>
      <c r="M209" s="649"/>
      <c r="N209" s="650"/>
      <c r="O209" s="649"/>
      <c r="P209" s="649"/>
      <c r="Q209" s="649"/>
      <c r="R209" s="673"/>
      <c r="S209" s="674"/>
      <c r="T209" s="649"/>
      <c r="U209" s="649"/>
    </row>
    <row r="210" spans="1:21">
      <c r="A210" s="665"/>
      <c r="B210" s="666"/>
      <c r="C210" s="667"/>
      <c r="D210" s="668"/>
      <c r="E210" s="667"/>
      <c r="F210" s="668"/>
      <c r="G210" s="669"/>
      <c r="H210" s="669"/>
      <c r="I210" s="670"/>
      <c r="J210" s="671"/>
      <c r="K210" s="667"/>
      <c r="L210" s="670" t="str">
        <f t="shared" si="7"/>
        <v/>
      </c>
      <c r="M210" s="649"/>
      <c r="N210" s="650"/>
      <c r="O210" s="649"/>
      <c r="P210" s="649"/>
      <c r="Q210" s="649"/>
      <c r="R210" s="673"/>
      <c r="S210" s="674"/>
      <c r="T210" s="649"/>
      <c r="U210" s="649"/>
    </row>
    <row r="211" spans="1:21">
      <c r="A211" s="665"/>
      <c r="B211" s="666"/>
      <c r="C211" s="667"/>
      <c r="D211" s="668"/>
      <c r="E211" s="667"/>
      <c r="F211" s="668"/>
      <c r="G211" s="669"/>
      <c r="H211" s="669"/>
      <c r="I211" s="670"/>
      <c r="J211" s="671"/>
      <c r="K211" s="667"/>
      <c r="L211" s="670" t="str">
        <f t="shared" si="7"/>
        <v/>
      </c>
      <c r="M211" s="649"/>
      <c r="N211" s="650"/>
      <c r="O211" s="649"/>
      <c r="P211" s="649"/>
      <c r="Q211" s="649"/>
      <c r="R211" s="673"/>
      <c r="S211" s="674"/>
      <c r="T211" s="649"/>
      <c r="U211" s="649"/>
    </row>
    <row r="212" spans="1:21">
      <c r="A212" s="665"/>
      <c r="B212" s="666"/>
      <c r="C212" s="667"/>
      <c r="D212" s="668"/>
      <c r="E212" s="667"/>
      <c r="F212" s="668"/>
      <c r="G212" s="669"/>
      <c r="H212" s="669"/>
      <c r="I212" s="670"/>
      <c r="J212" s="671"/>
      <c r="K212" s="667"/>
      <c r="L212" s="670" t="str">
        <f t="shared" si="7"/>
        <v/>
      </c>
      <c r="M212" s="649"/>
      <c r="N212" s="650"/>
      <c r="O212" s="649"/>
      <c r="P212" s="649"/>
      <c r="Q212" s="649"/>
      <c r="R212" s="673"/>
      <c r="S212" s="674"/>
      <c r="T212" s="649"/>
      <c r="U212" s="649"/>
    </row>
    <row r="213" spans="1:21">
      <c r="A213" s="665"/>
      <c r="B213" s="666"/>
      <c r="C213" s="667"/>
      <c r="D213" s="668"/>
      <c r="E213" s="667"/>
      <c r="F213" s="668"/>
      <c r="G213" s="669"/>
      <c r="H213" s="669"/>
      <c r="I213" s="670"/>
      <c r="J213" s="671"/>
      <c r="K213" s="667"/>
      <c r="L213" s="670" t="str">
        <f t="shared" si="7"/>
        <v/>
      </c>
      <c r="M213" s="649"/>
      <c r="N213" s="650"/>
      <c r="O213" s="649"/>
      <c r="P213" s="649"/>
      <c r="Q213" s="649"/>
      <c r="R213" s="673"/>
      <c r="S213" s="674"/>
      <c r="T213" s="649"/>
      <c r="U213" s="649"/>
    </row>
    <row r="214" spans="1:21">
      <c r="A214" s="665"/>
      <c r="B214" s="666"/>
      <c r="C214" s="667"/>
      <c r="D214" s="668"/>
      <c r="E214" s="667"/>
      <c r="F214" s="668"/>
      <c r="G214" s="669"/>
      <c r="H214" s="669"/>
      <c r="I214" s="670"/>
      <c r="J214" s="671"/>
      <c r="K214" s="667"/>
      <c r="L214" s="670" t="str">
        <f t="shared" si="7"/>
        <v/>
      </c>
      <c r="M214" s="649"/>
      <c r="N214" s="650"/>
      <c r="O214" s="649"/>
      <c r="P214" s="649"/>
      <c r="Q214" s="649"/>
      <c r="R214" s="673"/>
      <c r="S214" s="674"/>
      <c r="T214" s="649"/>
      <c r="U214" s="649"/>
    </row>
    <row r="215" spans="1:21">
      <c r="A215" s="665"/>
      <c r="B215" s="666"/>
      <c r="C215" s="667"/>
      <c r="D215" s="668"/>
      <c r="E215" s="667"/>
      <c r="F215" s="668"/>
      <c r="G215" s="669"/>
      <c r="H215" s="669"/>
      <c r="I215" s="670"/>
      <c r="J215" s="671"/>
      <c r="K215" s="667"/>
      <c r="L215" s="670" t="str">
        <f t="shared" si="7"/>
        <v/>
      </c>
      <c r="M215" s="649"/>
      <c r="N215" s="650"/>
      <c r="O215" s="649"/>
      <c r="P215" s="649"/>
      <c r="Q215" s="649"/>
      <c r="R215" s="673"/>
      <c r="S215" s="674"/>
      <c r="T215" s="649"/>
      <c r="U215" s="649"/>
    </row>
    <row r="216" spans="1:21">
      <c r="A216" s="665"/>
      <c r="B216" s="666"/>
      <c r="C216" s="667"/>
      <c r="D216" s="668"/>
      <c r="E216" s="667"/>
      <c r="F216" s="668"/>
      <c r="G216" s="669"/>
      <c r="H216" s="669"/>
      <c r="I216" s="670"/>
      <c r="J216" s="671"/>
      <c r="K216" s="667"/>
      <c r="L216" s="670" t="str">
        <f t="shared" si="7"/>
        <v/>
      </c>
      <c r="M216" s="649"/>
      <c r="N216" s="650"/>
      <c r="O216" s="649"/>
      <c r="P216" s="649"/>
      <c r="Q216" s="649"/>
      <c r="R216" s="673"/>
      <c r="S216" s="674"/>
      <c r="T216" s="649"/>
      <c r="U216" s="649"/>
    </row>
    <row r="217" spans="1:21">
      <c r="A217" s="665"/>
      <c r="B217" s="666"/>
      <c r="C217" s="667"/>
      <c r="D217" s="668"/>
      <c r="E217" s="667"/>
      <c r="F217" s="668"/>
      <c r="G217" s="669"/>
      <c r="H217" s="669"/>
      <c r="I217" s="670"/>
      <c r="J217" s="671"/>
      <c r="K217" s="667"/>
      <c r="L217" s="670" t="str">
        <f t="shared" si="7"/>
        <v/>
      </c>
      <c r="M217" s="649"/>
      <c r="N217" s="650"/>
      <c r="O217" s="649"/>
      <c r="P217" s="649"/>
      <c r="Q217" s="649"/>
      <c r="R217" s="673"/>
      <c r="S217" s="674"/>
      <c r="T217" s="649"/>
      <c r="U217" s="649"/>
    </row>
    <row r="218" spans="1:21">
      <c r="A218" s="665"/>
      <c r="B218" s="666"/>
      <c r="C218" s="667"/>
      <c r="D218" s="668"/>
      <c r="E218" s="667"/>
      <c r="F218" s="668"/>
      <c r="G218" s="669"/>
      <c r="H218" s="669"/>
      <c r="I218" s="670"/>
      <c r="J218" s="671"/>
      <c r="K218" s="667"/>
      <c r="L218" s="670" t="str">
        <f t="shared" si="7"/>
        <v/>
      </c>
      <c r="M218" s="649"/>
      <c r="N218" s="650"/>
      <c r="O218" s="649"/>
      <c r="P218" s="649"/>
      <c r="Q218" s="649"/>
      <c r="R218" s="673"/>
      <c r="S218" s="674"/>
      <c r="T218" s="649"/>
      <c r="U218" s="649"/>
    </row>
    <row r="219" spans="1:21">
      <c r="A219" s="665"/>
      <c r="B219" s="666"/>
      <c r="C219" s="667"/>
      <c r="D219" s="668"/>
      <c r="E219" s="667"/>
      <c r="F219" s="668"/>
      <c r="G219" s="669"/>
      <c r="H219" s="669"/>
      <c r="I219" s="670"/>
      <c r="J219" s="671"/>
      <c r="K219" s="667"/>
      <c r="L219" s="670" t="str">
        <f t="shared" si="7"/>
        <v/>
      </c>
      <c r="M219" s="649"/>
      <c r="N219" s="650"/>
      <c r="O219" s="649"/>
      <c r="P219" s="649"/>
      <c r="Q219" s="649"/>
      <c r="R219" s="673"/>
      <c r="S219" s="674"/>
      <c r="T219" s="649"/>
      <c r="U219" s="649"/>
    </row>
    <row r="220" spans="1:21">
      <c r="A220" s="665"/>
      <c r="B220" s="666"/>
      <c r="C220" s="667"/>
      <c r="D220" s="668"/>
      <c r="E220" s="667"/>
      <c r="F220" s="668"/>
      <c r="G220" s="669"/>
      <c r="H220" s="669"/>
      <c r="I220" s="670"/>
      <c r="J220" s="671"/>
      <c r="K220" s="667"/>
      <c r="L220" s="670" t="str">
        <f t="shared" si="7"/>
        <v/>
      </c>
      <c r="M220" s="649"/>
      <c r="N220" s="650"/>
      <c r="O220" s="649"/>
      <c r="P220" s="649"/>
      <c r="Q220" s="649"/>
      <c r="R220" s="673"/>
      <c r="S220" s="674"/>
      <c r="T220" s="649"/>
      <c r="U220" s="649"/>
    </row>
    <row r="221" spans="1:21">
      <c r="A221" s="665"/>
      <c r="B221" s="666"/>
      <c r="C221" s="667"/>
      <c r="D221" s="668"/>
      <c r="E221" s="667"/>
      <c r="F221" s="668"/>
      <c r="G221" s="669"/>
      <c r="H221" s="669"/>
      <c r="I221" s="670"/>
      <c r="J221" s="671"/>
      <c r="K221" s="667"/>
      <c r="L221" s="670" t="str">
        <f t="shared" si="7"/>
        <v/>
      </c>
      <c r="M221" s="649"/>
      <c r="N221" s="650"/>
      <c r="O221" s="649"/>
      <c r="P221" s="649"/>
      <c r="Q221" s="649"/>
      <c r="R221" s="673"/>
      <c r="S221" s="674"/>
      <c r="T221" s="649"/>
      <c r="U221" s="649"/>
    </row>
    <row r="222" spans="1:21">
      <c r="A222" s="665"/>
      <c r="B222" s="666"/>
      <c r="C222" s="667"/>
      <c r="D222" s="668"/>
      <c r="E222" s="667"/>
      <c r="F222" s="668"/>
      <c r="G222" s="669"/>
      <c r="H222" s="669"/>
      <c r="I222" s="670"/>
      <c r="J222" s="671"/>
      <c r="K222" s="667"/>
      <c r="L222" s="670" t="str">
        <f t="shared" si="7"/>
        <v/>
      </c>
      <c r="M222" s="649"/>
      <c r="N222" s="650"/>
      <c r="O222" s="649"/>
      <c r="P222" s="649"/>
      <c r="Q222" s="649"/>
      <c r="R222" s="673"/>
      <c r="S222" s="674"/>
      <c r="T222" s="649"/>
      <c r="U222" s="649"/>
    </row>
    <row r="223" spans="1:21">
      <c r="A223" s="665"/>
      <c r="B223" s="666"/>
      <c r="C223" s="667"/>
      <c r="D223" s="668"/>
      <c r="E223" s="667"/>
      <c r="F223" s="668"/>
      <c r="G223" s="669"/>
      <c r="H223" s="669"/>
      <c r="I223" s="670"/>
      <c r="J223" s="671"/>
      <c r="K223" s="667"/>
      <c r="L223" s="670" t="str">
        <f t="shared" si="7"/>
        <v/>
      </c>
      <c r="M223" s="649"/>
      <c r="N223" s="650"/>
      <c r="O223" s="649"/>
      <c r="P223" s="649"/>
      <c r="Q223" s="649"/>
      <c r="R223" s="673"/>
      <c r="S223" s="674"/>
      <c r="T223" s="649"/>
      <c r="U223" s="649"/>
    </row>
    <row r="224" spans="1:21">
      <c r="A224" s="665"/>
      <c r="B224" s="666"/>
      <c r="C224" s="667"/>
      <c r="D224" s="668"/>
      <c r="E224" s="667"/>
      <c r="F224" s="668"/>
      <c r="G224" s="669"/>
      <c r="H224" s="669"/>
      <c r="I224" s="670"/>
      <c r="J224" s="671"/>
      <c r="K224" s="667"/>
      <c r="L224" s="670" t="str">
        <f t="shared" si="7"/>
        <v/>
      </c>
      <c r="M224" s="649"/>
      <c r="N224" s="650"/>
      <c r="O224" s="649"/>
      <c r="P224" s="649"/>
      <c r="Q224" s="649"/>
      <c r="R224" s="673"/>
      <c r="S224" s="674"/>
      <c r="T224" s="649"/>
      <c r="U224" s="649"/>
    </row>
    <row r="225" spans="1:21">
      <c r="A225" s="665"/>
      <c r="B225" s="666"/>
      <c r="C225" s="667"/>
      <c r="D225" s="668"/>
      <c r="E225" s="667"/>
      <c r="F225" s="668"/>
      <c r="G225" s="669"/>
      <c r="H225" s="669"/>
      <c r="I225" s="670"/>
      <c r="J225" s="671"/>
      <c r="K225" s="667"/>
      <c r="L225" s="670" t="str">
        <f t="shared" si="7"/>
        <v/>
      </c>
      <c r="M225" s="649"/>
      <c r="N225" s="650"/>
      <c r="O225" s="649"/>
      <c r="P225" s="649"/>
      <c r="Q225" s="649"/>
      <c r="R225" s="673"/>
      <c r="S225" s="674"/>
      <c r="T225" s="649"/>
      <c r="U225" s="649"/>
    </row>
    <row r="226" spans="1:21">
      <c r="A226" s="665"/>
      <c r="B226" s="666"/>
      <c r="C226" s="667"/>
      <c r="D226" s="668"/>
      <c r="E226" s="667"/>
      <c r="F226" s="668"/>
      <c r="G226" s="669"/>
      <c r="H226" s="669"/>
      <c r="I226" s="670"/>
      <c r="J226" s="671"/>
      <c r="K226" s="667"/>
      <c r="L226" s="670" t="str">
        <f t="shared" si="7"/>
        <v/>
      </c>
      <c r="M226" s="649"/>
      <c r="N226" s="650"/>
      <c r="O226" s="649"/>
      <c r="P226" s="649"/>
      <c r="Q226" s="649"/>
      <c r="R226" s="673"/>
      <c r="S226" s="674"/>
      <c r="T226" s="649"/>
      <c r="U226" s="649"/>
    </row>
    <row r="227" spans="1:21">
      <c r="A227" s="665"/>
      <c r="B227" s="666"/>
      <c r="C227" s="667"/>
      <c r="D227" s="668"/>
      <c r="E227" s="667"/>
      <c r="F227" s="668"/>
      <c r="G227" s="669"/>
      <c r="H227" s="669"/>
      <c r="I227" s="670"/>
      <c r="J227" s="671"/>
      <c r="K227" s="667"/>
      <c r="L227" s="670" t="str">
        <f t="shared" si="7"/>
        <v/>
      </c>
      <c r="M227" s="649"/>
      <c r="N227" s="650"/>
      <c r="O227" s="649"/>
      <c r="P227" s="649"/>
      <c r="Q227" s="649"/>
      <c r="R227" s="673"/>
      <c r="S227" s="674"/>
      <c r="T227" s="649"/>
      <c r="U227" s="649"/>
    </row>
    <row r="228" spans="1:21">
      <c r="A228" s="665"/>
      <c r="B228" s="666"/>
      <c r="C228" s="667"/>
      <c r="D228" s="668"/>
      <c r="E228" s="667"/>
      <c r="F228" s="668"/>
      <c r="G228" s="669"/>
      <c r="H228" s="669"/>
      <c r="I228" s="670"/>
      <c r="J228" s="671"/>
      <c r="K228" s="667"/>
      <c r="L228" s="670" t="str">
        <f t="shared" si="7"/>
        <v/>
      </c>
      <c r="M228" s="649"/>
      <c r="N228" s="650"/>
      <c r="O228" s="649"/>
      <c r="P228" s="649"/>
      <c r="Q228" s="649"/>
      <c r="R228" s="673"/>
      <c r="S228" s="674"/>
      <c r="T228" s="649"/>
      <c r="U228" s="649"/>
    </row>
    <row r="229" spans="1:21">
      <c r="A229" s="665"/>
      <c r="B229" s="666"/>
      <c r="C229" s="667"/>
      <c r="D229" s="668"/>
      <c r="E229" s="667"/>
      <c r="F229" s="668"/>
      <c r="G229" s="669"/>
      <c r="H229" s="669"/>
      <c r="I229" s="670"/>
      <c r="J229" s="671"/>
      <c r="K229" s="667"/>
      <c r="L229" s="670" t="str">
        <f t="shared" si="7"/>
        <v/>
      </c>
      <c r="M229" s="649"/>
      <c r="N229" s="650"/>
      <c r="O229" s="649"/>
      <c r="P229" s="649"/>
      <c r="Q229" s="649"/>
      <c r="R229" s="673"/>
      <c r="S229" s="674"/>
      <c r="T229" s="649"/>
      <c r="U229" s="649"/>
    </row>
    <row r="230" spans="1:21">
      <c r="A230" s="665"/>
      <c r="B230" s="666"/>
      <c r="C230" s="667"/>
      <c r="D230" s="668"/>
      <c r="E230" s="667"/>
      <c r="F230" s="668"/>
      <c r="G230" s="669"/>
      <c r="H230" s="669"/>
      <c r="I230" s="670"/>
      <c r="J230" s="671"/>
      <c r="K230" s="667"/>
      <c r="L230" s="670" t="str">
        <f t="shared" si="7"/>
        <v/>
      </c>
      <c r="M230" s="649"/>
      <c r="N230" s="650"/>
      <c r="O230" s="649"/>
      <c r="P230" s="649"/>
      <c r="Q230" s="649"/>
      <c r="R230" s="673"/>
      <c r="S230" s="674"/>
      <c r="T230" s="649"/>
      <c r="U230" s="649"/>
    </row>
    <row r="231" spans="1:21">
      <c r="A231" s="665"/>
      <c r="B231" s="666"/>
      <c r="C231" s="667"/>
      <c r="D231" s="668"/>
      <c r="E231" s="667"/>
      <c r="F231" s="668"/>
      <c r="G231" s="669"/>
      <c r="H231" s="669"/>
      <c r="I231" s="670"/>
      <c r="J231" s="671"/>
      <c r="K231" s="667"/>
      <c r="L231" s="670" t="str">
        <f t="shared" si="7"/>
        <v/>
      </c>
      <c r="M231" s="649"/>
      <c r="N231" s="650"/>
      <c r="O231" s="649"/>
      <c r="P231" s="649"/>
      <c r="Q231" s="649"/>
      <c r="R231" s="673"/>
      <c r="S231" s="674"/>
      <c r="T231" s="649"/>
      <c r="U231" s="649"/>
    </row>
    <row r="232" spans="1:21">
      <c r="A232" s="665"/>
      <c r="B232" s="666"/>
      <c r="C232" s="667"/>
      <c r="D232" s="668"/>
      <c r="E232" s="667"/>
      <c r="F232" s="668"/>
      <c r="G232" s="669"/>
      <c r="H232" s="669"/>
      <c r="I232" s="670"/>
      <c r="J232" s="671"/>
      <c r="K232" s="667"/>
      <c r="L232" s="670" t="str">
        <f t="shared" si="7"/>
        <v/>
      </c>
      <c r="M232" s="649"/>
      <c r="N232" s="650"/>
      <c r="O232" s="649"/>
      <c r="P232" s="649"/>
      <c r="Q232" s="649"/>
      <c r="R232" s="673"/>
      <c r="S232" s="674"/>
      <c r="T232" s="649"/>
      <c r="U232" s="649"/>
    </row>
    <row r="233" spans="1:21">
      <c r="A233" s="665"/>
      <c r="B233" s="666"/>
      <c r="C233" s="667"/>
      <c r="D233" s="668"/>
      <c r="E233" s="667"/>
      <c r="F233" s="668"/>
      <c r="G233" s="669"/>
      <c r="H233" s="669"/>
      <c r="I233" s="670"/>
      <c r="J233" s="671"/>
      <c r="K233" s="667"/>
      <c r="L233" s="670" t="str">
        <f t="shared" si="7"/>
        <v/>
      </c>
      <c r="M233" s="649"/>
      <c r="N233" s="650"/>
      <c r="O233" s="649"/>
      <c r="P233" s="649"/>
      <c r="Q233" s="649"/>
      <c r="R233" s="673"/>
      <c r="S233" s="674"/>
      <c r="T233" s="649"/>
      <c r="U233" s="649"/>
    </row>
    <row r="234" spans="1:21">
      <c r="A234" s="665"/>
      <c r="B234" s="666"/>
      <c r="C234" s="667"/>
      <c r="D234" s="668"/>
      <c r="E234" s="667"/>
      <c r="F234" s="668"/>
      <c r="G234" s="669"/>
      <c r="H234" s="669"/>
      <c r="I234" s="670"/>
      <c r="J234" s="671"/>
      <c r="K234" s="667"/>
      <c r="L234" s="670" t="str">
        <f t="shared" si="7"/>
        <v/>
      </c>
      <c r="M234" s="649"/>
      <c r="N234" s="650"/>
      <c r="O234" s="649"/>
      <c r="P234" s="649"/>
      <c r="Q234" s="649"/>
      <c r="R234" s="673"/>
      <c r="S234" s="674"/>
      <c r="T234" s="649"/>
      <c r="U234" s="649"/>
    </row>
    <row r="235" spans="1:21">
      <c r="A235" s="665"/>
      <c r="B235" s="666"/>
      <c r="C235" s="667"/>
      <c r="D235" s="668"/>
      <c r="E235" s="667"/>
      <c r="F235" s="668"/>
      <c r="G235" s="669"/>
      <c r="H235" s="669"/>
      <c r="I235" s="670"/>
      <c r="J235" s="671"/>
      <c r="K235" s="667"/>
      <c r="L235" s="670" t="str">
        <f t="shared" si="7"/>
        <v/>
      </c>
      <c r="M235" s="649"/>
      <c r="N235" s="650"/>
      <c r="O235" s="649"/>
      <c r="P235" s="649"/>
      <c r="Q235" s="649"/>
      <c r="R235" s="673"/>
      <c r="S235" s="674"/>
      <c r="T235" s="649"/>
      <c r="U235" s="649"/>
    </row>
    <row r="236" spans="1:21">
      <c r="A236" s="665"/>
      <c r="B236" s="666"/>
      <c r="C236" s="667"/>
      <c r="D236" s="668"/>
      <c r="E236" s="667"/>
      <c r="F236" s="668"/>
      <c r="G236" s="669"/>
      <c r="H236" s="669"/>
      <c r="I236" s="670"/>
      <c r="J236" s="671"/>
      <c r="K236" s="667"/>
      <c r="L236" s="670" t="str">
        <f t="shared" si="7"/>
        <v/>
      </c>
      <c r="M236" s="649"/>
      <c r="N236" s="650"/>
      <c r="O236" s="649"/>
      <c r="P236" s="649"/>
      <c r="Q236" s="649"/>
      <c r="R236" s="673"/>
      <c r="S236" s="674"/>
      <c r="T236" s="649"/>
      <c r="U236" s="649"/>
    </row>
    <row r="237" spans="1:21">
      <c r="A237" s="665"/>
      <c r="B237" s="666"/>
      <c r="C237" s="667"/>
      <c r="D237" s="668"/>
      <c r="E237" s="667"/>
      <c r="F237" s="668"/>
      <c r="G237" s="669"/>
      <c r="H237" s="669"/>
      <c r="I237" s="670"/>
      <c r="J237" s="671"/>
      <c r="K237" s="667"/>
      <c r="L237" s="670" t="str">
        <f t="shared" si="7"/>
        <v/>
      </c>
      <c r="M237" s="649"/>
      <c r="N237" s="650"/>
      <c r="O237" s="649"/>
      <c r="P237" s="649"/>
      <c r="Q237" s="649"/>
      <c r="R237" s="673"/>
      <c r="S237" s="674"/>
      <c r="T237" s="649"/>
      <c r="U237" s="649"/>
    </row>
    <row r="238" spans="1:21">
      <c r="A238" s="665"/>
      <c r="B238" s="666"/>
      <c r="C238" s="667"/>
      <c r="D238" s="668"/>
      <c r="E238" s="667"/>
      <c r="F238" s="668"/>
      <c r="G238" s="669"/>
      <c r="H238" s="669"/>
      <c r="I238" s="670"/>
      <c r="J238" s="671"/>
      <c r="K238" s="667"/>
      <c r="L238" s="670" t="str">
        <f t="shared" si="7"/>
        <v/>
      </c>
      <c r="M238" s="649"/>
      <c r="N238" s="650"/>
      <c r="O238" s="649"/>
      <c r="P238" s="649"/>
      <c r="Q238" s="649"/>
      <c r="R238" s="673"/>
      <c r="S238" s="674"/>
      <c r="T238" s="649"/>
      <c r="U238" s="649"/>
    </row>
    <row r="239" spans="1:21">
      <c r="A239" s="665"/>
      <c r="B239" s="666"/>
      <c r="C239" s="667"/>
      <c r="D239" s="668"/>
      <c r="E239" s="667"/>
      <c r="F239" s="668"/>
      <c r="G239" s="669"/>
      <c r="H239" s="669"/>
      <c r="I239" s="670"/>
      <c r="J239" s="671"/>
      <c r="K239" s="667"/>
      <c r="L239" s="670" t="str">
        <f t="shared" si="7"/>
        <v/>
      </c>
      <c r="M239" s="649"/>
      <c r="N239" s="650"/>
      <c r="O239" s="649"/>
      <c r="P239" s="649"/>
      <c r="Q239" s="649"/>
      <c r="R239" s="673"/>
      <c r="S239" s="674"/>
      <c r="T239" s="649"/>
      <c r="U239" s="649"/>
    </row>
    <row r="240" spans="1:21">
      <c r="A240" s="665"/>
      <c r="B240" s="666"/>
      <c r="C240" s="667"/>
      <c r="D240" s="668"/>
      <c r="E240" s="667"/>
      <c r="F240" s="668"/>
      <c r="G240" s="669"/>
      <c r="H240" s="669"/>
      <c r="I240" s="670"/>
      <c r="J240" s="671"/>
      <c r="K240" s="667"/>
      <c r="L240" s="670" t="str">
        <f t="shared" si="7"/>
        <v/>
      </c>
      <c r="M240" s="649"/>
      <c r="N240" s="650"/>
      <c r="O240" s="649"/>
      <c r="P240" s="649"/>
      <c r="Q240" s="649"/>
      <c r="R240" s="673"/>
      <c r="S240" s="674"/>
      <c r="T240" s="649"/>
      <c r="U240" s="649"/>
    </row>
    <row r="241" spans="1:21">
      <c r="A241" s="665"/>
      <c r="B241" s="666"/>
      <c r="C241" s="667"/>
      <c r="D241" s="668"/>
      <c r="E241" s="667"/>
      <c r="F241" s="668"/>
      <c r="G241" s="669"/>
      <c r="H241" s="669"/>
      <c r="I241" s="670"/>
      <c r="J241" s="671"/>
      <c r="K241" s="667"/>
      <c r="L241" s="670" t="str">
        <f t="shared" si="7"/>
        <v/>
      </c>
      <c r="M241" s="649"/>
      <c r="N241" s="650"/>
      <c r="O241" s="649"/>
      <c r="P241" s="649"/>
      <c r="Q241" s="649"/>
      <c r="R241" s="673"/>
      <c r="S241" s="674"/>
      <c r="T241" s="649"/>
      <c r="U241" s="649"/>
    </row>
    <row r="242" spans="1:21">
      <c r="A242" s="665"/>
      <c r="B242" s="666"/>
      <c r="C242" s="667"/>
      <c r="D242" s="668"/>
      <c r="E242" s="667"/>
      <c r="F242" s="668"/>
      <c r="G242" s="669"/>
      <c r="H242" s="669"/>
      <c r="I242" s="670"/>
      <c r="J242" s="671"/>
      <c r="K242" s="667"/>
      <c r="L242" s="670" t="str">
        <f t="shared" si="7"/>
        <v/>
      </c>
      <c r="M242" s="649"/>
      <c r="N242" s="650"/>
      <c r="O242" s="649"/>
      <c r="P242" s="649"/>
      <c r="Q242" s="649"/>
      <c r="R242" s="673"/>
      <c r="S242" s="674"/>
      <c r="T242" s="649"/>
      <c r="U242" s="649"/>
    </row>
    <row r="243" spans="1:21">
      <c r="A243" s="665"/>
      <c r="B243" s="666"/>
      <c r="C243" s="667"/>
      <c r="D243" s="668"/>
      <c r="E243" s="667"/>
      <c r="F243" s="668"/>
      <c r="G243" s="669"/>
      <c r="H243" s="669"/>
      <c r="I243" s="670"/>
      <c r="J243" s="671"/>
      <c r="K243" s="667"/>
      <c r="L243" s="670" t="str">
        <f t="shared" si="7"/>
        <v/>
      </c>
      <c r="M243" s="649"/>
      <c r="N243" s="650"/>
      <c r="O243" s="649"/>
      <c r="P243" s="649"/>
      <c r="Q243" s="649"/>
      <c r="R243" s="673"/>
      <c r="S243" s="674"/>
      <c r="T243" s="649"/>
      <c r="U243" s="649"/>
    </row>
    <row r="244" spans="1:21">
      <c r="A244" s="665"/>
      <c r="B244" s="666"/>
      <c r="C244" s="667"/>
      <c r="D244" s="668"/>
      <c r="E244" s="667"/>
      <c r="F244" s="668"/>
      <c r="G244" s="669"/>
      <c r="H244" s="669"/>
      <c r="I244" s="670"/>
      <c r="J244" s="671"/>
      <c r="K244" s="667"/>
      <c r="L244" s="670" t="str">
        <f t="shared" si="7"/>
        <v/>
      </c>
      <c r="M244" s="649"/>
      <c r="N244" s="650"/>
      <c r="O244" s="649"/>
      <c r="P244" s="649"/>
      <c r="Q244" s="649"/>
      <c r="R244" s="673"/>
      <c r="S244" s="674"/>
      <c r="T244" s="649"/>
      <c r="U244" s="649"/>
    </row>
    <row r="245" spans="1:21">
      <c r="A245" s="665"/>
      <c r="B245" s="666"/>
      <c r="C245" s="667"/>
      <c r="D245" s="668"/>
      <c r="E245" s="667"/>
      <c r="F245" s="668"/>
      <c r="G245" s="669"/>
      <c r="H245" s="669"/>
      <c r="I245" s="670"/>
      <c r="J245" s="671"/>
      <c r="K245" s="667"/>
      <c r="L245" s="670" t="str">
        <f t="shared" si="7"/>
        <v/>
      </c>
      <c r="M245" s="649"/>
      <c r="N245" s="650"/>
      <c r="O245" s="649"/>
      <c r="P245" s="649"/>
      <c r="Q245" s="649"/>
      <c r="R245" s="673"/>
      <c r="S245" s="674"/>
      <c r="T245" s="649"/>
      <c r="U245" s="649"/>
    </row>
    <row r="246" spans="1:21">
      <c r="A246" s="665"/>
      <c r="B246" s="666"/>
      <c r="C246" s="667"/>
      <c r="D246" s="668"/>
      <c r="E246" s="667"/>
      <c r="F246" s="668"/>
      <c r="G246" s="669"/>
      <c r="H246" s="669"/>
      <c r="I246" s="670"/>
      <c r="J246" s="671"/>
      <c r="K246" s="667"/>
      <c r="L246" s="670" t="str">
        <f t="shared" si="7"/>
        <v/>
      </c>
      <c r="M246" s="649"/>
      <c r="N246" s="650"/>
      <c r="O246" s="649"/>
      <c r="P246" s="649"/>
      <c r="Q246" s="649"/>
      <c r="R246" s="673"/>
      <c r="S246" s="674"/>
      <c r="T246" s="649"/>
      <c r="U246" s="649"/>
    </row>
    <row r="247" spans="1:21">
      <c r="A247" s="665"/>
      <c r="B247" s="666"/>
      <c r="C247" s="667"/>
      <c r="D247" s="668"/>
      <c r="E247" s="667"/>
      <c r="F247" s="668"/>
      <c r="G247" s="669"/>
      <c r="H247" s="669"/>
      <c r="I247" s="670"/>
      <c r="J247" s="671"/>
      <c r="K247" s="667"/>
      <c r="L247" s="670" t="str">
        <f t="shared" si="7"/>
        <v/>
      </c>
      <c r="M247" s="649"/>
      <c r="N247" s="650"/>
      <c r="O247" s="649"/>
      <c r="P247" s="649"/>
      <c r="Q247" s="649"/>
      <c r="R247" s="673"/>
      <c r="S247" s="674"/>
      <c r="T247" s="649"/>
      <c r="U247" s="649"/>
    </row>
    <row r="248" spans="1:21">
      <c r="A248" s="665"/>
      <c r="B248" s="666"/>
      <c r="C248" s="667"/>
      <c r="D248" s="668"/>
      <c r="E248" s="667"/>
      <c r="F248" s="668"/>
      <c r="G248" s="669"/>
      <c r="H248" s="669"/>
      <c r="I248" s="670"/>
      <c r="J248" s="671"/>
      <c r="K248" s="667"/>
      <c r="L248" s="670" t="str">
        <f t="shared" si="7"/>
        <v/>
      </c>
      <c r="M248" s="649"/>
      <c r="N248" s="650"/>
      <c r="O248" s="649"/>
      <c r="P248" s="649"/>
      <c r="Q248" s="649"/>
      <c r="R248" s="673"/>
      <c r="S248" s="674"/>
      <c r="T248" s="649"/>
      <c r="U248" s="649"/>
    </row>
    <row r="249" spans="1:21">
      <c r="A249" s="665"/>
      <c r="B249" s="666"/>
      <c r="C249" s="667"/>
      <c r="D249" s="668"/>
      <c r="E249" s="667"/>
      <c r="F249" s="668"/>
      <c r="G249" s="669"/>
      <c r="H249" s="669"/>
      <c r="I249" s="670"/>
      <c r="J249" s="671"/>
      <c r="K249" s="667"/>
      <c r="L249" s="670" t="str">
        <f t="shared" si="7"/>
        <v/>
      </c>
      <c r="M249" s="649"/>
      <c r="N249" s="650"/>
      <c r="O249" s="649"/>
      <c r="P249" s="649"/>
      <c r="Q249" s="649"/>
      <c r="R249" s="673"/>
      <c r="S249" s="674"/>
      <c r="T249" s="649"/>
      <c r="U249" s="649"/>
    </row>
    <row r="250" spans="1:21">
      <c r="A250" s="665"/>
      <c r="B250" s="666"/>
      <c r="C250" s="667"/>
      <c r="D250" s="668"/>
      <c r="E250" s="667"/>
      <c r="F250" s="668"/>
      <c r="G250" s="669"/>
      <c r="H250" s="669"/>
      <c r="I250" s="670"/>
      <c r="J250" s="671"/>
      <c r="K250" s="667"/>
      <c r="L250" s="670" t="str">
        <f t="shared" si="7"/>
        <v/>
      </c>
      <c r="M250" s="649"/>
      <c r="N250" s="650"/>
      <c r="O250" s="649"/>
      <c r="P250" s="649"/>
      <c r="Q250" s="649"/>
      <c r="R250" s="673"/>
      <c r="S250" s="674"/>
      <c r="T250" s="649"/>
      <c r="U250" s="649"/>
    </row>
    <row r="251" spans="1:21">
      <c r="A251" s="665"/>
      <c r="B251" s="666"/>
      <c r="C251" s="667"/>
      <c r="D251" s="668"/>
      <c r="E251" s="667"/>
      <c r="F251" s="668"/>
      <c r="G251" s="669"/>
      <c r="H251" s="669"/>
      <c r="I251" s="670"/>
      <c r="J251" s="671"/>
      <c r="K251" s="667"/>
      <c r="L251" s="670" t="str">
        <f t="shared" si="7"/>
        <v/>
      </c>
      <c r="M251" s="649"/>
      <c r="N251" s="650"/>
      <c r="O251" s="649"/>
      <c r="P251" s="649"/>
      <c r="Q251" s="649"/>
      <c r="R251" s="673"/>
      <c r="S251" s="674"/>
      <c r="T251" s="649"/>
      <c r="U251" s="649"/>
    </row>
    <row r="252" spans="1:21">
      <c r="A252" s="665"/>
      <c r="B252" s="666"/>
      <c r="C252" s="667"/>
      <c r="D252" s="668"/>
      <c r="E252" s="667"/>
      <c r="F252" s="668"/>
      <c r="G252" s="669"/>
      <c r="H252" s="669"/>
      <c r="I252" s="670"/>
      <c r="J252" s="671"/>
      <c r="K252" s="667"/>
      <c r="L252" s="670" t="str">
        <f t="shared" si="7"/>
        <v/>
      </c>
      <c r="M252" s="649"/>
      <c r="N252" s="650"/>
      <c r="O252" s="649"/>
      <c r="P252" s="649"/>
      <c r="Q252" s="649"/>
      <c r="R252" s="673"/>
      <c r="S252" s="674"/>
      <c r="T252" s="649"/>
      <c r="U252" s="649"/>
    </row>
    <row r="253" spans="1:21">
      <c r="A253" s="665"/>
      <c r="B253" s="666"/>
      <c r="C253" s="667"/>
      <c r="D253" s="668"/>
      <c r="E253" s="667"/>
      <c r="F253" s="668"/>
      <c r="G253" s="669"/>
      <c r="H253" s="669"/>
      <c r="I253" s="670"/>
      <c r="J253" s="671"/>
      <c r="K253" s="667"/>
      <c r="L253" s="670" t="str">
        <f t="shared" si="7"/>
        <v/>
      </c>
      <c r="M253" s="649"/>
      <c r="N253" s="650"/>
      <c r="O253" s="649"/>
      <c r="P253" s="649"/>
      <c r="Q253" s="649"/>
      <c r="R253" s="673"/>
      <c r="S253" s="674"/>
      <c r="T253" s="649"/>
      <c r="U253" s="649"/>
    </row>
    <row r="254" spans="1:21">
      <c r="A254" s="675"/>
      <c r="B254" s="676"/>
      <c r="C254" s="677"/>
      <c r="D254" s="677"/>
      <c r="E254" s="677"/>
      <c r="F254" s="678"/>
      <c r="G254" s="679"/>
      <c r="H254" s="679"/>
      <c r="I254" s="680"/>
      <c r="J254" s="681"/>
      <c r="K254" s="677"/>
      <c r="L254" s="670" t="str">
        <f t="shared" si="7"/>
        <v/>
      </c>
      <c r="M254" s="649"/>
      <c r="N254" s="650"/>
      <c r="O254" s="649"/>
      <c r="P254" s="649"/>
      <c r="Q254" s="649"/>
      <c r="R254" s="673"/>
      <c r="S254" s="674"/>
      <c r="T254" s="649"/>
      <c r="U254" s="649"/>
    </row>
    <row r="255" spans="1:21">
      <c r="A255" s="675"/>
      <c r="B255" s="676"/>
      <c r="C255" s="677"/>
      <c r="D255" s="677"/>
      <c r="E255" s="677"/>
      <c r="F255" s="678"/>
      <c r="G255" s="679"/>
      <c r="H255" s="679"/>
      <c r="I255" s="680"/>
      <c r="J255" s="681"/>
      <c r="K255" s="677"/>
      <c r="L255" s="670" t="str">
        <f t="shared" si="7"/>
        <v/>
      </c>
      <c r="M255" s="649"/>
      <c r="N255" s="650"/>
      <c r="O255" s="649"/>
      <c r="P255" s="649"/>
      <c r="Q255" s="649"/>
      <c r="R255" s="673"/>
      <c r="S255" s="674"/>
      <c r="T255" s="649"/>
      <c r="U255" s="649"/>
    </row>
    <row r="256" spans="1:21">
      <c r="A256" s="665"/>
      <c r="B256" s="666"/>
      <c r="C256" s="667"/>
      <c r="D256" s="667"/>
      <c r="E256" s="667"/>
      <c r="F256" s="668"/>
      <c r="G256" s="669"/>
      <c r="H256" s="669"/>
      <c r="I256" s="670"/>
      <c r="J256" s="671"/>
      <c r="K256" s="667"/>
      <c r="L256" s="670" t="str">
        <f t="shared" si="7"/>
        <v/>
      </c>
      <c r="M256" s="649"/>
      <c r="N256" s="650"/>
      <c r="O256" s="649"/>
      <c r="P256" s="649"/>
      <c r="Q256" s="649"/>
      <c r="R256" s="673"/>
      <c r="S256" s="674"/>
      <c r="T256" s="649"/>
      <c r="U256" s="649"/>
    </row>
    <row r="257" spans="1:21">
      <c r="A257" s="665"/>
      <c r="B257" s="666"/>
      <c r="C257" s="667"/>
      <c r="D257" s="667"/>
      <c r="E257" s="667"/>
      <c r="F257" s="668"/>
      <c r="G257" s="669"/>
      <c r="H257" s="669"/>
      <c r="I257" s="670"/>
      <c r="J257" s="671"/>
      <c r="K257" s="667"/>
      <c r="L257" s="670" t="str">
        <f t="shared" si="7"/>
        <v/>
      </c>
      <c r="M257" s="649"/>
      <c r="N257" s="650"/>
      <c r="O257" s="649"/>
      <c r="P257" s="649"/>
      <c r="Q257" s="649"/>
      <c r="R257" s="673"/>
      <c r="S257" s="674"/>
      <c r="T257" s="649"/>
      <c r="U257" s="649"/>
    </row>
    <row r="258" spans="1:21">
      <c r="A258" s="675"/>
      <c r="B258" s="676"/>
      <c r="C258" s="677"/>
      <c r="D258" s="677"/>
      <c r="E258" s="677"/>
      <c r="F258" s="678"/>
      <c r="G258" s="679"/>
      <c r="H258" s="679"/>
      <c r="I258" s="680"/>
      <c r="J258" s="681"/>
      <c r="K258" s="677"/>
      <c r="L258" s="670" t="str">
        <f t="shared" si="7"/>
        <v/>
      </c>
      <c r="M258" s="649"/>
      <c r="N258" s="650"/>
      <c r="O258" s="649"/>
      <c r="P258" s="649"/>
      <c r="Q258" s="649"/>
      <c r="R258" s="673"/>
      <c r="S258" s="674"/>
      <c r="T258" s="649"/>
      <c r="U258" s="649"/>
    </row>
    <row r="259" spans="1:21">
      <c r="A259" s="675"/>
      <c r="B259" s="676"/>
      <c r="C259" s="677"/>
      <c r="D259" s="677"/>
      <c r="E259" s="677"/>
      <c r="F259" s="678"/>
      <c r="G259" s="679"/>
      <c r="H259" s="679"/>
      <c r="I259" s="680"/>
      <c r="J259" s="681"/>
      <c r="K259" s="677"/>
      <c r="L259" s="670" t="str">
        <f t="shared" ref="L259:L300" si="8">IF(B259="Compra",(F259*G259)+10+(F259*G259*0.000325),"")</f>
        <v/>
      </c>
      <c r="M259" s="649"/>
      <c r="N259" s="650"/>
      <c r="O259" s="649"/>
      <c r="P259" s="649"/>
      <c r="Q259" s="649"/>
      <c r="R259" s="673"/>
      <c r="S259" s="674"/>
      <c r="T259" s="649"/>
      <c r="U259" s="649"/>
    </row>
    <row r="260" spans="1:21">
      <c r="A260" s="665"/>
      <c r="B260" s="666"/>
      <c r="C260" s="667"/>
      <c r="D260" s="667"/>
      <c r="E260" s="667"/>
      <c r="F260" s="668"/>
      <c r="G260" s="669"/>
      <c r="H260" s="669"/>
      <c r="I260" s="670"/>
      <c r="J260" s="671"/>
      <c r="K260" s="667"/>
      <c r="L260" s="670" t="str">
        <f t="shared" si="8"/>
        <v/>
      </c>
      <c r="M260" s="649"/>
      <c r="N260" s="650"/>
      <c r="O260" s="649"/>
      <c r="P260" s="649"/>
      <c r="Q260" s="649"/>
      <c r="R260" s="673"/>
      <c r="S260" s="674"/>
      <c r="T260" s="649"/>
      <c r="U260" s="649"/>
    </row>
    <row r="261" spans="1:21">
      <c r="A261" s="665"/>
      <c r="B261" s="666"/>
      <c r="C261" s="667"/>
      <c r="D261" s="667"/>
      <c r="E261" s="667"/>
      <c r="F261" s="668"/>
      <c r="G261" s="669"/>
      <c r="H261" s="669"/>
      <c r="I261" s="670"/>
      <c r="J261" s="671"/>
      <c r="K261" s="667"/>
      <c r="L261" s="670" t="str">
        <f t="shared" si="8"/>
        <v/>
      </c>
      <c r="M261" s="649"/>
      <c r="N261" s="650"/>
      <c r="O261" s="649"/>
      <c r="P261" s="649"/>
      <c r="Q261" s="649"/>
      <c r="R261" s="673"/>
      <c r="S261" s="674"/>
      <c r="T261" s="649"/>
      <c r="U261" s="649"/>
    </row>
    <row r="262" spans="1:21">
      <c r="A262" s="675"/>
      <c r="B262" s="676"/>
      <c r="C262" s="677"/>
      <c r="D262" s="677"/>
      <c r="E262" s="677"/>
      <c r="F262" s="678"/>
      <c r="G262" s="679"/>
      <c r="H262" s="679"/>
      <c r="I262" s="680"/>
      <c r="J262" s="681"/>
      <c r="K262" s="677"/>
      <c r="L262" s="670" t="str">
        <f t="shared" si="8"/>
        <v/>
      </c>
      <c r="M262" s="649"/>
      <c r="N262" s="650"/>
      <c r="O262" s="649"/>
      <c r="P262" s="649"/>
      <c r="Q262" s="649"/>
      <c r="R262" s="673"/>
      <c r="S262" s="674"/>
      <c r="T262" s="649"/>
      <c r="U262" s="649"/>
    </row>
    <row r="263" spans="1:21">
      <c r="A263" s="665"/>
      <c r="B263" s="666"/>
      <c r="C263" s="667"/>
      <c r="D263" s="667"/>
      <c r="E263" s="667"/>
      <c r="F263" s="668"/>
      <c r="G263" s="669"/>
      <c r="H263" s="669"/>
      <c r="I263" s="670"/>
      <c r="J263" s="671"/>
      <c r="K263" s="667"/>
      <c r="L263" s="670" t="str">
        <f t="shared" si="8"/>
        <v/>
      </c>
      <c r="M263" s="649"/>
      <c r="N263" s="650"/>
      <c r="O263" s="649"/>
      <c r="P263" s="649"/>
      <c r="Q263" s="649"/>
      <c r="R263" s="673"/>
      <c r="S263" s="674"/>
      <c r="T263" s="649"/>
      <c r="U263" s="649"/>
    </row>
    <row r="264" spans="1:21">
      <c r="A264" s="675"/>
      <c r="B264" s="676"/>
      <c r="C264" s="677"/>
      <c r="D264" s="677"/>
      <c r="E264" s="677"/>
      <c r="F264" s="678"/>
      <c r="G264" s="679"/>
      <c r="H264" s="679"/>
      <c r="I264" s="680"/>
      <c r="J264" s="681"/>
      <c r="K264" s="677"/>
      <c r="L264" s="670" t="str">
        <f t="shared" si="8"/>
        <v/>
      </c>
      <c r="M264" s="649"/>
      <c r="N264" s="650"/>
      <c r="O264" s="649"/>
      <c r="P264" s="649"/>
      <c r="Q264" s="649"/>
      <c r="R264" s="673"/>
      <c r="S264" s="674"/>
      <c r="T264" s="649"/>
      <c r="U264" s="649"/>
    </row>
    <row r="265" spans="1:21">
      <c r="A265" s="675"/>
      <c r="B265" s="676"/>
      <c r="C265" s="677"/>
      <c r="D265" s="677"/>
      <c r="E265" s="677"/>
      <c r="F265" s="678"/>
      <c r="G265" s="679"/>
      <c r="H265" s="679"/>
      <c r="I265" s="680"/>
      <c r="J265" s="681"/>
      <c r="K265" s="677"/>
      <c r="L265" s="670" t="str">
        <f t="shared" si="8"/>
        <v/>
      </c>
      <c r="M265" s="649"/>
      <c r="N265" s="650"/>
      <c r="O265" s="649"/>
      <c r="P265" s="649"/>
      <c r="Q265" s="649"/>
      <c r="R265" s="673"/>
      <c r="S265" s="674"/>
      <c r="T265" s="649"/>
      <c r="U265" s="649"/>
    </row>
    <row r="266" spans="1:21">
      <c r="A266" s="665"/>
      <c r="B266" s="666"/>
      <c r="C266" s="667"/>
      <c r="D266" s="667"/>
      <c r="E266" s="667"/>
      <c r="F266" s="668"/>
      <c r="G266" s="669"/>
      <c r="H266" s="669"/>
      <c r="I266" s="670"/>
      <c r="J266" s="671"/>
      <c r="K266" s="667"/>
      <c r="L266" s="670" t="str">
        <f t="shared" si="8"/>
        <v/>
      </c>
      <c r="M266" s="649"/>
      <c r="N266" s="650"/>
      <c r="O266" s="649"/>
      <c r="P266" s="649"/>
      <c r="Q266" s="649"/>
      <c r="R266" s="673"/>
      <c r="S266" s="674"/>
      <c r="T266" s="649"/>
      <c r="U266" s="649"/>
    </row>
    <row r="267" spans="1:21">
      <c r="A267" s="665"/>
      <c r="B267" s="666"/>
      <c r="C267" s="667"/>
      <c r="D267" s="667"/>
      <c r="E267" s="667"/>
      <c r="F267" s="668"/>
      <c r="G267" s="669"/>
      <c r="H267" s="669"/>
      <c r="I267" s="670"/>
      <c r="J267" s="671"/>
      <c r="K267" s="667"/>
      <c r="L267" s="670" t="str">
        <f t="shared" si="8"/>
        <v/>
      </c>
      <c r="M267" s="649"/>
      <c r="N267" s="650"/>
      <c r="O267" s="649"/>
      <c r="P267" s="649"/>
      <c r="Q267" s="649"/>
      <c r="R267" s="673"/>
      <c r="S267" s="674"/>
      <c r="T267" s="649"/>
      <c r="U267" s="649"/>
    </row>
    <row r="268" spans="1:21">
      <c r="A268" s="675"/>
      <c r="B268" s="676"/>
      <c r="C268" s="677"/>
      <c r="D268" s="677"/>
      <c r="E268" s="677"/>
      <c r="F268" s="678"/>
      <c r="G268" s="679"/>
      <c r="H268" s="679"/>
      <c r="I268" s="680"/>
      <c r="J268" s="681"/>
      <c r="K268" s="677"/>
      <c r="L268" s="670" t="str">
        <f t="shared" si="8"/>
        <v/>
      </c>
      <c r="M268" s="649"/>
      <c r="N268" s="650"/>
      <c r="O268" s="649"/>
      <c r="P268" s="649"/>
      <c r="Q268" s="649"/>
      <c r="R268" s="673"/>
      <c r="S268" s="674"/>
      <c r="T268" s="649"/>
      <c r="U268" s="649"/>
    </row>
    <row r="269" spans="1:21">
      <c r="A269" s="675"/>
      <c r="B269" s="676"/>
      <c r="C269" s="677"/>
      <c r="D269" s="677"/>
      <c r="E269" s="677"/>
      <c r="F269" s="678"/>
      <c r="G269" s="679"/>
      <c r="H269" s="679"/>
      <c r="I269" s="680"/>
      <c r="J269" s="681"/>
      <c r="K269" s="677"/>
      <c r="L269" s="670" t="str">
        <f t="shared" si="8"/>
        <v/>
      </c>
      <c r="M269" s="649"/>
      <c r="N269" s="650"/>
      <c r="O269" s="649"/>
      <c r="P269" s="649"/>
      <c r="Q269" s="649"/>
      <c r="R269" s="673"/>
      <c r="S269" s="674"/>
      <c r="T269" s="649"/>
      <c r="U269" s="649"/>
    </row>
    <row r="270" spans="1:21">
      <c r="A270" s="665"/>
      <c r="B270" s="666"/>
      <c r="C270" s="667"/>
      <c r="D270" s="667"/>
      <c r="E270" s="667"/>
      <c r="F270" s="668"/>
      <c r="G270" s="669"/>
      <c r="H270" s="669"/>
      <c r="I270" s="670"/>
      <c r="J270" s="671"/>
      <c r="K270" s="667"/>
      <c r="L270" s="670" t="str">
        <f t="shared" si="8"/>
        <v/>
      </c>
      <c r="M270" s="649"/>
      <c r="N270" s="650"/>
      <c r="O270" s="649"/>
      <c r="P270" s="649"/>
      <c r="Q270" s="649"/>
      <c r="R270" s="673"/>
      <c r="S270" s="674"/>
      <c r="T270" s="649"/>
      <c r="U270" s="649"/>
    </row>
    <row r="271" spans="1:21">
      <c r="A271" s="665"/>
      <c r="B271" s="666"/>
      <c r="C271" s="667"/>
      <c r="D271" s="667"/>
      <c r="E271" s="667"/>
      <c r="F271" s="668"/>
      <c r="G271" s="669"/>
      <c r="H271" s="669"/>
      <c r="I271" s="670"/>
      <c r="J271" s="671"/>
      <c r="K271" s="667"/>
      <c r="L271" s="670" t="str">
        <f t="shared" si="8"/>
        <v/>
      </c>
      <c r="M271" s="649"/>
      <c r="N271" s="650"/>
      <c r="O271" s="649"/>
      <c r="P271" s="649"/>
      <c r="Q271" s="649"/>
      <c r="R271" s="673"/>
      <c r="S271" s="674"/>
      <c r="T271" s="649"/>
      <c r="U271" s="649"/>
    </row>
    <row r="272" spans="1:21">
      <c r="A272" s="675"/>
      <c r="B272" s="676"/>
      <c r="C272" s="677"/>
      <c r="D272" s="677"/>
      <c r="E272" s="677"/>
      <c r="F272" s="678"/>
      <c r="G272" s="679"/>
      <c r="H272" s="679"/>
      <c r="I272" s="680"/>
      <c r="J272" s="681"/>
      <c r="K272" s="677"/>
      <c r="L272" s="670" t="str">
        <f t="shared" si="8"/>
        <v/>
      </c>
      <c r="M272" s="649"/>
      <c r="N272" s="650"/>
      <c r="O272" s="649"/>
      <c r="P272" s="649"/>
      <c r="Q272" s="649"/>
      <c r="R272" s="673"/>
      <c r="S272" s="674"/>
      <c r="T272" s="649"/>
      <c r="U272" s="649"/>
    </row>
    <row r="273" spans="1:21">
      <c r="A273" s="675"/>
      <c r="B273" s="676"/>
      <c r="C273" s="677"/>
      <c r="D273" s="677"/>
      <c r="E273" s="677"/>
      <c r="F273" s="678"/>
      <c r="G273" s="679"/>
      <c r="H273" s="679"/>
      <c r="I273" s="680"/>
      <c r="J273" s="681"/>
      <c r="K273" s="677"/>
      <c r="L273" s="670" t="str">
        <f t="shared" si="8"/>
        <v/>
      </c>
      <c r="M273" s="649"/>
      <c r="N273" s="650"/>
      <c r="O273" s="649"/>
      <c r="P273" s="649"/>
      <c r="Q273" s="649"/>
      <c r="R273" s="673"/>
      <c r="S273" s="674"/>
      <c r="T273" s="649"/>
      <c r="U273" s="649"/>
    </row>
    <row r="274" spans="1:21">
      <c r="A274" s="675"/>
      <c r="B274" s="676"/>
      <c r="C274" s="677"/>
      <c r="D274" s="677"/>
      <c r="E274" s="677"/>
      <c r="F274" s="678"/>
      <c r="G274" s="679"/>
      <c r="H274" s="679"/>
      <c r="I274" s="680"/>
      <c r="J274" s="681"/>
      <c r="K274" s="680"/>
      <c r="L274" s="670" t="str">
        <f t="shared" si="8"/>
        <v/>
      </c>
      <c r="M274" s="649"/>
      <c r="N274" s="650"/>
      <c r="O274" s="649"/>
      <c r="P274" s="649"/>
      <c r="Q274" s="649"/>
      <c r="R274" s="673"/>
      <c r="S274" s="674"/>
      <c r="T274" s="649"/>
      <c r="U274" s="649"/>
    </row>
    <row r="275" spans="1:21">
      <c r="A275" s="675"/>
      <c r="B275" s="676"/>
      <c r="C275" s="677"/>
      <c r="D275" s="677"/>
      <c r="E275" s="677"/>
      <c r="F275" s="678"/>
      <c r="G275" s="679"/>
      <c r="H275" s="679"/>
      <c r="I275" s="680"/>
      <c r="J275" s="681"/>
      <c r="K275" s="680"/>
      <c r="L275" s="670" t="str">
        <f t="shared" si="8"/>
        <v/>
      </c>
      <c r="M275" s="649"/>
      <c r="N275" s="650"/>
      <c r="O275" s="649"/>
      <c r="P275" s="649"/>
      <c r="Q275" s="649"/>
      <c r="R275" s="673"/>
      <c r="S275" s="674"/>
      <c r="T275" s="649"/>
      <c r="U275" s="649"/>
    </row>
    <row r="276" spans="1:21">
      <c r="A276" s="675"/>
      <c r="B276" s="676"/>
      <c r="C276" s="677"/>
      <c r="D276" s="677"/>
      <c r="E276" s="677"/>
      <c r="F276" s="678"/>
      <c r="G276" s="679"/>
      <c r="H276" s="679"/>
      <c r="I276" s="680"/>
      <c r="J276" s="681"/>
      <c r="K276" s="680"/>
      <c r="L276" s="670" t="str">
        <f t="shared" si="8"/>
        <v/>
      </c>
      <c r="M276" s="649"/>
      <c r="N276" s="650"/>
      <c r="O276" s="649"/>
      <c r="P276" s="649"/>
      <c r="Q276" s="649"/>
      <c r="R276" s="673"/>
      <c r="S276" s="674"/>
      <c r="T276" s="649"/>
      <c r="U276" s="649"/>
    </row>
    <row r="277" spans="1:21">
      <c r="A277" s="675"/>
      <c r="B277" s="676"/>
      <c r="C277" s="677"/>
      <c r="D277" s="677"/>
      <c r="E277" s="677"/>
      <c r="F277" s="678"/>
      <c r="G277" s="679"/>
      <c r="H277" s="679"/>
      <c r="I277" s="680"/>
      <c r="J277" s="681"/>
      <c r="K277" s="680"/>
      <c r="L277" s="670" t="str">
        <f t="shared" si="8"/>
        <v/>
      </c>
      <c r="M277" s="649"/>
      <c r="N277" s="650"/>
      <c r="O277" s="649"/>
      <c r="P277" s="649"/>
      <c r="Q277" s="649"/>
      <c r="R277" s="673"/>
      <c r="S277" s="674"/>
      <c r="T277" s="649"/>
      <c r="U277" s="649"/>
    </row>
    <row r="278" spans="1:21">
      <c r="A278" s="665"/>
      <c r="B278" s="666"/>
      <c r="C278" s="667"/>
      <c r="D278" s="667"/>
      <c r="E278" s="667"/>
      <c r="F278" s="668"/>
      <c r="G278" s="669"/>
      <c r="H278" s="669"/>
      <c r="I278" s="670"/>
      <c r="J278" s="671"/>
      <c r="K278" s="667"/>
      <c r="L278" s="670" t="str">
        <f t="shared" si="8"/>
        <v/>
      </c>
      <c r="M278" s="649"/>
      <c r="N278" s="650"/>
      <c r="O278" s="649"/>
      <c r="P278" s="649"/>
      <c r="Q278" s="649"/>
      <c r="R278" s="673"/>
      <c r="S278" s="674"/>
      <c r="T278" s="649"/>
      <c r="U278" s="649"/>
    </row>
    <row r="279" spans="1:21">
      <c r="A279" s="665"/>
      <c r="B279" s="666"/>
      <c r="C279" s="667"/>
      <c r="D279" s="667"/>
      <c r="E279" s="667"/>
      <c r="F279" s="668"/>
      <c r="G279" s="669"/>
      <c r="H279" s="669"/>
      <c r="I279" s="670"/>
      <c r="J279" s="671"/>
      <c r="K279" s="667"/>
      <c r="L279" s="670" t="str">
        <f t="shared" si="8"/>
        <v/>
      </c>
      <c r="M279" s="649"/>
      <c r="N279" s="650"/>
      <c r="O279" s="649"/>
      <c r="P279" s="649"/>
      <c r="Q279" s="649"/>
      <c r="R279" s="673"/>
      <c r="S279" s="674"/>
      <c r="T279" s="649"/>
      <c r="U279" s="649"/>
    </row>
    <row r="280" spans="1:21">
      <c r="A280" s="675"/>
      <c r="B280" s="676"/>
      <c r="C280" s="677"/>
      <c r="D280" s="677"/>
      <c r="E280" s="677"/>
      <c r="F280" s="678"/>
      <c r="G280" s="679"/>
      <c r="H280" s="679"/>
      <c r="I280" s="680"/>
      <c r="J280" s="681"/>
      <c r="K280" s="680"/>
      <c r="L280" s="670" t="str">
        <f t="shared" si="8"/>
        <v/>
      </c>
      <c r="M280" s="649"/>
      <c r="N280" s="650"/>
      <c r="O280" s="649"/>
      <c r="P280" s="649"/>
      <c r="Q280" s="649"/>
      <c r="R280" s="673"/>
      <c r="S280" s="674"/>
      <c r="T280" s="649"/>
      <c r="U280" s="649"/>
    </row>
    <row r="281" spans="1:21">
      <c r="A281" s="675"/>
      <c r="B281" s="676"/>
      <c r="C281" s="677"/>
      <c r="D281" s="677"/>
      <c r="E281" s="677"/>
      <c r="F281" s="678"/>
      <c r="G281" s="679"/>
      <c r="H281" s="679"/>
      <c r="I281" s="680"/>
      <c r="J281" s="681"/>
      <c r="K281" s="680"/>
      <c r="L281" s="670" t="str">
        <f t="shared" si="8"/>
        <v/>
      </c>
      <c r="M281" s="649"/>
      <c r="N281" s="650"/>
      <c r="O281" s="649"/>
      <c r="P281" s="649"/>
      <c r="Q281" s="649"/>
      <c r="R281" s="673"/>
      <c r="S281" s="674"/>
      <c r="T281" s="649"/>
      <c r="U281" s="649"/>
    </row>
    <row r="282" spans="1:21">
      <c r="A282" s="635"/>
      <c r="B282" s="636"/>
      <c r="C282" s="637"/>
      <c r="D282" s="637"/>
      <c r="E282" s="637"/>
      <c r="F282" s="638"/>
      <c r="G282" s="639"/>
      <c r="H282" s="639"/>
      <c r="I282" s="640"/>
      <c r="J282" s="641"/>
      <c r="K282" s="637"/>
      <c r="L282" s="670" t="str">
        <f t="shared" si="8"/>
        <v/>
      </c>
      <c r="M282" s="649"/>
      <c r="N282" s="650"/>
      <c r="O282" s="649"/>
      <c r="P282" s="649"/>
      <c r="Q282" s="649"/>
      <c r="R282" s="673"/>
      <c r="S282" s="674"/>
      <c r="T282" s="649"/>
      <c r="U282" s="649"/>
    </row>
    <row r="283" spans="1:21">
      <c r="A283" s="635"/>
      <c r="B283" s="636"/>
      <c r="C283" s="637"/>
      <c r="D283" s="637"/>
      <c r="E283" s="637"/>
      <c r="F283" s="638"/>
      <c r="G283" s="639"/>
      <c r="H283" s="639"/>
      <c r="I283" s="640"/>
      <c r="J283" s="641"/>
      <c r="K283" s="637"/>
      <c r="L283" s="670" t="str">
        <f t="shared" si="8"/>
        <v/>
      </c>
      <c r="M283" s="649"/>
      <c r="N283" s="650"/>
      <c r="O283" s="649"/>
      <c r="P283" s="649"/>
      <c r="Q283" s="649"/>
      <c r="R283" s="673"/>
      <c r="S283" s="674"/>
      <c r="T283" s="649"/>
      <c r="U283" s="649"/>
    </row>
    <row r="284" spans="1:21">
      <c r="A284" s="665"/>
      <c r="B284" s="666"/>
      <c r="C284" s="667"/>
      <c r="D284" s="667"/>
      <c r="E284" s="667"/>
      <c r="F284" s="668"/>
      <c r="G284" s="669"/>
      <c r="H284" s="669"/>
      <c r="I284" s="670"/>
      <c r="J284" s="671"/>
      <c r="K284" s="667"/>
      <c r="L284" s="670" t="str">
        <f t="shared" si="8"/>
        <v/>
      </c>
      <c r="M284" s="649"/>
      <c r="N284" s="650"/>
      <c r="O284" s="649"/>
      <c r="P284" s="649"/>
      <c r="Q284" s="649"/>
      <c r="R284" s="673"/>
      <c r="S284" s="674"/>
      <c r="T284" s="649"/>
      <c r="U284" s="649"/>
    </row>
    <row r="285" spans="1:21">
      <c r="A285" s="665"/>
      <c r="B285" s="666"/>
      <c r="C285" s="667"/>
      <c r="D285" s="667"/>
      <c r="E285" s="667"/>
      <c r="F285" s="668"/>
      <c r="G285" s="669"/>
      <c r="H285" s="669"/>
      <c r="I285" s="670"/>
      <c r="J285" s="671"/>
      <c r="K285" s="667"/>
      <c r="L285" s="670" t="str">
        <f t="shared" si="8"/>
        <v/>
      </c>
      <c r="M285" s="649"/>
      <c r="N285" s="650"/>
      <c r="O285" s="649"/>
      <c r="P285" s="649"/>
      <c r="Q285" s="649"/>
      <c r="R285" s="673"/>
      <c r="S285" s="674"/>
      <c r="T285" s="649"/>
      <c r="U285" s="649"/>
    </row>
    <row r="286" spans="1:21">
      <c r="A286" s="665"/>
      <c r="B286" s="666"/>
      <c r="C286" s="667"/>
      <c r="D286" s="667"/>
      <c r="E286" s="667"/>
      <c r="F286" s="668"/>
      <c r="G286" s="669"/>
      <c r="H286" s="669"/>
      <c r="I286" s="670"/>
      <c r="J286" s="671"/>
      <c r="K286" s="667"/>
      <c r="L286" s="670" t="str">
        <f t="shared" si="8"/>
        <v/>
      </c>
      <c r="M286" s="649"/>
      <c r="N286" s="650"/>
      <c r="O286" s="649"/>
      <c r="P286" s="649"/>
      <c r="Q286" s="649"/>
      <c r="R286" s="673"/>
      <c r="S286" s="674"/>
      <c r="T286" s="649"/>
      <c r="U286" s="649"/>
    </row>
    <row r="287" spans="1:21">
      <c r="A287" s="665"/>
      <c r="B287" s="666"/>
      <c r="C287" s="667"/>
      <c r="D287" s="667"/>
      <c r="E287" s="667"/>
      <c r="F287" s="668"/>
      <c r="G287" s="669"/>
      <c r="H287" s="669"/>
      <c r="I287" s="670"/>
      <c r="J287" s="671"/>
      <c r="K287" s="667"/>
      <c r="L287" s="670" t="str">
        <f t="shared" si="8"/>
        <v/>
      </c>
      <c r="M287" s="649"/>
      <c r="N287" s="650"/>
      <c r="O287" s="649"/>
      <c r="P287" s="649"/>
      <c r="Q287" s="649"/>
      <c r="R287" s="673"/>
      <c r="S287" s="674"/>
      <c r="T287" s="649"/>
      <c r="U287" s="649"/>
    </row>
    <row r="288" spans="1:21">
      <c r="A288" s="675"/>
      <c r="B288" s="676"/>
      <c r="C288" s="677"/>
      <c r="D288" s="677"/>
      <c r="E288" s="677"/>
      <c r="F288" s="678"/>
      <c r="G288" s="679"/>
      <c r="H288" s="679"/>
      <c r="I288" s="680"/>
      <c r="J288" s="681"/>
      <c r="K288" s="677"/>
      <c r="L288" s="670" t="str">
        <f t="shared" si="8"/>
        <v/>
      </c>
      <c r="M288" s="649"/>
      <c r="N288" s="650"/>
      <c r="O288" s="649"/>
      <c r="P288" s="649"/>
      <c r="Q288" s="649"/>
      <c r="R288" s="673"/>
      <c r="S288" s="674"/>
      <c r="T288" s="649"/>
      <c r="U288" s="649"/>
    </row>
    <row r="289" spans="1:21">
      <c r="A289" s="675"/>
      <c r="B289" s="676"/>
      <c r="C289" s="677"/>
      <c r="D289" s="677"/>
      <c r="E289" s="677"/>
      <c r="F289" s="678"/>
      <c r="G289" s="679"/>
      <c r="H289" s="679"/>
      <c r="I289" s="680"/>
      <c r="J289" s="681"/>
      <c r="K289" s="677"/>
      <c r="L289" s="670" t="str">
        <f t="shared" si="8"/>
        <v/>
      </c>
      <c r="M289" s="649"/>
      <c r="N289" s="650"/>
      <c r="O289" s="649"/>
      <c r="P289" s="649"/>
      <c r="Q289" s="649"/>
      <c r="R289" s="673"/>
      <c r="S289" s="674"/>
      <c r="T289" s="649"/>
      <c r="U289" s="649"/>
    </row>
    <row r="290" spans="1:21">
      <c r="A290" s="649"/>
      <c r="B290" s="609"/>
      <c r="C290" s="649"/>
      <c r="D290" s="649"/>
      <c r="E290" s="649"/>
      <c r="F290" s="649"/>
      <c r="G290" s="682"/>
      <c r="H290" s="682"/>
      <c r="I290" s="683"/>
      <c r="J290" s="649"/>
      <c r="K290" s="649"/>
      <c r="L290" s="670" t="str">
        <f t="shared" si="8"/>
        <v/>
      </c>
      <c r="M290" s="649"/>
      <c r="N290" s="650"/>
      <c r="O290" s="649"/>
      <c r="P290" s="649"/>
      <c r="Q290" s="649"/>
      <c r="R290" s="673"/>
      <c r="S290" s="674"/>
      <c r="T290" s="649"/>
      <c r="U290" s="649"/>
    </row>
    <row r="291" spans="1:21">
      <c r="A291" s="649"/>
      <c r="B291" s="609"/>
      <c r="C291" s="649"/>
      <c r="D291" s="649"/>
      <c r="E291" s="649"/>
      <c r="F291" s="649"/>
      <c r="G291" s="682"/>
      <c r="H291" s="682"/>
      <c r="I291" s="683"/>
      <c r="J291" s="649"/>
      <c r="K291" s="649"/>
      <c r="L291" s="670" t="str">
        <f t="shared" si="8"/>
        <v/>
      </c>
      <c r="M291" s="649"/>
      <c r="N291" s="650"/>
      <c r="O291" s="649"/>
      <c r="P291" s="649"/>
      <c r="Q291" s="649"/>
      <c r="R291" s="673"/>
      <c r="S291" s="674"/>
      <c r="T291" s="649"/>
      <c r="U291" s="649"/>
    </row>
    <row r="292" spans="1:21">
      <c r="A292" s="649"/>
      <c r="B292" s="609"/>
      <c r="C292" s="649"/>
      <c r="D292" s="649"/>
      <c r="E292" s="649"/>
      <c r="F292" s="649"/>
      <c r="G292" s="682"/>
      <c r="H292" s="682"/>
      <c r="I292" s="683"/>
      <c r="J292" s="649"/>
      <c r="K292" s="649"/>
      <c r="L292" s="670" t="str">
        <f t="shared" si="8"/>
        <v/>
      </c>
      <c r="M292" s="649"/>
      <c r="N292" s="650"/>
      <c r="O292" s="649"/>
      <c r="P292" s="649"/>
      <c r="Q292" s="649"/>
      <c r="R292" s="673"/>
      <c r="S292" s="674"/>
      <c r="T292" s="649"/>
      <c r="U292" s="649"/>
    </row>
    <row r="293" spans="1:21">
      <c r="A293" s="649"/>
      <c r="B293" s="609"/>
      <c r="C293" s="649"/>
      <c r="D293" s="649"/>
      <c r="E293" s="649"/>
      <c r="F293" s="649"/>
      <c r="G293" s="682"/>
      <c r="H293" s="682"/>
      <c r="I293" s="683"/>
      <c r="J293" s="649"/>
      <c r="K293" s="649"/>
      <c r="L293" s="670" t="str">
        <f t="shared" si="8"/>
        <v/>
      </c>
      <c r="M293" s="649"/>
      <c r="N293" s="650"/>
      <c r="O293" s="649"/>
      <c r="P293" s="649"/>
      <c r="Q293" s="649"/>
      <c r="R293" s="673"/>
      <c r="S293" s="674"/>
      <c r="T293" s="649"/>
      <c r="U293" s="649"/>
    </row>
    <row r="294" spans="1:21">
      <c r="A294" s="649"/>
      <c r="B294" s="609"/>
      <c r="C294" s="649"/>
      <c r="D294" s="649"/>
      <c r="E294" s="649"/>
      <c r="F294" s="649"/>
      <c r="G294" s="682"/>
      <c r="H294" s="682"/>
      <c r="I294" s="683"/>
      <c r="J294" s="649"/>
      <c r="K294" s="649"/>
      <c r="L294" s="670" t="str">
        <f t="shared" si="8"/>
        <v/>
      </c>
      <c r="M294" s="649"/>
      <c r="N294" s="650"/>
      <c r="O294" s="649"/>
      <c r="P294" s="649"/>
      <c r="Q294" s="649"/>
      <c r="R294" s="673"/>
      <c r="S294" s="674"/>
      <c r="T294" s="649"/>
      <c r="U294" s="649"/>
    </row>
    <row r="295" spans="1:21">
      <c r="A295" s="649"/>
      <c r="B295" s="609"/>
      <c r="C295" s="649"/>
      <c r="D295" s="649"/>
      <c r="E295" s="649"/>
      <c r="F295" s="649"/>
      <c r="G295" s="682"/>
      <c r="H295" s="682"/>
      <c r="I295" s="683"/>
      <c r="J295" s="649"/>
      <c r="K295" s="649"/>
      <c r="L295" s="670" t="str">
        <f t="shared" si="8"/>
        <v/>
      </c>
      <c r="M295" s="649"/>
      <c r="N295" s="650"/>
      <c r="O295" s="649"/>
      <c r="P295" s="649"/>
      <c r="Q295" s="649"/>
      <c r="R295" s="673"/>
      <c r="S295" s="674"/>
      <c r="T295" s="649"/>
      <c r="U295" s="649"/>
    </row>
    <row r="296" spans="1:21">
      <c r="A296" s="649"/>
      <c r="B296" s="609"/>
      <c r="C296" s="649"/>
      <c r="D296" s="649"/>
      <c r="E296" s="649"/>
      <c r="F296" s="649"/>
      <c r="G296" s="682"/>
      <c r="H296" s="682"/>
      <c r="I296" s="683"/>
      <c r="J296" s="649"/>
      <c r="K296" s="649"/>
      <c r="L296" s="670" t="str">
        <f t="shared" si="8"/>
        <v/>
      </c>
      <c r="M296" s="649"/>
      <c r="N296" s="650"/>
      <c r="O296" s="649"/>
      <c r="P296" s="649"/>
      <c r="Q296" s="649"/>
      <c r="R296" s="673"/>
      <c r="S296" s="674"/>
      <c r="T296" s="649"/>
      <c r="U296" s="649"/>
    </row>
    <row r="297" spans="1:21">
      <c r="A297" s="649"/>
      <c r="B297" s="609"/>
      <c r="C297" s="649"/>
      <c r="D297" s="649"/>
      <c r="E297" s="649"/>
      <c r="F297" s="649"/>
      <c r="G297" s="682"/>
      <c r="H297" s="682"/>
      <c r="I297" s="683"/>
      <c r="J297" s="649"/>
      <c r="K297" s="649"/>
      <c r="L297" s="670" t="str">
        <f t="shared" si="8"/>
        <v/>
      </c>
      <c r="M297" s="649"/>
      <c r="N297" s="650"/>
      <c r="O297" s="649"/>
      <c r="P297" s="649"/>
      <c r="Q297" s="649"/>
      <c r="R297" s="673"/>
      <c r="S297" s="674"/>
      <c r="T297" s="649"/>
      <c r="U297" s="649"/>
    </row>
    <row r="298" spans="1:21">
      <c r="A298" s="649"/>
      <c r="B298" s="609"/>
      <c r="C298" s="649"/>
      <c r="D298" s="649"/>
      <c r="E298" s="649"/>
      <c r="F298" s="649"/>
      <c r="G298" s="682"/>
      <c r="H298" s="682"/>
      <c r="I298" s="683"/>
      <c r="J298" s="649"/>
      <c r="K298" s="649"/>
      <c r="L298" s="670" t="str">
        <f t="shared" si="8"/>
        <v/>
      </c>
      <c r="M298" s="649"/>
      <c r="N298" s="650"/>
      <c r="O298" s="649"/>
      <c r="P298" s="649"/>
      <c r="Q298" s="649"/>
      <c r="R298" s="673"/>
      <c r="S298" s="674"/>
      <c r="T298" s="649"/>
      <c r="U298" s="649"/>
    </row>
    <row r="299" spans="1:21">
      <c r="A299" s="649"/>
      <c r="B299" s="609"/>
      <c r="C299" s="649"/>
      <c r="D299" s="649"/>
      <c r="E299" s="649"/>
      <c r="F299" s="649"/>
      <c r="G299" s="682"/>
      <c r="H299" s="682"/>
      <c r="I299" s="683"/>
      <c r="J299" s="649"/>
      <c r="K299" s="649"/>
      <c r="L299" s="670" t="str">
        <f t="shared" si="8"/>
        <v/>
      </c>
      <c r="M299" s="649"/>
      <c r="N299" s="650"/>
      <c r="O299" s="649"/>
      <c r="P299" s="649"/>
      <c r="Q299" s="649"/>
      <c r="R299" s="673"/>
      <c r="S299" s="674"/>
      <c r="T299" s="649"/>
      <c r="U299" s="649"/>
    </row>
    <row r="300" spans="1:21">
      <c r="A300" s="649"/>
      <c r="B300" s="609"/>
      <c r="C300" s="649"/>
      <c r="D300" s="649"/>
      <c r="E300" s="649"/>
      <c r="F300" s="649"/>
      <c r="G300" s="682"/>
      <c r="H300" s="682"/>
      <c r="I300" s="683"/>
      <c r="J300" s="649"/>
      <c r="K300" s="649"/>
      <c r="L300" s="670" t="str">
        <f t="shared" si="8"/>
        <v/>
      </c>
      <c r="M300" s="649"/>
      <c r="N300" s="650"/>
      <c r="O300" s="649"/>
      <c r="P300" s="649"/>
      <c r="Q300" s="649"/>
      <c r="R300" s="673"/>
      <c r="S300" s="674"/>
      <c r="T300" s="649"/>
      <c r="U300" s="649"/>
    </row>
    <row r="301" spans="1:21">
      <c r="A301" s="649"/>
      <c r="B301" s="609"/>
      <c r="C301" s="649"/>
      <c r="D301" s="649"/>
      <c r="E301" s="649"/>
      <c r="F301" s="649"/>
      <c r="G301" s="682"/>
      <c r="H301" s="682"/>
      <c r="I301" s="683"/>
      <c r="J301" s="649"/>
      <c r="K301" s="649"/>
      <c r="L301" s="683" t="str">
        <f t="shared" ref="L301:L398" si="9">IF(B301="Compra",F301*G301,"")</f>
        <v/>
      </c>
      <c r="M301" s="649"/>
      <c r="N301" s="650"/>
      <c r="O301" s="649"/>
      <c r="P301" s="649"/>
      <c r="Q301" s="649"/>
      <c r="R301" s="673"/>
      <c r="S301" s="674"/>
      <c r="T301" s="649"/>
      <c r="U301" s="649"/>
    </row>
    <row r="302" spans="1:21">
      <c r="A302" s="649"/>
      <c r="B302" s="609"/>
      <c r="C302" s="649"/>
      <c r="D302" s="649"/>
      <c r="E302" s="649"/>
      <c r="F302" s="649"/>
      <c r="G302" s="682"/>
      <c r="H302" s="682"/>
      <c r="I302" s="683"/>
      <c r="J302" s="649"/>
      <c r="K302" s="649"/>
      <c r="L302" s="683" t="str">
        <f t="shared" si="9"/>
        <v/>
      </c>
      <c r="M302" s="649"/>
      <c r="N302" s="650"/>
      <c r="O302" s="649"/>
      <c r="P302" s="649"/>
      <c r="Q302" s="649"/>
      <c r="R302" s="673"/>
      <c r="S302" s="674"/>
      <c r="T302" s="649"/>
      <c r="U302" s="649"/>
    </row>
    <row r="303" spans="1:21">
      <c r="A303" s="649"/>
      <c r="B303" s="609"/>
      <c r="C303" s="649"/>
      <c r="D303" s="649"/>
      <c r="E303" s="649"/>
      <c r="F303" s="649"/>
      <c r="G303" s="682"/>
      <c r="H303" s="682"/>
      <c r="I303" s="683"/>
      <c r="J303" s="649"/>
      <c r="K303" s="649"/>
      <c r="L303" s="683" t="str">
        <f t="shared" si="9"/>
        <v/>
      </c>
      <c r="M303" s="649"/>
      <c r="N303" s="650"/>
      <c r="O303" s="649"/>
      <c r="P303" s="649"/>
      <c r="Q303" s="649"/>
      <c r="R303" s="673"/>
      <c r="S303" s="674"/>
      <c r="T303" s="649"/>
      <c r="U303" s="649"/>
    </row>
    <row r="304" spans="1:21">
      <c r="A304" s="649"/>
      <c r="B304" s="609"/>
      <c r="C304" s="649"/>
      <c r="D304" s="649"/>
      <c r="E304" s="649"/>
      <c r="F304" s="649"/>
      <c r="G304" s="682"/>
      <c r="H304" s="682"/>
      <c r="I304" s="683"/>
      <c r="J304" s="649"/>
      <c r="K304" s="649"/>
      <c r="L304" s="683" t="str">
        <f t="shared" si="9"/>
        <v/>
      </c>
      <c r="M304" s="649"/>
      <c r="N304" s="650"/>
      <c r="O304" s="649"/>
      <c r="P304" s="649"/>
      <c r="Q304" s="649"/>
      <c r="R304" s="673"/>
      <c r="S304" s="674"/>
      <c r="T304" s="649"/>
      <c r="U304" s="649"/>
    </row>
    <row r="305" spans="1:21">
      <c r="A305" s="649"/>
      <c r="B305" s="609"/>
      <c r="C305" s="649"/>
      <c r="D305" s="649"/>
      <c r="E305" s="649"/>
      <c r="F305" s="649"/>
      <c r="G305" s="682"/>
      <c r="H305" s="682"/>
      <c r="I305" s="683"/>
      <c r="J305" s="649"/>
      <c r="K305" s="649"/>
      <c r="L305" s="683" t="str">
        <f t="shared" si="9"/>
        <v/>
      </c>
      <c r="M305" s="649"/>
      <c r="N305" s="650"/>
      <c r="O305" s="649"/>
      <c r="P305" s="649"/>
      <c r="Q305" s="649"/>
      <c r="R305" s="673"/>
      <c r="S305" s="674"/>
      <c r="T305" s="649"/>
      <c r="U305" s="649"/>
    </row>
    <row r="306" spans="1:21">
      <c r="A306" s="649"/>
      <c r="B306" s="609"/>
      <c r="C306" s="649"/>
      <c r="D306" s="649"/>
      <c r="E306" s="649"/>
      <c r="F306" s="649"/>
      <c r="G306" s="682"/>
      <c r="H306" s="682"/>
      <c r="I306" s="683"/>
      <c r="J306" s="649"/>
      <c r="K306" s="649"/>
      <c r="L306" s="683" t="str">
        <f t="shared" si="9"/>
        <v/>
      </c>
      <c r="M306" s="649"/>
      <c r="N306" s="650"/>
      <c r="O306" s="649"/>
      <c r="P306" s="649"/>
      <c r="Q306" s="649"/>
      <c r="R306" s="673"/>
      <c r="S306" s="674"/>
      <c r="T306" s="649"/>
      <c r="U306" s="649"/>
    </row>
    <row r="307" spans="1:21">
      <c r="A307" s="649"/>
      <c r="B307" s="609"/>
      <c r="C307" s="649"/>
      <c r="D307" s="649"/>
      <c r="E307" s="649"/>
      <c r="F307" s="649"/>
      <c r="G307" s="682"/>
      <c r="H307" s="682"/>
      <c r="I307" s="683"/>
      <c r="J307" s="649"/>
      <c r="K307" s="649"/>
      <c r="L307" s="683" t="str">
        <f t="shared" si="9"/>
        <v/>
      </c>
      <c r="M307" s="649"/>
      <c r="N307" s="650"/>
      <c r="O307" s="649"/>
      <c r="P307" s="649"/>
      <c r="Q307" s="649"/>
      <c r="R307" s="673"/>
      <c r="S307" s="674"/>
      <c r="T307" s="649"/>
      <c r="U307" s="649"/>
    </row>
    <row r="308" spans="1:21">
      <c r="A308" s="649"/>
      <c r="B308" s="609"/>
      <c r="C308" s="649"/>
      <c r="D308" s="649"/>
      <c r="E308" s="649"/>
      <c r="F308" s="649"/>
      <c r="G308" s="682"/>
      <c r="H308" s="682"/>
      <c r="I308" s="683"/>
      <c r="J308" s="649"/>
      <c r="K308" s="649"/>
      <c r="L308" s="683" t="str">
        <f t="shared" si="9"/>
        <v/>
      </c>
      <c r="M308" s="649"/>
      <c r="N308" s="650"/>
      <c r="O308" s="649"/>
      <c r="P308" s="649"/>
      <c r="Q308" s="649"/>
      <c r="R308" s="673"/>
      <c r="S308" s="674"/>
      <c r="T308" s="649"/>
      <c r="U308" s="649"/>
    </row>
    <row r="309" spans="1:21">
      <c r="A309" s="649"/>
      <c r="B309" s="609"/>
      <c r="C309" s="649"/>
      <c r="D309" s="649"/>
      <c r="E309" s="649"/>
      <c r="F309" s="649"/>
      <c r="G309" s="682"/>
      <c r="H309" s="682"/>
      <c r="I309" s="683"/>
      <c r="J309" s="649"/>
      <c r="K309" s="649"/>
      <c r="L309" s="683" t="str">
        <f t="shared" si="9"/>
        <v/>
      </c>
      <c r="M309" s="649"/>
      <c r="N309" s="650"/>
      <c r="O309" s="649"/>
      <c r="P309" s="649"/>
      <c r="Q309" s="649"/>
      <c r="R309" s="673"/>
      <c r="S309" s="674"/>
      <c r="T309" s="649"/>
      <c r="U309" s="649"/>
    </row>
    <row r="310" spans="1:21">
      <c r="A310" s="649"/>
      <c r="B310" s="609"/>
      <c r="C310" s="649"/>
      <c r="D310" s="649"/>
      <c r="E310" s="649"/>
      <c r="F310" s="649"/>
      <c r="G310" s="682"/>
      <c r="H310" s="682"/>
      <c r="I310" s="683"/>
      <c r="J310" s="649"/>
      <c r="K310" s="649"/>
      <c r="L310" s="683" t="str">
        <f t="shared" si="9"/>
        <v/>
      </c>
      <c r="M310" s="649"/>
      <c r="N310" s="650"/>
      <c r="O310" s="649"/>
      <c r="P310" s="649"/>
      <c r="Q310" s="649"/>
      <c r="R310" s="673"/>
      <c r="S310" s="674"/>
      <c r="T310" s="649"/>
      <c r="U310" s="649"/>
    </row>
    <row r="311" spans="1:21">
      <c r="A311" s="649"/>
      <c r="B311" s="609"/>
      <c r="C311" s="649"/>
      <c r="D311" s="649"/>
      <c r="E311" s="649"/>
      <c r="F311" s="649"/>
      <c r="G311" s="682"/>
      <c r="H311" s="682"/>
      <c r="I311" s="683"/>
      <c r="J311" s="649"/>
      <c r="K311" s="649"/>
      <c r="L311" s="683" t="str">
        <f t="shared" si="9"/>
        <v/>
      </c>
      <c r="M311" s="649"/>
      <c r="N311" s="650"/>
      <c r="O311" s="649"/>
      <c r="P311" s="649"/>
      <c r="Q311" s="649"/>
      <c r="R311" s="673"/>
      <c r="S311" s="674"/>
      <c r="T311" s="649"/>
      <c r="U311" s="649"/>
    </row>
    <row r="312" spans="1:21">
      <c r="A312" s="649"/>
      <c r="B312" s="609"/>
      <c r="C312" s="649"/>
      <c r="D312" s="649"/>
      <c r="E312" s="649"/>
      <c r="F312" s="649"/>
      <c r="G312" s="682"/>
      <c r="H312" s="682"/>
      <c r="I312" s="683"/>
      <c r="J312" s="649"/>
      <c r="K312" s="649"/>
      <c r="L312" s="683" t="str">
        <f t="shared" si="9"/>
        <v/>
      </c>
      <c r="M312" s="649"/>
      <c r="N312" s="650"/>
      <c r="O312" s="649"/>
      <c r="P312" s="649"/>
      <c r="Q312" s="649"/>
      <c r="R312" s="673"/>
      <c r="S312" s="674"/>
      <c r="T312" s="649"/>
      <c r="U312" s="649"/>
    </row>
    <row r="313" spans="1:21">
      <c r="A313" s="649"/>
      <c r="B313" s="609"/>
      <c r="C313" s="649"/>
      <c r="D313" s="649"/>
      <c r="E313" s="649"/>
      <c r="F313" s="649"/>
      <c r="G313" s="682"/>
      <c r="H313" s="682"/>
      <c r="I313" s="683"/>
      <c r="J313" s="649"/>
      <c r="K313" s="649"/>
      <c r="L313" s="683" t="str">
        <f t="shared" si="9"/>
        <v/>
      </c>
      <c r="M313" s="649"/>
      <c r="N313" s="650"/>
      <c r="O313" s="649"/>
      <c r="P313" s="649"/>
      <c r="Q313" s="649"/>
      <c r="R313" s="673"/>
      <c r="S313" s="674"/>
      <c r="T313" s="649"/>
      <c r="U313" s="649"/>
    </row>
    <row r="314" spans="1:21">
      <c r="A314" s="649"/>
      <c r="B314" s="609"/>
      <c r="C314" s="649"/>
      <c r="D314" s="649"/>
      <c r="E314" s="649"/>
      <c r="F314" s="649"/>
      <c r="G314" s="682"/>
      <c r="H314" s="682"/>
      <c r="I314" s="683"/>
      <c r="J314" s="649"/>
      <c r="K314" s="649"/>
      <c r="L314" s="683" t="str">
        <f t="shared" si="9"/>
        <v/>
      </c>
      <c r="M314" s="649"/>
      <c r="N314" s="650"/>
      <c r="O314" s="649"/>
      <c r="P314" s="649"/>
      <c r="Q314" s="649"/>
      <c r="R314" s="673"/>
      <c r="S314" s="674"/>
      <c r="T314" s="649"/>
      <c r="U314" s="649"/>
    </row>
    <row r="315" spans="1:21">
      <c r="A315" s="649"/>
      <c r="B315" s="609"/>
      <c r="C315" s="649"/>
      <c r="D315" s="649"/>
      <c r="E315" s="649"/>
      <c r="F315" s="649"/>
      <c r="G315" s="682"/>
      <c r="H315" s="682"/>
      <c r="I315" s="683"/>
      <c r="J315" s="649"/>
      <c r="K315" s="649"/>
      <c r="L315" s="683" t="str">
        <f t="shared" si="9"/>
        <v/>
      </c>
      <c r="M315" s="649"/>
      <c r="N315" s="650"/>
      <c r="O315" s="649"/>
      <c r="P315" s="649"/>
      <c r="Q315" s="649"/>
      <c r="R315" s="673"/>
      <c r="S315" s="674"/>
      <c r="T315" s="649"/>
      <c r="U315" s="649"/>
    </row>
    <row r="316" spans="1:21">
      <c r="A316" s="649"/>
      <c r="B316" s="609"/>
      <c r="C316" s="649"/>
      <c r="D316" s="649"/>
      <c r="E316" s="649"/>
      <c r="F316" s="649"/>
      <c r="G316" s="682"/>
      <c r="H316" s="682"/>
      <c r="I316" s="683"/>
      <c r="J316" s="649"/>
      <c r="K316" s="649"/>
      <c r="L316" s="683" t="str">
        <f t="shared" si="9"/>
        <v/>
      </c>
      <c r="M316" s="649"/>
      <c r="N316" s="650"/>
      <c r="O316" s="649"/>
      <c r="P316" s="649"/>
      <c r="Q316" s="649"/>
      <c r="R316" s="673"/>
      <c r="S316" s="674"/>
      <c r="T316" s="649"/>
      <c r="U316" s="649"/>
    </row>
    <row r="317" spans="1:21">
      <c r="A317" s="649"/>
      <c r="B317" s="609"/>
      <c r="C317" s="649"/>
      <c r="D317" s="649"/>
      <c r="E317" s="649"/>
      <c r="F317" s="649"/>
      <c r="G317" s="682"/>
      <c r="H317" s="682"/>
      <c r="I317" s="683"/>
      <c r="J317" s="649"/>
      <c r="K317" s="649"/>
      <c r="L317" s="683" t="str">
        <f t="shared" si="9"/>
        <v/>
      </c>
      <c r="M317" s="649"/>
      <c r="N317" s="650"/>
      <c r="O317" s="649"/>
      <c r="P317" s="649"/>
      <c r="Q317" s="649"/>
      <c r="R317" s="673"/>
      <c r="S317" s="674"/>
      <c r="T317" s="649"/>
      <c r="U317" s="649"/>
    </row>
    <row r="318" spans="1:21">
      <c r="A318" s="649"/>
      <c r="B318" s="609"/>
      <c r="C318" s="649"/>
      <c r="D318" s="649"/>
      <c r="E318" s="649"/>
      <c r="F318" s="649"/>
      <c r="G318" s="682"/>
      <c r="H318" s="682"/>
      <c r="I318" s="683"/>
      <c r="J318" s="649"/>
      <c r="K318" s="649"/>
      <c r="L318" s="683" t="str">
        <f t="shared" si="9"/>
        <v/>
      </c>
      <c r="M318" s="649"/>
      <c r="N318" s="650"/>
      <c r="O318" s="649"/>
      <c r="P318" s="649"/>
      <c r="Q318" s="649"/>
      <c r="R318" s="673"/>
      <c r="S318" s="674"/>
      <c r="T318" s="649"/>
      <c r="U318" s="649"/>
    </row>
    <row r="319" spans="1:21">
      <c r="A319" s="649"/>
      <c r="B319" s="609"/>
      <c r="C319" s="649"/>
      <c r="D319" s="649"/>
      <c r="E319" s="649"/>
      <c r="F319" s="649"/>
      <c r="G319" s="682"/>
      <c r="H319" s="682"/>
      <c r="I319" s="683"/>
      <c r="J319" s="649"/>
      <c r="K319" s="649"/>
      <c r="L319" s="683" t="str">
        <f t="shared" si="9"/>
        <v/>
      </c>
      <c r="M319" s="649"/>
      <c r="N319" s="650"/>
      <c r="O319" s="649"/>
      <c r="P319" s="649"/>
      <c r="Q319" s="649"/>
      <c r="R319" s="673"/>
      <c r="S319" s="674"/>
      <c r="T319" s="649"/>
      <c r="U319" s="649"/>
    </row>
    <row r="320" spans="1:21">
      <c r="A320" s="649"/>
      <c r="B320" s="609"/>
      <c r="C320" s="649"/>
      <c r="D320" s="649"/>
      <c r="E320" s="649"/>
      <c r="F320" s="649"/>
      <c r="G320" s="682"/>
      <c r="H320" s="682"/>
      <c r="I320" s="683"/>
      <c r="J320" s="649"/>
      <c r="K320" s="649"/>
      <c r="L320" s="683" t="str">
        <f t="shared" si="9"/>
        <v/>
      </c>
      <c r="M320" s="649"/>
      <c r="N320" s="650"/>
      <c r="O320" s="649"/>
      <c r="P320" s="649"/>
      <c r="Q320" s="649"/>
      <c r="R320" s="673"/>
      <c r="S320" s="674"/>
      <c r="T320" s="649"/>
      <c r="U320" s="649"/>
    </row>
    <row r="321" spans="1:21">
      <c r="A321" s="649"/>
      <c r="B321" s="609"/>
      <c r="C321" s="649"/>
      <c r="D321" s="649"/>
      <c r="E321" s="649"/>
      <c r="F321" s="649"/>
      <c r="G321" s="682"/>
      <c r="H321" s="682"/>
      <c r="I321" s="683"/>
      <c r="J321" s="649"/>
      <c r="K321" s="649"/>
      <c r="L321" s="683" t="str">
        <f t="shared" si="9"/>
        <v/>
      </c>
      <c r="M321" s="649"/>
      <c r="N321" s="650"/>
      <c r="O321" s="649"/>
      <c r="P321" s="649"/>
      <c r="Q321" s="649"/>
      <c r="R321" s="673"/>
      <c r="S321" s="674"/>
      <c r="T321" s="649"/>
      <c r="U321" s="649"/>
    </row>
    <row r="322" spans="1:21">
      <c r="A322" s="649"/>
      <c r="B322" s="609"/>
      <c r="C322" s="649"/>
      <c r="D322" s="649"/>
      <c r="E322" s="649"/>
      <c r="F322" s="649"/>
      <c r="G322" s="682"/>
      <c r="H322" s="682"/>
      <c r="I322" s="683"/>
      <c r="J322" s="649"/>
      <c r="K322" s="649"/>
      <c r="L322" s="683" t="str">
        <f t="shared" si="9"/>
        <v/>
      </c>
      <c r="M322" s="649"/>
      <c r="N322" s="650"/>
      <c r="O322" s="649"/>
      <c r="P322" s="649"/>
      <c r="Q322" s="649"/>
      <c r="R322" s="673"/>
      <c r="S322" s="674"/>
      <c r="T322" s="649"/>
      <c r="U322" s="649"/>
    </row>
    <row r="323" spans="1:21">
      <c r="A323" s="649"/>
      <c r="B323" s="609"/>
      <c r="C323" s="649"/>
      <c r="D323" s="649"/>
      <c r="E323" s="649"/>
      <c r="F323" s="649"/>
      <c r="G323" s="682"/>
      <c r="H323" s="682"/>
      <c r="I323" s="683"/>
      <c r="J323" s="649"/>
      <c r="K323" s="649"/>
      <c r="L323" s="683" t="str">
        <f t="shared" si="9"/>
        <v/>
      </c>
      <c r="M323" s="649"/>
      <c r="N323" s="650"/>
      <c r="O323" s="649"/>
      <c r="P323" s="649"/>
      <c r="Q323" s="649"/>
      <c r="R323" s="673"/>
      <c r="S323" s="674"/>
      <c r="T323" s="649"/>
      <c r="U323" s="649"/>
    </row>
    <row r="324" spans="1:21">
      <c r="A324" s="649"/>
      <c r="B324" s="609"/>
      <c r="C324" s="649"/>
      <c r="D324" s="649"/>
      <c r="E324" s="649"/>
      <c r="F324" s="649"/>
      <c r="G324" s="682"/>
      <c r="H324" s="682"/>
      <c r="I324" s="683"/>
      <c r="J324" s="649"/>
      <c r="K324" s="649"/>
      <c r="L324" s="683" t="str">
        <f t="shared" si="9"/>
        <v/>
      </c>
      <c r="M324" s="649"/>
      <c r="N324" s="650"/>
      <c r="O324" s="649"/>
      <c r="P324" s="649"/>
      <c r="Q324" s="649"/>
      <c r="R324" s="673"/>
      <c r="S324" s="674"/>
      <c r="T324" s="649"/>
      <c r="U324" s="649"/>
    </row>
    <row r="325" spans="1:21">
      <c r="A325" s="649"/>
      <c r="B325" s="609"/>
      <c r="C325" s="649"/>
      <c r="D325" s="649"/>
      <c r="E325" s="649"/>
      <c r="F325" s="649"/>
      <c r="G325" s="682"/>
      <c r="H325" s="682"/>
      <c r="I325" s="683"/>
      <c r="J325" s="649"/>
      <c r="K325" s="649"/>
      <c r="L325" s="683" t="str">
        <f t="shared" si="9"/>
        <v/>
      </c>
      <c r="M325" s="649"/>
      <c r="N325" s="650"/>
      <c r="O325" s="649"/>
      <c r="P325" s="649"/>
      <c r="Q325" s="649"/>
      <c r="R325" s="673"/>
      <c r="S325" s="674"/>
      <c r="T325" s="649"/>
      <c r="U325" s="649"/>
    </row>
    <row r="326" spans="1:21">
      <c r="A326" s="649"/>
      <c r="B326" s="609"/>
      <c r="C326" s="649"/>
      <c r="D326" s="649"/>
      <c r="E326" s="649"/>
      <c r="F326" s="649"/>
      <c r="G326" s="682"/>
      <c r="H326" s="682"/>
      <c r="I326" s="683"/>
      <c r="J326" s="649"/>
      <c r="K326" s="649"/>
      <c r="L326" s="683" t="str">
        <f t="shared" si="9"/>
        <v/>
      </c>
      <c r="M326" s="649"/>
      <c r="N326" s="650"/>
      <c r="O326" s="649"/>
      <c r="P326" s="649"/>
      <c r="Q326" s="649"/>
      <c r="R326" s="673"/>
      <c r="S326" s="674"/>
      <c r="T326" s="649"/>
      <c r="U326" s="649"/>
    </row>
    <row r="327" spans="1:21">
      <c r="A327" s="649"/>
      <c r="B327" s="609"/>
      <c r="C327" s="649"/>
      <c r="D327" s="649"/>
      <c r="E327" s="649"/>
      <c r="F327" s="649"/>
      <c r="G327" s="682"/>
      <c r="H327" s="682"/>
      <c r="I327" s="683"/>
      <c r="J327" s="649"/>
      <c r="K327" s="649"/>
      <c r="L327" s="683" t="str">
        <f t="shared" si="9"/>
        <v/>
      </c>
      <c r="M327" s="649"/>
      <c r="N327" s="649"/>
      <c r="O327" s="649"/>
      <c r="P327" s="649"/>
      <c r="Q327" s="649"/>
      <c r="R327" s="673"/>
      <c r="S327" s="674"/>
      <c r="T327" s="649"/>
      <c r="U327" s="649"/>
    </row>
    <row r="328" spans="1:21">
      <c r="A328" s="649"/>
      <c r="B328" s="609"/>
      <c r="C328" s="649"/>
      <c r="D328" s="649"/>
      <c r="E328" s="649"/>
      <c r="F328" s="649"/>
      <c r="G328" s="682"/>
      <c r="H328" s="682"/>
      <c r="I328" s="683"/>
      <c r="J328" s="649"/>
      <c r="K328" s="649"/>
      <c r="L328" s="683" t="str">
        <f t="shared" si="9"/>
        <v/>
      </c>
      <c r="M328" s="649"/>
      <c r="N328" s="649"/>
      <c r="O328" s="649"/>
      <c r="P328" s="649"/>
      <c r="Q328" s="649"/>
      <c r="R328" s="673"/>
      <c r="S328" s="674"/>
      <c r="T328" s="649"/>
      <c r="U328" s="649"/>
    </row>
    <row r="329" spans="1:21">
      <c r="A329" s="649"/>
      <c r="B329" s="609"/>
      <c r="C329" s="649"/>
      <c r="D329" s="649"/>
      <c r="E329" s="649"/>
      <c r="F329" s="649"/>
      <c r="G329" s="682"/>
      <c r="H329" s="682"/>
      <c r="I329" s="683"/>
      <c r="J329" s="649"/>
      <c r="K329" s="649"/>
      <c r="L329" s="683" t="str">
        <f t="shared" si="9"/>
        <v/>
      </c>
      <c r="M329" s="649"/>
      <c r="N329" s="649"/>
      <c r="O329" s="649"/>
      <c r="P329" s="649"/>
      <c r="Q329" s="649"/>
      <c r="R329" s="673"/>
      <c r="S329" s="674"/>
      <c r="T329" s="649"/>
      <c r="U329" s="649"/>
    </row>
    <row r="330" spans="1:21">
      <c r="A330" s="649"/>
      <c r="B330" s="609"/>
      <c r="C330" s="649"/>
      <c r="D330" s="649"/>
      <c r="E330" s="649"/>
      <c r="F330" s="649"/>
      <c r="G330" s="682"/>
      <c r="H330" s="682"/>
      <c r="I330" s="683"/>
      <c r="J330" s="649"/>
      <c r="K330" s="649"/>
      <c r="L330" s="683" t="str">
        <f t="shared" si="9"/>
        <v/>
      </c>
      <c r="M330" s="649"/>
      <c r="N330" s="649"/>
      <c r="O330" s="649"/>
      <c r="P330" s="649"/>
      <c r="Q330" s="649"/>
      <c r="R330" s="673"/>
      <c r="S330" s="674"/>
      <c r="T330" s="649"/>
      <c r="U330" s="649"/>
    </row>
    <row r="331" spans="1:21">
      <c r="A331" s="649"/>
      <c r="B331" s="609"/>
      <c r="C331" s="649"/>
      <c r="D331" s="649"/>
      <c r="E331" s="649"/>
      <c r="F331" s="649"/>
      <c r="G331" s="682"/>
      <c r="H331" s="682"/>
      <c r="I331" s="683"/>
      <c r="J331" s="649"/>
      <c r="K331" s="649"/>
      <c r="L331" s="683" t="str">
        <f t="shared" si="9"/>
        <v/>
      </c>
      <c r="M331" s="649"/>
      <c r="N331" s="649"/>
      <c r="O331" s="649"/>
      <c r="P331" s="649"/>
      <c r="Q331" s="649"/>
      <c r="R331" s="673"/>
      <c r="S331" s="674"/>
      <c r="T331" s="649"/>
      <c r="U331" s="649"/>
    </row>
    <row r="332" spans="1:21">
      <c r="A332" s="649"/>
      <c r="B332" s="609"/>
      <c r="C332" s="649"/>
      <c r="D332" s="649"/>
      <c r="E332" s="649"/>
      <c r="F332" s="649"/>
      <c r="G332" s="682"/>
      <c r="H332" s="682"/>
      <c r="I332" s="683"/>
      <c r="J332" s="649"/>
      <c r="K332" s="649"/>
      <c r="L332" s="683" t="str">
        <f t="shared" si="9"/>
        <v/>
      </c>
      <c r="M332" s="649"/>
      <c r="N332" s="649"/>
      <c r="O332" s="649"/>
      <c r="P332" s="649"/>
      <c r="Q332" s="649"/>
      <c r="R332" s="673"/>
      <c r="S332" s="674"/>
      <c r="T332" s="649"/>
      <c r="U332" s="649"/>
    </row>
    <row r="333" spans="1:21">
      <c r="A333" s="649"/>
      <c r="B333" s="609"/>
      <c r="C333" s="649"/>
      <c r="D333" s="649"/>
      <c r="E333" s="649"/>
      <c r="F333" s="649"/>
      <c r="G333" s="682"/>
      <c r="H333" s="682"/>
      <c r="I333" s="683"/>
      <c r="J333" s="649"/>
      <c r="K333" s="649"/>
      <c r="L333" s="683" t="str">
        <f t="shared" si="9"/>
        <v/>
      </c>
      <c r="M333" s="649"/>
      <c r="N333" s="649"/>
      <c r="O333" s="649"/>
      <c r="P333" s="649"/>
      <c r="Q333" s="649"/>
      <c r="R333" s="673"/>
      <c r="S333" s="674"/>
      <c r="T333" s="649"/>
      <c r="U333" s="649"/>
    </row>
    <row r="334" spans="1:21">
      <c r="A334" s="649"/>
      <c r="B334" s="609"/>
      <c r="C334" s="649"/>
      <c r="D334" s="649"/>
      <c r="E334" s="649"/>
      <c r="F334" s="649"/>
      <c r="G334" s="682"/>
      <c r="H334" s="682"/>
      <c r="I334" s="683"/>
      <c r="J334" s="649"/>
      <c r="K334" s="649"/>
      <c r="L334" s="683" t="str">
        <f t="shared" si="9"/>
        <v/>
      </c>
      <c r="M334" s="649"/>
      <c r="N334" s="649"/>
      <c r="O334" s="649"/>
      <c r="P334" s="649"/>
      <c r="Q334" s="649"/>
      <c r="R334" s="673"/>
      <c r="S334" s="674"/>
      <c r="T334" s="649"/>
      <c r="U334" s="649"/>
    </row>
    <row r="335" spans="1:21">
      <c r="A335" s="649"/>
      <c r="B335" s="609"/>
      <c r="C335" s="649"/>
      <c r="D335" s="649"/>
      <c r="E335" s="649"/>
      <c r="F335" s="649"/>
      <c r="G335" s="682"/>
      <c r="H335" s="682"/>
      <c r="I335" s="683"/>
      <c r="J335" s="649"/>
      <c r="K335" s="649"/>
      <c r="L335" s="683" t="str">
        <f t="shared" si="9"/>
        <v/>
      </c>
      <c r="M335" s="649"/>
      <c r="N335" s="649"/>
      <c r="O335" s="649"/>
      <c r="P335" s="649"/>
      <c r="Q335" s="649"/>
      <c r="R335" s="673"/>
      <c r="S335" s="674"/>
      <c r="T335" s="649"/>
      <c r="U335" s="649"/>
    </row>
    <row r="336" spans="1:21">
      <c r="A336" s="649"/>
      <c r="B336" s="609"/>
      <c r="C336" s="649"/>
      <c r="D336" s="649"/>
      <c r="E336" s="649"/>
      <c r="F336" s="649"/>
      <c r="G336" s="682"/>
      <c r="H336" s="682"/>
      <c r="I336" s="683"/>
      <c r="J336" s="649"/>
      <c r="K336" s="649"/>
      <c r="L336" s="683" t="str">
        <f t="shared" si="9"/>
        <v/>
      </c>
      <c r="M336" s="649"/>
      <c r="N336" s="649"/>
      <c r="O336" s="649"/>
      <c r="P336" s="649"/>
      <c r="Q336" s="649"/>
      <c r="R336" s="673"/>
      <c r="S336" s="674"/>
      <c r="T336" s="649"/>
      <c r="U336" s="649"/>
    </row>
    <row r="337" spans="1:21">
      <c r="A337" s="649"/>
      <c r="B337" s="609"/>
      <c r="C337" s="649"/>
      <c r="D337" s="649"/>
      <c r="E337" s="649"/>
      <c r="F337" s="649"/>
      <c r="G337" s="682"/>
      <c r="H337" s="682"/>
      <c r="I337" s="683"/>
      <c r="J337" s="649"/>
      <c r="K337" s="649"/>
      <c r="L337" s="683" t="str">
        <f t="shared" si="9"/>
        <v/>
      </c>
      <c r="M337" s="649"/>
      <c r="N337" s="649"/>
      <c r="O337" s="649"/>
      <c r="P337" s="649"/>
      <c r="Q337" s="649"/>
      <c r="R337" s="673"/>
      <c r="S337" s="674"/>
      <c r="T337" s="649"/>
      <c r="U337" s="649"/>
    </row>
    <row r="338" spans="1:21">
      <c r="A338" s="649"/>
      <c r="B338" s="609"/>
      <c r="C338" s="649"/>
      <c r="D338" s="649"/>
      <c r="E338" s="649"/>
      <c r="F338" s="649"/>
      <c r="G338" s="682"/>
      <c r="H338" s="682"/>
      <c r="I338" s="683"/>
      <c r="J338" s="649"/>
      <c r="K338" s="649"/>
      <c r="L338" s="683" t="str">
        <f t="shared" si="9"/>
        <v/>
      </c>
      <c r="M338" s="649"/>
      <c r="N338" s="649"/>
      <c r="O338" s="649"/>
      <c r="P338" s="649"/>
      <c r="Q338" s="649"/>
      <c r="R338" s="673"/>
      <c r="S338" s="674"/>
      <c r="T338" s="649"/>
      <c r="U338" s="649"/>
    </row>
    <row r="339" spans="1:21">
      <c r="A339" s="649"/>
      <c r="B339" s="609"/>
      <c r="C339" s="649"/>
      <c r="D339" s="649"/>
      <c r="E339" s="649"/>
      <c r="F339" s="649"/>
      <c r="G339" s="682"/>
      <c r="H339" s="682"/>
      <c r="I339" s="683"/>
      <c r="J339" s="649"/>
      <c r="K339" s="649"/>
      <c r="L339" s="683" t="str">
        <f t="shared" si="9"/>
        <v/>
      </c>
      <c r="M339" s="649"/>
      <c r="N339" s="649"/>
      <c r="O339" s="649"/>
      <c r="P339" s="649"/>
      <c r="Q339" s="649"/>
      <c r="R339" s="673"/>
      <c r="S339" s="674"/>
      <c r="T339" s="649"/>
      <c r="U339" s="649"/>
    </row>
    <row r="340" spans="1:21">
      <c r="A340" s="649"/>
      <c r="B340" s="609"/>
      <c r="C340" s="649"/>
      <c r="D340" s="649"/>
      <c r="E340" s="649"/>
      <c r="F340" s="649"/>
      <c r="G340" s="682"/>
      <c r="H340" s="682"/>
      <c r="I340" s="683"/>
      <c r="J340" s="649"/>
      <c r="K340" s="649"/>
      <c r="L340" s="683" t="str">
        <f t="shared" si="9"/>
        <v/>
      </c>
      <c r="M340" s="649"/>
      <c r="N340" s="649"/>
      <c r="O340" s="649"/>
      <c r="P340" s="649"/>
      <c r="Q340" s="649"/>
      <c r="R340" s="673"/>
      <c r="S340" s="674"/>
      <c r="T340" s="649"/>
      <c r="U340" s="649"/>
    </row>
    <row r="341" spans="1:21">
      <c r="A341" s="649"/>
      <c r="B341" s="609"/>
      <c r="C341" s="649"/>
      <c r="D341" s="649"/>
      <c r="E341" s="649"/>
      <c r="F341" s="649"/>
      <c r="G341" s="682"/>
      <c r="H341" s="682"/>
      <c r="I341" s="683"/>
      <c r="J341" s="649"/>
      <c r="K341" s="649"/>
      <c r="L341" s="683" t="str">
        <f t="shared" si="9"/>
        <v/>
      </c>
      <c r="M341" s="649"/>
      <c r="N341" s="649"/>
      <c r="O341" s="649"/>
      <c r="P341" s="649"/>
      <c r="Q341" s="649"/>
      <c r="R341" s="673"/>
      <c r="S341" s="674"/>
      <c r="T341" s="649"/>
      <c r="U341" s="649"/>
    </row>
    <row r="342" spans="1:21">
      <c r="A342" s="649"/>
      <c r="B342" s="609"/>
      <c r="C342" s="649"/>
      <c r="D342" s="649"/>
      <c r="E342" s="649"/>
      <c r="F342" s="649"/>
      <c r="G342" s="682"/>
      <c r="H342" s="682"/>
      <c r="I342" s="683"/>
      <c r="J342" s="649"/>
      <c r="K342" s="649"/>
      <c r="L342" s="683" t="str">
        <f t="shared" si="9"/>
        <v/>
      </c>
      <c r="M342" s="649"/>
      <c r="N342" s="649"/>
      <c r="O342" s="649"/>
      <c r="P342" s="649"/>
      <c r="Q342" s="649"/>
      <c r="R342" s="673"/>
      <c r="S342" s="674"/>
      <c r="T342" s="649"/>
      <c r="U342" s="649"/>
    </row>
    <row r="343" spans="1:21">
      <c r="A343" s="649"/>
      <c r="B343" s="609"/>
      <c r="C343" s="649"/>
      <c r="D343" s="649"/>
      <c r="E343" s="649"/>
      <c r="F343" s="649"/>
      <c r="G343" s="682"/>
      <c r="H343" s="682"/>
      <c r="I343" s="683"/>
      <c r="J343" s="649"/>
      <c r="K343" s="649"/>
      <c r="L343" s="683" t="str">
        <f t="shared" si="9"/>
        <v/>
      </c>
      <c r="M343" s="649"/>
      <c r="N343" s="649"/>
      <c r="O343" s="649"/>
      <c r="P343" s="649"/>
      <c r="Q343" s="649"/>
      <c r="R343" s="673"/>
      <c r="S343" s="674"/>
      <c r="T343" s="649"/>
      <c r="U343" s="649"/>
    </row>
    <row r="344" spans="1:21">
      <c r="A344" s="649"/>
      <c r="B344" s="609"/>
      <c r="C344" s="649"/>
      <c r="D344" s="649"/>
      <c r="E344" s="649"/>
      <c r="F344" s="649"/>
      <c r="G344" s="682"/>
      <c r="H344" s="682"/>
      <c r="I344" s="683"/>
      <c r="J344" s="649"/>
      <c r="K344" s="649"/>
      <c r="L344" s="683" t="str">
        <f t="shared" si="9"/>
        <v/>
      </c>
      <c r="M344" s="649"/>
      <c r="N344" s="649"/>
      <c r="O344" s="649"/>
      <c r="P344" s="649"/>
      <c r="Q344" s="649"/>
      <c r="R344" s="673"/>
      <c r="S344" s="674"/>
      <c r="T344" s="649"/>
      <c r="U344" s="649"/>
    </row>
    <row r="345" spans="1:21">
      <c r="A345" s="649"/>
      <c r="B345" s="609"/>
      <c r="C345" s="649"/>
      <c r="D345" s="649"/>
      <c r="E345" s="649"/>
      <c r="F345" s="649"/>
      <c r="G345" s="682"/>
      <c r="H345" s="682"/>
      <c r="I345" s="683"/>
      <c r="J345" s="649"/>
      <c r="K345" s="649"/>
      <c r="L345" s="683" t="str">
        <f t="shared" si="9"/>
        <v/>
      </c>
      <c r="M345" s="649"/>
      <c r="N345" s="649"/>
      <c r="O345" s="649"/>
      <c r="P345" s="649"/>
      <c r="Q345" s="649"/>
      <c r="R345" s="673"/>
      <c r="S345" s="674"/>
      <c r="T345" s="649"/>
      <c r="U345" s="649"/>
    </row>
    <row r="346" spans="1:21">
      <c r="A346" s="649"/>
      <c r="B346" s="609"/>
      <c r="C346" s="649"/>
      <c r="D346" s="649"/>
      <c r="E346" s="649"/>
      <c r="F346" s="649"/>
      <c r="G346" s="682"/>
      <c r="H346" s="682"/>
      <c r="I346" s="683"/>
      <c r="J346" s="649"/>
      <c r="K346" s="649"/>
      <c r="L346" s="683" t="str">
        <f t="shared" si="9"/>
        <v/>
      </c>
      <c r="M346" s="649"/>
      <c r="N346" s="649"/>
      <c r="O346" s="649"/>
      <c r="P346" s="649"/>
      <c r="Q346" s="649"/>
      <c r="R346" s="673"/>
      <c r="S346" s="674"/>
      <c r="T346" s="649"/>
      <c r="U346" s="649"/>
    </row>
    <row r="347" spans="1:21">
      <c r="A347" s="649"/>
      <c r="B347" s="609"/>
      <c r="C347" s="649"/>
      <c r="D347" s="649"/>
      <c r="E347" s="649"/>
      <c r="F347" s="649"/>
      <c r="G347" s="682"/>
      <c r="H347" s="682"/>
      <c r="I347" s="683"/>
      <c r="J347" s="649"/>
      <c r="K347" s="649"/>
      <c r="L347" s="683" t="str">
        <f t="shared" si="9"/>
        <v/>
      </c>
      <c r="M347" s="649"/>
      <c r="N347" s="649"/>
      <c r="O347" s="649"/>
      <c r="P347" s="649"/>
      <c r="Q347" s="649"/>
      <c r="R347" s="673"/>
      <c r="S347" s="674"/>
      <c r="T347" s="649"/>
      <c r="U347" s="649"/>
    </row>
    <row r="348" spans="1:21">
      <c r="A348" s="649"/>
      <c r="B348" s="609"/>
      <c r="C348" s="649"/>
      <c r="D348" s="649"/>
      <c r="E348" s="649"/>
      <c r="F348" s="649"/>
      <c r="G348" s="682"/>
      <c r="H348" s="682"/>
      <c r="I348" s="683"/>
      <c r="J348" s="649"/>
      <c r="K348" s="649"/>
      <c r="L348" s="683" t="str">
        <f t="shared" si="9"/>
        <v/>
      </c>
      <c r="M348" s="649"/>
      <c r="N348" s="649"/>
      <c r="O348" s="649"/>
      <c r="P348" s="649"/>
      <c r="Q348" s="649"/>
      <c r="R348" s="673"/>
      <c r="S348" s="674"/>
      <c r="T348" s="649"/>
      <c r="U348" s="649"/>
    </row>
    <row r="349" spans="1:21">
      <c r="A349" s="649"/>
      <c r="B349" s="609"/>
      <c r="C349" s="649"/>
      <c r="D349" s="649"/>
      <c r="E349" s="649"/>
      <c r="F349" s="649"/>
      <c r="G349" s="682"/>
      <c r="H349" s="682"/>
      <c r="I349" s="683"/>
      <c r="J349" s="649"/>
      <c r="K349" s="649"/>
      <c r="L349" s="683" t="str">
        <f t="shared" si="9"/>
        <v/>
      </c>
      <c r="M349" s="649"/>
      <c r="N349" s="649"/>
      <c r="O349" s="649"/>
      <c r="P349" s="649"/>
      <c r="Q349" s="649"/>
      <c r="R349" s="673"/>
      <c r="S349" s="674"/>
      <c r="T349" s="649"/>
      <c r="U349" s="649"/>
    </row>
    <row r="350" spans="1:21">
      <c r="A350" s="649"/>
      <c r="B350" s="609"/>
      <c r="C350" s="649"/>
      <c r="D350" s="649"/>
      <c r="E350" s="649"/>
      <c r="F350" s="649"/>
      <c r="G350" s="682"/>
      <c r="H350" s="682"/>
      <c r="I350" s="683"/>
      <c r="J350" s="649"/>
      <c r="K350" s="649"/>
      <c r="L350" s="683" t="str">
        <f t="shared" si="9"/>
        <v/>
      </c>
      <c r="M350" s="649"/>
      <c r="N350" s="649"/>
      <c r="O350" s="649"/>
      <c r="P350" s="649"/>
      <c r="Q350" s="649"/>
      <c r="R350" s="673"/>
      <c r="S350" s="674"/>
      <c r="T350" s="649"/>
      <c r="U350" s="649"/>
    </row>
    <row r="351" spans="1:21">
      <c r="A351" s="649"/>
      <c r="B351" s="609"/>
      <c r="C351" s="649"/>
      <c r="D351" s="649"/>
      <c r="E351" s="649"/>
      <c r="F351" s="649"/>
      <c r="G351" s="682"/>
      <c r="H351" s="682"/>
      <c r="I351" s="683"/>
      <c r="J351" s="649"/>
      <c r="K351" s="649"/>
      <c r="L351" s="683" t="str">
        <f t="shared" si="9"/>
        <v/>
      </c>
      <c r="M351" s="649"/>
      <c r="N351" s="649"/>
      <c r="O351" s="649"/>
      <c r="P351" s="649"/>
      <c r="Q351" s="649"/>
      <c r="R351" s="673"/>
      <c r="S351" s="674"/>
      <c r="T351" s="649"/>
      <c r="U351" s="649"/>
    </row>
    <row r="352" spans="1:21">
      <c r="A352" s="649"/>
      <c r="B352" s="609"/>
      <c r="C352" s="649"/>
      <c r="D352" s="649"/>
      <c r="E352" s="649"/>
      <c r="F352" s="649"/>
      <c r="G352" s="682"/>
      <c r="H352" s="682"/>
      <c r="I352" s="683"/>
      <c r="J352" s="649"/>
      <c r="K352" s="649"/>
      <c r="L352" s="683" t="str">
        <f t="shared" si="9"/>
        <v/>
      </c>
      <c r="M352" s="649"/>
      <c r="N352" s="649"/>
      <c r="O352" s="649"/>
      <c r="P352" s="649"/>
      <c r="Q352" s="649"/>
      <c r="R352" s="673"/>
      <c r="S352" s="674"/>
      <c r="T352" s="649"/>
      <c r="U352" s="649"/>
    </row>
    <row r="353" spans="1:21">
      <c r="A353" s="649"/>
      <c r="B353" s="609"/>
      <c r="C353" s="649"/>
      <c r="D353" s="649"/>
      <c r="E353" s="649"/>
      <c r="F353" s="649"/>
      <c r="G353" s="682"/>
      <c r="H353" s="682"/>
      <c r="I353" s="683"/>
      <c r="J353" s="649"/>
      <c r="K353" s="649"/>
      <c r="L353" s="683" t="str">
        <f t="shared" si="9"/>
        <v/>
      </c>
      <c r="M353" s="649"/>
      <c r="N353" s="649"/>
      <c r="O353" s="649"/>
      <c r="P353" s="649"/>
      <c r="Q353" s="649"/>
      <c r="R353" s="673"/>
      <c r="S353" s="674"/>
      <c r="T353" s="649"/>
      <c r="U353" s="649"/>
    </row>
    <row r="354" spans="1:21">
      <c r="A354" s="649"/>
      <c r="B354" s="609"/>
      <c r="C354" s="649"/>
      <c r="D354" s="649"/>
      <c r="E354" s="649"/>
      <c r="F354" s="649"/>
      <c r="G354" s="682"/>
      <c r="H354" s="682"/>
      <c r="I354" s="683"/>
      <c r="J354" s="649"/>
      <c r="K354" s="649"/>
      <c r="L354" s="683" t="str">
        <f t="shared" si="9"/>
        <v/>
      </c>
      <c r="M354" s="649"/>
      <c r="N354" s="649"/>
      <c r="O354" s="649"/>
      <c r="P354" s="649"/>
      <c r="Q354" s="649"/>
      <c r="R354" s="673"/>
      <c r="S354" s="674"/>
      <c r="T354" s="649"/>
      <c r="U354" s="649"/>
    </row>
    <row r="355" spans="1:21">
      <c r="A355" s="649"/>
      <c r="B355" s="609"/>
      <c r="C355" s="649"/>
      <c r="D355" s="649"/>
      <c r="E355" s="649"/>
      <c r="F355" s="649"/>
      <c r="G355" s="682"/>
      <c r="H355" s="682"/>
      <c r="I355" s="683"/>
      <c r="J355" s="649"/>
      <c r="K355" s="649"/>
      <c r="L355" s="683" t="str">
        <f t="shared" si="9"/>
        <v/>
      </c>
      <c r="M355" s="649"/>
      <c r="N355" s="649"/>
      <c r="O355" s="649"/>
      <c r="P355" s="649"/>
      <c r="Q355" s="649"/>
      <c r="R355" s="673"/>
      <c r="S355" s="674"/>
      <c r="T355" s="649"/>
      <c r="U355" s="649"/>
    </row>
    <row r="356" spans="1:21">
      <c r="A356" s="649"/>
      <c r="B356" s="609"/>
      <c r="C356" s="649"/>
      <c r="D356" s="649"/>
      <c r="E356" s="649"/>
      <c r="F356" s="649"/>
      <c r="G356" s="682"/>
      <c r="H356" s="682"/>
      <c r="I356" s="683"/>
      <c r="J356" s="649"/>
      <c r="K356" s="649"/>
      <c r="L356" s="683" t="str">
        <f t="shared" si="9"/>
        <v/>
      </c>
      <c r="M356" s="649"/>
      <c r="N356" s="649"/>
      <c r="O356" s="649"/>
      <c r="P356" s="649"/>
      <c r="Q356" s="649"/>
      <c r="R356" s="673"/>
      <c r="S356" s="674"/>
      <c r="T356" s="649"/>
      <c r="U356" s="649"/>
    </row>
    <row r="357" spans="1:21">
      <c r="A357" s="649"/>
      <c r="B357" s="609"/>
      <c r="C357" s="649"/>
      <c r="D357" s="649"/>
      <c r="E357" s="649"/>
      <c r="F357" s="649"/>
      <c r="G357" s="682"/>
      <c r="H357" s="682"/>
      <c r="I357" s="683"/>
      <c r="J357" s="649"/>
      <c r="K357" s="649"/>
      <c r="L357" s="683" t="str">
        <f t="shared" si="9"/>
        <v/>
      </c>
      <c r="M357" s="649"/>
      <c r="N357" s="649"/>
      <c r="O357" s="649"/>
      <c r="P357" s="649"/>
      <c r="Q357" s="649"/>
      <c r="R357" s="673"/>
      <c r="S357" s="674"/>
      <c r="T357" s="649"/>
      <c r="U357" s="649"/>
    </row>
    <row r="358" spans="1:21">
      <c r="A358" s="649"/>
      <c r="B358" s="609"/>
      <c r="C358" s="649"/>
      <c r="D358" s="649"/>
      <c r="E358" s="649"/>
      <c r="F358" s="649"/>
      <c r="G358" s="682"/>
      <c r="H358" s="682"/>
      <c r="I358" s="683"/>
      <c r="J358" s="649"/>
      <c r="K358" s="649"/>
      <c r="L358" s="683" t="str">
        <f t="shared" si="9"/>
        <v/>
      </c>
      <c r="M358" s="649"/>
      <c r="N358" s="649"/>
      <c r="O358" s="649"/>
      <c r="P358" s="649"/>
      <c r="Q358" s="649"/>
      <c r="R358" s="673"/>
      <c r="S358" s="674"/>
      <c r="T358" s="649"/>
      <c r="U358" s="649"/>
    </row>
    <row r="359" spans="1:21">
      <c r="A359" s="649"/>
      <c r="B359" s="609"/>
      <c r="C359" s="649"/>
      <c r="D359" s="649"/>
      <c r="E359" s="649"/>
      <c r="F359" s="649"/>
      <c r="G359" s="682"/>
      <c r="H359" s="682"/>
      <c r="I359" s="683"/>
      <c r="J359" s="649"/>
      <c r="K359" s="649"/>
      <c r="L359" s="683" t="str">
        <f t="shared" si="9"/>
        <v/>
      </c>
      <c r="M359" s="649"/>
      <c r="N359" s="649"/>
      <c r="O359" s="649"/>
      <c r="P359" s="649"/>
      <c r="Q359" s="649"/>
      <c r="R359" s="673"/>
      <c r="S359" s="674"/>
      <c r="T359" s="649"/>
      <c r="U359" s="649"/>
    </row>
    <row r="360" spans="1:21">
      <c r="A360" s="649"/>
      <c r="B360" s="609"/>
      <c r="C360" s="649"/>
      <c r="D360" s="649"/>
      <c r="E360" s="649"/>
      <c r="F360" s="649"/>
      <c r="G360" s="682"/>
      <c r="H360" s="682"/>
      <c r="I360" s="683"/>
      <c r="J360" s="649"/>
      <c r="K360" s="649"/>
      <c r="L360" s="683" t="str">
        <f t="shared" si="9"/>
        <v/>
      </c>
      <c r="M360" s="649"/>
      <c r="N360" s="649"/>
      <c r="O360" s="649"/>
      <c r="P360" s="649"/>
      <c r="Q360" s="649"/>
      <c r="R360" s="673"/>
      <c r="S360" s="674"/>
      <c r="T360" s="649"/>
      <c r="U360" s="649"/>
    </row>
    <row r="361" spans="1:21">
      <c r="A361" s="649"/>
      <c r="B361" s="609"/>
      <c r="C361" s="649"/>
      <c r="D361" s="649"/>
      <c r="E361" s="649"/>
      <c r="F361" s="649"/>
      <c r="G361" s="682"/>
      <c r="H361" s="682"/>
      <c r="I361" s="683"/>
      <c r="J361" s="649"/>
      <c r="K361" s="649"/>
      <c r="L361" s="683" t="str">
        <f t="shared" si="9"/>
        <v/>
      </c>
      <c r="M361" s="649"/>
      <c r="N361" s="649"/>
      <c r="O361" s="649"/>
      <c r="P361" s="649"/>
      <c r="Q361" s="649"/>
      <c r="R361" s="673"/>
      <c r="S361" s="674"/>
      <c r="T361" s="649"/>
      <c r="U361" s="649"/>
    </row>
    <row r="362" spans="1:21">
      <c r="A362" s="649"/>
      <c r="B362" s="609"/>
      <c r="C362" s="649"/>
      <c r="D362" s="649"/>
      <c r="E362" s="649"/>
      <c r="F362" s="649"/>
      <c r="G362" s="682"/>
      <c r="H362" s="682"/>
      <c r="I362" s="683"/>
      <c r="J362" s="649"/>
      <c r="K362" s="649"/>
      <c r="L362" s="683" t="str">
        <f t="shared" si="9"/>
        <v/>
      </c>
      <c r="M362" s="649"/>
      <c r="N362" s="649"/>
      <c r="O362" s="649"/>
      <c r="P362" s="649"/>
      <c r="Q362" s="649"/>
      <c r="R362" s="673"/>
      <c r="S362" s="674"/>
      <c r="T362" s="649"/>
      <c r="U362" s="649"/>
    </row>
    <row r="363" spans="1:21">
      <c r="A363" s="649"/>
      <c r="B363" s="609"/>
      <c r="C363" s="649"/>
      <c r="D363" s="649"/>
      <c r="E363" s="649"/>
      <c r="F363" s="649"/>
      <c r="G363" s="682"/>
      <c r="H363" s="682"/>
      <c r="I363" s="683"/>
      <c r="J363" s="649"/>
      <c r="K363" s="649"/>
      <c r="L363" s="683" t="str">
        <f t="shared" si="9"/>
        <v/>
      </c>
      <c r="M363" s="649"/>
      <c r="N363" s="649"/>
      <c r="O363" s="649"/>
      <c r="P363" s="649"/>
      <c r="Q363" s="649"/>
      <c r="R363" s="673"/>
      <c r="S363" s="674"/>
      <c r="T363" s="649"/>
      <c r="U363" s="649"/>
    </row>
    <row r="364" spans="1:21">
      <c r="A364" s="649"/>
      <c r="B364" s="609"/>
      <c r="C364" s="649"/>
      <c r="D364" s="649"/>
      <c r="E364" s="649"/>
      <c r="F364" s="649"/>
      <c r="G364" s="682"/>
      <c r="H364" s="682"/>
      <c r="I364" s="683"/>
      <c r="J364" s="649"/>
      <c r="K364" s="649"/>
      <c r="L364" s="683" t="str">
        <f t="shared" si="9"/>
        <v/>
      </c>
      <c r="M364" s="649"/>
      <c r="N364" s="649"/>
      <c r="O364" s="649"/>
      <c r="P364" s="649"/>
      <c r="Q364" s="649"/>
      <c r="R364" s="673"/>
      <c r="S364" s="674"/>
      <c r="T364" s="649"/>
      <c r="U364" s="649"/>
    </row>
    <row r="365" spans="1:21">
      <c r="A365" s="649"/>
      <c r="B365" s="609"/>
      <c r="C365" s="649"/>
      <c r="D365" s="649"/>
      <c r="E365" s="649"/>
      <c r="F365" s="649"/>
      <c r="G365" s="682"/>
      <c r="H365" s="682"/>
      <c r="I365" s="683"/>
      <c r="J365" s="649"/>
      <c r="K365" s="649"/>
      <c r="L365" s="683" t="str">
        <f t="shared" si="9"/>
        <v/>
      </c>
      <c r="M365" s="649"/>
      <c r="N365" s="649"/>
      <c r="O365" s="649"/>
      <c r="P365" s="649"/>
      <c r="Q365" s="649"/>
      <c r="R365" s="673"/>
      <c r="S365" s="674"/>
      <c r="T365" s="649"/>
      <c r="U365" s="649"/>
    </row>
    <row r="366" spans="1:21">
      <c r="A366" s="649"/>
      <c r="B366" s="609"/>
      <c r="C366" s="649"/>
      <c r="D366" s="649"/>
      <c r="E366" s="649"/>
      <c r="F366" s="649"/>
      <c r="G366" s="682"/>
      <c r="H366" s="682"/>
      <c r="I366" s="683"/>
      <c r="J366" s="649"/>
      <c r="K366" s="649"/>
      <c r="L366" s="683" t="str">
        <f t="shared" si="9"/>
        <v/>
      </c>
      <c r="M366" s="649"/>
      <c r="N366" s="649"/>
      <c r="O366" s="649"/>
      <c r="P366" s="649"/>
      <c r="Q366" s="649"/>
      <c r="R366" s="673"/>
      <c r="S366" s="674"/>
      <c r="T366" s="649"/>
      <c r="U366" s="649"/>
    </row>
    <row r="367" spans="1:21">
      <c r="A367" s="649"/>
      <c r="B367" s="609"/>
      <c r="C367" s="649"/>
      <c r="D367" s="649"/>
      <c r="E367" s="649"/>
      <c r="F367" s="649"/>
      <c r="G367" s="682"/>
      <c r="H367" s="682"/>
      <c r="I367" s="683"/>
      <c r="J367" s="649"/>
      <c r="K367" s="649"/>
      <c r="L367" s="683" t="str">
        <f t="shared" si="9"/>
        <v/>
      </c>
      <c r="M367" s="649"/>
      <c r="N367" s="649"/>
      <c r="O367" s="649"/>
      <c r="P367" s="649"/>
      <c r="Q367" s="649"/>
      <c r="R367" s="673"/>
      <c r="S367" s="674"/>
      <c r="T367" s="649"/>
      <c r="U367" s="649"/>
    </row>
    <row r="368" spans="1:21">
      <c r="A368" s="649"/>
      <c r="B368" s="609"/>
      <c r="C368" s="649"/>
      <c r="D368" s="649"/>
      <c r="E368" s="649"/>
      <c r="F368" s="649"/>
      <c r="G368" s="682"/>
      <c r="H368" s="682"/>
      <c r="I368" s="683"/>
      <c r="J368" s="649"/>
      <c r="K368" s="649"/>
      <c r="L368" s="683" t="str">
        <f t="shared" si="9"/>
        <v/>
      </c>
      <c r="M368" s="649"/>
      <c r="N368" s="649"/>
      <c r="O368" s="649"/>
      <c r="P368" s="649"/>
      <c r="Q368" s="649"/>
      <c r="R368" s="673"/>
      <c r="S368" s="674"/>
      <c r="T368" s="649"/>
      <c r="U368" s="649"/>
    </row>
    <row r="369" spans="1:21">
      <c r="A369" s="649"/>
      <c r="B369" s="609"/>
      <c r="C369" s="649"/>
      <c r="D369" s="649"/>
      <c r="E369" s="649"/>
      <c r="F369" s="649"/>
      <c r="G369" s="682"/>
      <c r="H369" s="682"/>
      <c r="I369" s="683"/>
      <c r="J369" s="649"/>
      <c r="K369" s="649"/>
      <c r="L369" s="683" t="str">
        <f t="shared" si="9"/>
        <v/>
      </c>
      <c r="M369" s="649"/>
      <c r="N369" s="649"/>
      <c r="O369" s="649"/>
      <c r="P369" s="649"/>
      <c r="Q369" s="649"/>
      <c r="R369" s="673"/>
      <c r="S369" s="674"/>
      <c r="T369" s="649"/>
      <c r="U369" s="649"/>
    </row>
    <row r="370" spans="1:21">
      <c r="A370" s="649"/>
      <c r="B370" s="609"/>
      <c r="C370" s="649"/>
      <c r="D370" s="649"/>
      <c r="E370" s="649"/>
      <c r="F370" s="649"/>
      <c r="G370" s="682"/>
      <c r="H370" s="682"/>
      <c r="I370" s="683"/>
      <c r="J370" s="649"/>
      <c r="K370" s="649"/>
      <c r="L370" s="683" t="str">
        <f t="shared" si="9"/>
        <v/>
      </c>
      <c r="M370" s="649"/>
      <c r="N370" s="649"/>
      <c r="O370" s="649"/>
      <c r="P370" s="649"/>
      <c r="Q370" s="649"/>
      <c r="R370" s="673"/>
      <c r="S370" s="674"/>
      <c r="T370" s="649"/>
      <c r="U370" s="649"/>
    </row>
    <row r="371" spans="1:21">
      <c r="A371" s="649"/>
      <c r="B371" s="609"/>
      <c r="C371" s="649"/>
      <c r="D371" s="649"/>
      <c r="E371" s="649"/>
      <c r="F371" s="649"/>
      <c r="G371" s="682"/>
      <c r="H371" s="682"/>
      <c r="I371" s="683"/>
      <c r="J371" s="649"/>
      <c r="K371" s="649"/>
      <c r="L371" s="683" t="str">
        <f t="shared" si="9"/>
        <v/>
      </c>
      <c r="M371" s="649"/>
      <c r="N371" s="649"/>
      <c r="O371" s="649"/>
      <c r="P371" s="649"/>
      <c r="Q371" s="649"/>
      <c r="R371" s="673"/>
      <c r="S371" s="674"/>
      <c r="T371" s="649"/>
      <c r="U371" s="649"/>
    </row>
    <row r="372" spans="1:21">
      <c r="A372" s="649"/>
      <c r="B372" s="609"/>
      <c r="C372" s="649"/>
      <c r="D372" s="649"/>
      <c r="E372" s="649"/>
      <c r="F372" s="649"/>
      <c r="G372" s="682"/>
      <c r="H372" s="682"/>
      <c r="I372" s="683"/>
      <c r="J372" s="649"/>
      <c r="K372" s="649"/>
      <c r="L372" s="683" t="str">
        <f t="shared" si="9"/>
        <v/>
      </c>
      <c r="M372" s="649"/>
      <c r="N372" s="649"/>
      <c r="O372" s="649"/>
      <c r="P372" s="649"/>
      <c r="Q372" s="649"/>
      <c r="R372" s="673"/>
      <c r="S372" s="674"/>
      <c r="T372" s="649"/>
      <c r="U372" s="649"/>
    </row>
    <row r="373" spans="1:21">
      <c r="A373" s="649"/>
      <c r="B373" s="609"/>
      <c r="C373" s="649"/>
      <c r="D373" s="649"/>
      <c r="E373" s="649"/>
      <c r="F373" s="649"/>
      <c r="G373" s="682"/>
      <c r="H373" s="682"/>
      <c r="I373" s="683"/>
      <c r="J373" s="649"/>
      <c r="K373" s="649"/>
      <c r="L373" s="683" t="str">
        <f t="shared" si="9"/>
        <v/>
      </c>
      <c r="M373" s="649"/>
      <c r="N373" s="649"/>
      <c r="O373" s="649"/>
      <c r="P373" s="649"/>
      <c r="Q373" s="649"/>
      <c r="R373" s="673"/>
      <c r="S373" s="674"/>
      <c r="T373" s="649"/>
      <c r="U373" s="649"/>
    </row>
    <row r="374" spans="1:21">
      <c r="A374" s="649"/>
      <c r="B374" s="609"/>
      <c r="C374" s="649"/>
      <c r="D374" s="649"/>
      <c r="E374" s="649"/>
      <c r="F374" s="649"/>
      <c r="G374" s="682"/>
      <c r="H374" s="682"/>
      <c r="I374" s="683"/>
      <c r="J374" s="649"/>
      <c r="K374" s="649"/>
      <c r="L374" s="683" t="str">
        <f t="shared" si="9"/>
        <v/>
      </c>
      <c r="M374" s="649"/>
      <c r="N374" s="649"/>
      <c r="O374" s="649"/>
      <c r="P374" s="649"/>
      <c r="Q374" s="649"/>
      <c r="R374" s="673"/>
      <c r="S374" s="674"/>
      <c r="T374" s="649"/>
      <c r="U374" s="649"/>
    </row>
    <row r="375" spans="1:21">
      <c r="A375" s="649"/>
      <c r="B375" s="609"/>
      <c r="C375" s="649"/>
      <c r="D375" s="649"/>
      <c r="E375" s="649"/>
      <c r="F375" s="649"/>
      <c r="G375" s="682"/>
      <c r="H375" s="682"/>
      <c r="I375" s="683"/>
      <c r="J375" s="649"/>
      <c r="K375" s="649"/>
      <c r="L375" s="683" t="str">
        <f t="shared" si="9"/>
        <v/>
      </c>
      <c r="M375" s="649"/>
      <c r="N375" s="649"/>
      <c r="O375" s="649"/>
      <c r="P375" s="649"/>
      <c r="Q375" s="649"/>
      <c r="R375" s="673"/>
      <c r="S375" s="674"/>
      <c r="T375" s="649"/>
      <c r="U375" s="649"/>
    </row>
    <row r="376" spans="1:21">
      <c r="A376" s="649"/>
      <c r="B376" s="609"/>
      <c r="C376" s="649"/>
      <c r="D376" s="649"/>
      <c r="E376" s="649"/>
      <c r="F376" s="649"/>
      <c r="G376" s="682"/>
      <c r="H376" s="682"/>
      <c r="I376" s="683"/>
      <c r="J376" s="649"/>
      <c r="K376" s="649"/>
      <c r="L376" s="683" t="str">
        <f t="shared" si="9"/>
        <v/>
      </c>
      <c r="M376" s="649"/>
      <c r="N376" s="649"/>
      <c r="O376" s="649"/>
      <c r="P376" s="649"/>
      <c r="Q376" s="649"/>
      <c r="R376" s="673"/>
      <c r="S376" s="674"/>
      <c r="T376" s="649"/>
      <c r="U376" s="649"/>
    </row>
    <row r="377" spans="1:21">
      <c r="A377" s="649"/>
      <c r="B377" s="609"/>
      <c r="C377" s="649"/>
      <c r="D377" s="649"/>
      <c r="E377" s="649"/>
      <c r="F377" s="649"/>
      <c r="G377" s="682"/>
      <c r="H377" s="682"/>
      <c r="I377" s="683"/>
      <c r="J377" s="649"/>
      <c r="K377" s="649"/>
      <c r="L377" s="683" t="str">
        <f t="shared" si="9"/>
        <v/>
      </c>
      <c r="M377" s="649"/>
      <c r="N377" s="649"/>
      <c r="O377" s="649"/>
      <c r="P377" s="649"/>
      <c r="Q377" s="649"/>
      <c r="R377" s="673"/>
      <c r="S377" s="674"/>
      <c r="T377" s="649"/>
      <c r="U377" s="649"/>
    </row>
    <row r="378" spans="1:21">
      <c r="A378" s="649"/>
      <c r="B378" s="609"/>
      <c r="C378" s="649"/>
      <c r="D378" s="649"/>
      <c r="E378" s="649"/>
      <c r="F378" s="649"/>
      <c r="G378" s="682"/>
      <c r="H378" s="682"/>
      <c r="I378" s="683"/>
      <c r="J378" s="649"/>
      <c r="K378" s="649"/>
      <c r="L378" s="683" t="str">
        <f t="shared" si="9"/>
        <v/>
      </c>
      <c r="M378" s="649"/>
      <c r="N378" s="649"/>
      <c r="O378" s="649"/>
      <c r="P378" s="649"/>
      <c r="Q378" s="649"/>
      <c r="R378" s="673"/>
      <c r="S378" s="674"/>
      <c r="T378" s="649"/>
      <c r="U378" s="649"/>
    </row>
    <row r="379" spans="1:21">
      <c r="A379" s="649"/>
      <c r="B379" s="609"/>
      <c r="C379" s="649"/>
      <c r="D379" s="649"/>
      <c r="E379" s="649"/>
      <c r="F379" s="649"/>
      <c r="G379" s="682"/>
      <c r="H379" s="682"/>
      <c r="I379" s="683"/>
      <c r="J379" s="649"/>
      <c r="K379" s="649"/>
      <c r="L379" s="683" t="str">
        <f t="shared" si="9"/>
        <v/>
      </c>
      <c r="M379" s="649"/>
      <c r="N379" s="649"/>
      <c r="O379" s="649"/>
      <c r="P379" s="649"/>
      <c r="Q379" s="649"/>
      <c r="R379" s="673"/>
      <c r="S379" s="674"/>
      <c r="T379" s="649"/>
      <c r="U379" s="649"/>
    </row>
    <row r="380" spans="1:21">
      <c r="A380" s="649"/>
      <c r="B380" s="609"/>
      <c r="C380" s="649"/>
      <c r="D380" s="649"/>
      <c r="E380" s="649"/>
      <c r="F380" s="649"/>
      <c r="G380" s="682"/>
      <c r="H380" s="682"/>
      <c r="I380" s="683"/>
      <c r="J380" s="649"/>
      <c r="K380" s="649"/>
      <c r="L380" s="683" t="str">
        <f t="shared" si="9"/>
        <v/>
      </c>
      <c r="M380" s="649"/>
      <c r="N380" s="649"/>
      <c r="O380" s="649"/>
      <c r="P380" s="649"/>
      <c r="Q380" s="649"/>
      <c r="R380" s="673"/>
      <c r="S380" s="674"/>
      <c r="T380" s="649"/>
      <c r="U380" s="649"/>
    </row>
    <row r="381" spans="1:21">
      <c r="A381" s="649"/>
      <c r="B381" s="609"/>
      <c r="C381" s="649"/>
      <c r="D381" s="649"/>
      <c r="E381" s="649"/>
      <c r="F381" s="649"/>
      <c r="G381" s="682"/>
      <c r="H381" s="682"/>
      <c r="I381" s="683"/>
      <c r="J381" s="649"/>
      <c r="K381" s="649"/>
      <c r="L381" s="683" t="str">
        <f t="shared" si="9"/>
        <v/>
      </c>
      <c r="M381" s="649"/>
      <c r="N381" s="649"/>
      <c r="O381" s="649"/>
      <c r="P381" s="649"/>
      <c r="Q381" s="649"/>
      <c r="R381" s="673"/>
      <c r="S381" s="674"/>
      <c r="T381" s="649"/>
      <c r="U381" s="649"/>
    </row>
    <row r="382" spans="1:21">
      <c r="A382" s="649"/>
      <c r="B382" s="609"/>
      <c r="C382" s="649"/>
      <c r="D382" s="649"/>
      <c r="E382" s="649"/>
      <c r="F382" s="649"/>
      <c r="G382" s="682"/>
      <c r="H382" s="682"/>
      <c r="I382" s="683"/>
      <c r="J382" s="649"/>
      <c r="K382" s="649"/>
      <c r="L382" s="683" t="str">
        <f t="shared" si="9"/>
        <v/>
      </c>
      <c r="M382" s="649"/>
      <c r="N382" s="649"/>
      <c r="O382" s="649"/>
      <c r="P382" s="649"/>
      <c r="Q382" s="649"/>
      <c r="R382" s="673"/>
      <c r="S382" s="674"/>
      <c r="T382" s="649"/>
      <c r="U382" s="649"/>
    </row>
    <row r="383" spans="1:21">
      <c r="A383" s="649"/>
      <c r="B383" s="609"/>
      <c r="C383" s="649"/>
      <c r="D383" s="649"/>
      <c r="E383" s="649"/>
      <c r="F383" s="649"/>
      <c r="G383" s="682"/>
      <c r="H383" s="682"/>
      <c r="I383" s="683"/>
      <c r="J383" s="649"/>
      <c r="K383" s="649"/>
      <c r="L383" s="683" t="str">
        <f t="shared" si="9"/>
        <v/>
      </c>
      <c r="M383" s="649"/>
      <c r="N383" s="649"/>
      <c r="O383" s="649"/>
      <c r="P383" s="649"/>
      <c r="Q383" s="649"/>
      <c r="R383" s="673"/>
      <c r="S383" s="674"/>
      <c r="T383" s="649"/>
      <c r="U383" s="649"/>
    </row>
    <row r="384" spans="1:21">
      <c r="A384" s="649"/>
      <c r="B384" s="609"/>
      <c r="C384" s="649"/>
      <c r="D384" s="649"/>
      <c r="E384" s="649"/>
      <c r="F384" s="649"/>
      <c r="G384" s="682"/>
      <c r="H384" s="682"/>
      <c r="I384" s="683"/>
      <c r="J384" s="649"/>
      <c r="K384" s="649"/>
      <c r="L384" s="683" t="str">
        <f t="shared" si="9"/>
        <v/>
      </c>
      <c r="M384" s="649"/>
      <c r="N384" s="649"/>
      <c r="O384" s="649"/>
      <c r="P384" s="649"/>
      <c r="Q384" s="649"/>
      <c r="R384" s="673"/>
      <c r="S384" s="674"/>
      <c r="T384" s="649"/>
      <c r="U384" s="649"/>
    </row>
    <row r="385" spans="1:21">
      <c r="A385" s="649"/>
      <c r="B385" s="609"/>
      <c r="C385" s="649"/>
      <c r="D385" s="649"/>
      <c r="E385" s="649"/>
      <c r="F385" s="649"/>
      <c r="G385" s="682"/>
      <c r="H385" s="682"/>
      <c r="I385" s="683"/>
      <c r="J385" s="649"/>
      <c r="K385" s="649"/>
      <c r="L385" s="683" t="str">
        <f t="shared" si="9"/>
        <v/>
      </c>
      <c r="M385" s="649"/>
      <c r="N385" s="649"/>
      <c r="O385" s="649"/>
      <c r="P385" s="649"/>
      <c r="Q385" s="649"/>
      <c r="R385" s="673"/>
      <c r="S385" s="674"/>
      <c r="T385" s="649"/>
      <c r="U385" s="649"/>
    </row>
    <row r="386" spans="1:21">
      <c r="A386" s="649"/>
      <c r="B386" s="609"/>
      <c r="C386" s="649"/>
      <c r="D386" s="649"/>
      <c r="E386" s="649"/>
      <c r="F386" s="649"/>
      <c r="G386" s="682"/>
      <c r="H386" s="682"/>
      <c r="I386" s="683"/>
      <c r="J386" s="649"/>
      <c r="K386" s="649"/>
      <c r="L386" s="683" t="str">
        <f t="shared" si="9"/>
        <v/>
      </c>
      <c r="M386" s="649"/>
      <c r="N386" s="649"/>
      <c r="O386" s="649"/>
      <c r="P386" s="649"/>
      <c r="Q386" s="649"/>
      <c r="R386" s="673"/>
      <c r="S386" s="674"/>
      <c r="T386" s="649"/>
      <c r="U386" s="649"/>
    </row>
    <row r="387" spans="1:21">
      <c r="A387" s="649"/>
      <c r="B387" s="609"/>
      <c r="C387" s="649"/>
      <c r="D387" s="649"/>
      <c r="E387" s="649"/>
      <c r="F387" s="649"/>
      <c r="G387" s="682"/>
      <c r="H387" s="682"/>
      <c r="I387" s="683"/>
      <c r="J387" s="649"/>
      <c r="K387" s="649"/>
      <c r="L387" s="683" t="str">
        <f t="shared" si="9"/>
        <v/>
      </c>
      <c r="M387" s="649"/>
      <c r="N387" s="649"/>
      <c r="O387" s="649"/>
      <c r="P387" s="649"/>
      <c r="Q387" s="649"/>
      <c r="R387" s="673"/>
      <c r="S387" s="674"/>
      <c r="T387" s="649"/>
      <c r="U387" s="649"/>
    </row>
    <row r="388" spans="1:21">
      <c r="A388" s="649"/>
      <c r="B388" s="609"/>
      <c r="C388" s="649"/>
      <c r="D388" s="649"/>
      <c r="E388" s="649"/>
      <c r="F388" s="649"/>
      <c r="G388" s="682"/>
      <c r="H388" s="682"/>
      <c r="I388" s="683"/>
      <c r="J388" s="649"/>
      <c r="K388" s="649"/>
      <c r="L388" s="683" t="str">
        <f t="shared" si="9"/>
        <v/>
      </c>
      <c r="M388" s="649"/>
      <c r="N388" s="649"/>
      <c r="O388" s="649"/>
      <c r="P388" s="649"/>
      <c r="Q388" s="649"/>
      <c r="R388" s="673"/>
      <c r="S388" s="674"/>
      <c r="T388" s="649"/>
      <c r="U388" s="649"/>
    </row>
    <row r="389" spans="1:21">
      <c r="A389" s="649"/>
      <c r="B389" s="609"/>
      <c r="C389" s="649"/>
      <c r="D389" s="649"/>
      <c r="E389" s="649"/>
      <c r="F389" s="649"/>
      <c r="G389" s="682"/>
      <c r="H389" s="682"/>
      <c r="I389" s="683"/>
      <c r="J389" s="649"/>
      <c r="K389" s="649"/>
      <c r="L389" s="683" t="str">
        <f t="shared" si="9"/>
        <v/>
      </c>
      <c r="M389" s="649"/>
      <c r="N389" s="649"/>
      <c r="O389" s="649"/>
      <c r="P389" s="649"/>
      <c r="Q389" s="649"/>
      <c r="R389" s="673"/>
      <c r="S389" s="674"/>
      <c r="T389" s="649"/>
      <c r="U389" s="649"/>
    </row>
    <row r="390" spans="1:21">
      <c r="A390" s="649"/>
      <c r="B390" s="609"/>
      <c r="C390" s="649"/>
      <c r="D390" s="649"/>
      <c r="E390" s="649"/>
      <c r="F390" s="649"/>
      <c r="G390" s="682"/>
      <c r="H390" s="682"/>
      <c r="I390" s="683"/>
      <c r="J390" s="649"/>
      <c r="K390" s="649"/>
      <c r="L390" s="683" t="str">
        <f t="shared" si="9"/>
        <v/>
      </c>
      <c r="M390" s="649"/>
      <c r="N390" s="649"/>
      <c r="O390" s="649"/>
      <c r="P390" s="649"/>
      <c r="Q390" s="649"/>
      <c r="R390" s="673"/>
      <c r="S390" s="674"/>
      <c r="T390" s="649"/>
      <c r="U390" s="649"/>
    </row>
    <row r="391" spans="1:21">
      <c r="A391" s="649"/>
      <c r="B391" s="609"/>
      <c r="C391" s="649"/>
      <c r="D391" s="649"/>
      <c r="E391" s="649"/>
      <c r="F391" s="649"/>
      <c r="G391" s="682"/>
      <c r="H391" s="682"/>
      <c r="I391" s="683"/>
      <c r="J391" s="649"/>
      <c r="K391" s="649"/>
      <c r="L391" s="683" t="str">
        <f t="shared" si="9"/>
        <v/>
      </c>
      <c r="M391" s="649"/>
      <c r="N391" s="649"/>
      <c r="O391" s="649"/>
      <c r="P391" s="649"/>
      <c r="Q391" s="649"/>
      <c r="R391" s="673"/>
      <c r="S391" s="674"/>
      <c r="T391" s="649"/>
      <c r="U391" s="649"/>
    </row>
    <row r="392" spans="1:21">
      <c r="A392" s="649"/>
      <c r="B392" s="609"/>
      <c r="C392" s="649"/>
      <c r="D392" s="649"/>
      <c r="E392" s="649"/>
      <c r="F392" s="649"/>
      <c r="G392" s="682"/>
      <c r="H392" s="682"/>
      <c r="I392" s="683"/>
      <c r="J392" s="649"/>
      <c r="K392" s="649"/>
      <c r="L392" s="683" t="str">
        <f t="shared" si="9"/>
        <v/>
      </c>
      <c r="M392" s="649"/>
      <c r="N392" s="649"/>
      <c r="O392" s="649"/>
      <c r="P392" s="649"/>
      <c r="Q392" s="649"/>
      <c r="R392" s="673"/>
      <c r="S392" s="674"/>
      <c r="T392" s="649"/>
      <c r="U392" s="649"/>
    </row>
    <row r="393" spans="1:21">
      <c r="A393" s="649"/>
      <c r="B393" s="609"/>
      <c r="C393" s="649"/>
      <c r="D393" s="649"/>
      <c r="E393" s="649"/>
      <c r="F393" s="649"/>
      <c r="G393" s="682"/>
      <c r="H393" s="682"/>
      <c r="I393" s="683"/>
      <c r="J393" s="649"/>
      <c r="K393" s="649"/>
      <c r="L393" s="683" t="str">
        <f t="shared" si="9"/>
        <v/>
      </c>
      <c r="M393" s="649"/>
      <c r="N393" s="649"/>
      <c r="O393" s="649"/>
      <c r="P393" s="649"/>
      <c r="Q393" s="649"/>
      <c r="R393" s="673"/>
      <c r="S393" s="674"/>
      <c r="T393" s="649"/>
      <c r="U393" s="649"/>
    </row>
    <row r="394" spans="1:21">
      <c r="A394" s="649"/>
      <c r="B394" s="609"/>
      <c r="C394" s="649"/>
      <c r="D394" s="649"/>
      <c r="E394" s="649"/>
      <c r="F394" s="649"/>
      <c r="G394" s="682"/>
      <c r="H394" s="682"/>
      <c r="I394" s="683"/>
      <c r="J394" s="649"/>
      <c r="K394" s="649"/>
      <c r="L394" s="683" t="str">
        <f t="shared" si="9"/>
        <v/>
      </c>
      <c r="O394" s="649"/>
      <c r="P394" s="649"/>
      <c r="Q394" s="649"/>
      <c r="R394" s="673"/>
      <c r="S394" s="674"/>
      <c r="T394" s="649"/>
      <c r="U394" s="649"/>
    </row>
    <row r="395" spans="1:21">
      <c r="A395" s="649"/>
      <c r="B395" s="609"/>
      <c r="C395" s="649"/>
      <c r="D395" s="649"/>
      <c r="E395" s="649"/>
      <c r="F395" s="649"/>
      <c r="G395" s="682"/>
      <c r="H395" s="682"/>
      <c r="I395" s="683"/>
      <c r="J395" s="649"/>
      <c r="K395" s="649"/>
      <c r="L395" s="683" t="str">
        <f t="shared" si="9"/>
        <v/>
      </c>
      <c r="O395" s="649"/>
      <c r="P395" s="649"/>
      <c r="Q395" s="649"/>
      <c r="R395" s="673"/>
      <c r="S395" s="674"/>
      <c r="T395" s="649"/>
      <c r="U395" s="649"/>
    </row>
    <row r="396" spans="1:21">
      <c r="A396" s="649"/>
      <c r="B396" s="609"/>
      <c r="C396" s="649"/>
      <c r="D396" s="649"/>
      <c r="E396" s="649"/>
      <c r="F396" s="649"/>
      <c r="G396" s="682"/>
      <c r="H396" s="682"/>
      <c r="I396" s="683"/>
      <c r="J396" s="649"/>
      <c r="K396" s="649"/>
      <c r="L396" s="683" t="str">
        <f t="shared" si="9"/>
        <v/>
      </c>
      <c r="O396" s="649"/>
      <c r="P396" s="649"/>
      <c r="Q396" s="649"/>
      <c r="R396" s="673"/>
      <c r="S396" s="674"/>
      <c r="T396" s="649"/>
      <c r="U396" s="649"/>
    </row>
    <row r="397" spans="1:21">
      <c r="A397" s="649"/>
      <c r="B397" s="609"/>
      <c r="C397" s="649"/>
      <c r="D397" s="649"/>
      <c r="E397" s="649"/>
      <c r="F397" s="649"/>
      <c r="G397" s="682"/>
      <c r="H397" s="682"/>
      <c r="I397" s="683"/>
      <c r="J397" s="649"/>
      <c r="K397" s="649"/>
      <c r="L397" s="683" t="str">
        <f t="shared" si="9"/>
        <v/>
      </c>
      <c r="O397" s="649"/>
      <c r="P397" s="649"/>
      <c r="Q397" s="649"/>
      <c r="R397" s="673"/>
      <c r="S397" s="674"/>
      <c r="T397" s="649"/>
      <c r="U397" s="649"/>
    </row>
    <row r="398" spans="1:21">
      <c r="A398" s="649"/>
      <c r="B398" s="609"/>
      <c r="C398" s="649"/>
      <c r="D398" s="649"/>
      <c r="E398" s="649"/>
      <c r="F398" s="649"/>
      <c r="G398" s="682"/>
      <c r="H398" s="682"/>
      <c r="I398" s="683"/>
      <c r="J398" s="649"/>
      <c r="K398" s="649"/>
      <c r="L398" s="683" t="str">
        <f t="shared" si="9"/>
        <v/>
      </c>
      <c r="O398" s="649"/>
      <c r="P398" s="649"/>
      <c r="Q398" s="649"/>
      <c r="R398" s="673"/>
      <c r="S398" s="674"/>
      <c r="T398" s="649"/>
      <c r="U398" s="649"/>
    </row>
    <row r="399" spans="1:21">
      <c r="A399" s="649"/>
      <c r="B399" s="609"/>
      <c r="C399" s="649"/>
      <c r="D399" s="649"/>
      <c r="E399" s="649"/>
      <c r="F399" s="649"/>
      <c r="G399" s="682"/>
      <c r="H399" s="682"/>
      <c r="I399" s="683"/>
      <c r="J399" s="649"/>
      <c r="K399" s="649"/>
      <c r="L399" s="683"/>
      <c r="O399" s="649"/>
      <c r="P399" s="649"/>
      <c r="Q399" s="649"/>
      <c r="R399" s="673"/>
      <c r="S399" s="674"/>
      <c r="T399" s="649"/>
      <c r="U399" s="649"/>
    </row>
    <row r="400" spans="1:21">
      <c r="A400" s="649"/>
      <c r="B400" s="609"/>
      <c r="C400" s="649"/>
      <c r="D400" s="649"/>
      <c r="E400" s="649"/>
      <c r="F400" s="649"/>
      <c r="G400" s="682"/>
      <c r="H400" s="682"/>
      <c r="I400" s="683"/>
      <c r="J400" s="649"/>
      <c r="K400" s="649"/>
      <c r="L400" s="683"/>
      <c r="O400" s="649"/>
      <c r="P400" s="649"/>
      <c r="Q400" s="649"/>
      <c r="R400" s="673"/>
      <c r="S400" s="674"/>
      <c r="T400" s="649"/>
      <c r="U400" s="649"/>
    </row>
    <row r="401" spans="1:21">
      <c r="A401" s="649"/>
      <c r="B401" s="609"/>
      <c r="C401" s="649"/>
      <c r="D401" s="649"/>
      <c r="E401" s="649"/>
      <c r="F401" s="649"/>
      <c r="G401" s="682"/>
      <c r="H401" s="682"/>
      <c r="I401" s="683"/>
      <c r="J401" s="649"/>
      <c r="K401" s="649"/>
      <c r="L401" s="683"/>
      <c r="O401" s="649"/>
      <c r="P401" s="649"/>
      <c r="Q401" s="649"/>
      <c r="R401" s="673"/>
      <c r="S401" s="674"/>
      <c r="T401" s="649"/>
      <c r="U401" s="649"/>
    </row>
    <row r="402" spans="1:21">
      <c r="A402" s="649"/>
      <c r="B402" s="609"/>
      <c r="C402" s="649"/>
      <c r="D402" s="649"/>
      <c r="E402" s="649"/>
      <c r="F402" s="649"/>
      <c r="G402" s="682"/>
      <c r="H402" s="682"/>
      <c r="I402" s="683"/>
      <c r="J402" s="649"/>
      <c r="K402" s="649"/>
      <c r="L402" s="683"/>
      <c r="O402" s="649"/>
      <c r="P402" s="649"/>
      <c r="Q402" s="649"/>
      <c r="R402" s="673"/>
      <c r="S402" s="674"/>
      <c r="T402" s="649"/>
      <c r="U402" s="649"/>
    </row>
    <row r="403" spans="1:21">
      <c r="A403" s="649"/>
      <c r="B403" s="609"/>
      <c r="C403" s="649"/>
      <c r="D403" s="649"/>
      <c r="E403" s="649"/>
      <c r="F403" s="649"/>
      <c r="G403" s="682"/>
      <c r="H403" s="682"/>
      <c r="I403" s="683"/>
      <c r="J403" s="649"/>
      <c r="K403" s="649"/>
      <c r="L403" s="683"/>
      <c r="O403" s="649"/>
      <c r="P403" s="649"/>
      <c r="Q403" s="649"/>
      <c r="R403" s="673"/>
      <c r="S403" s="674"/>
      <c r="T403" s="649"/>
      <c r="U403" s="649"/>
    </row>
    <row r="404" spans="1:21">
      <c r="A404" s="649"/>
      <c r="B404" s="609"/>
      <c r="C404" s="649"/>
      <c r="D404" s="649"/>
      <c r="E404" s="649"/>
      <c r="F404" s="649"/>
      <c r="G404" s="682"/>
      <c r="H404" s="682"/>
      <c r="I404" s="683"/>
      <c r="J404" s="649"/>
      <c r="K404" s="649"/>
      <c r="L404" s="683"/>
      <c r="O404" s="649"/>
      <c r="P404" s="649"/>
      <c r="Q404" s="649"/>
      <c r="R404" s="673"/>
      <c r="S404" s="674"/>
      <c r="T404" s="649"/>
      <c r="U404" s="649"/>
    </row>
    <row r="405" spans="1:21">
      <c r="A405" s="649"/>
      <c r="B405" s="609"/>
      <c r="C405" s="649"/>
      <c r="D405" s="649"/>
      <c r="E405" s="649"/>
      <c r="F405" s="649"/>
      <c r="G405" s="682"/>
      <c r="H405" s="682"/>
      <c r="I405" s="683"/>
      <c r="J405" s="649"/>
      <c r="K405" s="649"/>
      <c r="L405" s="683"/>
      <c r="O405" s="649"/>
      <c r="P405" s="649"/>
      <c r="Q405" s="649"/>
      <c r="R405" s="673"/>
      <c r="S405" s="674"/>
      <c r="T405" s="649"/>
      <c r="U405" s="649"/>
    </row>
    <row r="406" spans="1:21">
      <c r="A406" s="649"/>
      <c r="B406" s="609"/>
      <c r="C406" s="649"/>
      <c r="D406" s="649"/>
      <c r="E406" s="649"/>
      <c r="F406" s="649"/>
      <c r="G406" s="682"/>
      <c r="H406" s="682"/>
      <c r="I406" s="683"/>
      <c r="J406" s="649"/>
      <c r="K406" s="649"/>
      <c r="L406" s="683"/>
      <c r="O406" s="649"/>
      <c r="P406" s="649"/>
      <c r="Q406" s="649"/>
      <c r="R406" s="673"/>
      <c r="S406" s="674"/>
      <c r="T406" s="649"/>
      <c r="U406" s="649"/>
    </row>
    <row r="407" spans="1:21">
      <c r="A407" s="649"/>
      <c r="B407" s="609"/>
      <c r="C407" s="649"/>
      <c r="D407" s="649"/>
      <c r="E407" s="649"/>
      <c r="F407" s="649"/>
      <c r="G407" s="682"/>
      <c r="H407" s="682"/>
      <c r="I407" s="683"/>
      <c r="J407" s="649"/>
      <c r="K407" s="649"/>
      <c r="L407" s="683"/>
      <c r="O407" s="649"/>
      <c r="P407" s="649"/>
      <c r="Q407" s="649"/>
      <c r="R407" s="673"/>
      <c r="S407" s="674"/>
      <c r="T407" s="649"/>
      <c r="U407" s="649"/>
    </row>
    <row r="408" spans="1:21">
      <c r="A408" s="649"/>
      <c r="B408" s="609"/>
      <c r="C408" s="649"/>
      <c r="D408" s="649"/>
      <c r="E408" s="649"/>
      <c r="F408" s="649"/>
      <c r="G408" s="682"/>
      <c r="H408" s="682"/>
      <c r="I408" s="683"/>
      <c r="J408" s="649"/>
      <c r="K408" s="649"/>
      <c r="L408" s="683"/>
      <c r="O408" s="649"/>
      <c r="P408" s="649"/>
      <c r="Q408" s="649"/>
      <c r="R408" s="673"/>
      <c r="S408" s="674"/>
      <c r="T408" s="649"/>
      <c r="U408" s="649"/>
    </row>
    <row r="409" spans="1:21">
      <c r="A409" s="649"/>
      <c r="B409" s="609"/>
      <c r="C409" s="649"/>
      <c r="D409" s="649"/>
      <c r="E409" s="649"/>
      <c r="F409" s="649"/>
      <c r="G409" s="682"/>
      <c r="H409" s="682"/>
      <c r="I409" s="683"/>
      <c r="J409" s="649"/>
      <c r="K409" s="649"/>
      <c r="L409" s="683"/>
      <c r="O409" s="649"/>
      <c r="P409" s="649"/>
      <c r="Q409" s="649"/>
      <c r="R409" s="673"/>
      <c r="S409" s="674"/>
      <c r="T409" s="649"/>
      <c r="U409" s="649"/>
    </row>
    <row r="410" spans="1:21">
      <c r="A410" s="649"/>
      <c r="B410" s="609"/>
      <c r="C410" s="649"/>
      <c r="D410" s="649"/>
      <c r="E410" s="649"/>
      <c r="F410" s="649"/>
      <c r="G410" s="682"/>
      <c r="H410" s="682"/>
      <c r="I410" s="683"/>
      <c r="J410" s="649"/>
      <c r="K410" s="649"/>
      <c r="L410" s="683"/>
      <c r="O410" s="649"/>
      <c r="P410" s="649"/>
      <c r="Q410" s="649"/>
      <c r="R410" s="673"/>
      <c r="S410" s="674"/>
      <c r="T410" s="649"/>
      <c r="U410" s="649"/>
    </row>
    <row r="411" spans="1:21">
      <c r="A411" s="649"/>
      <c r="B411" s="609"/>
      <c r="C411" s="649"/>
      <c r="D411" s="649"/>
      <c r="E411" s="649"/>
      <c r="F411" s="649"/>
      <c r="G411" s="682"/>
      <c r="H411" s="682"/>
      <c r="I411" s="683"/>
      <c r="J411" s="649"/>
      <c r="K411" s="649"/>
      <c r="L411" s="683"/>
      <c r="O411" s="649"/>
      <c r="P411" s="649"/>
      <c r="Q411" s="649"/>
      <c r="R411" s="673"/>
      <c r="S411" s="674"/>
      <c r="T411" s="649"/>
      <c r="U411" s="649"/>
    </row>
    <row r="412" spans="1:21">
      <c r="A412" s="649"/>
      <c r="B412" s="609"/>
      <c r="C412" s="649"/>
      <c r="D412" s="649"/>
      <c r="E412" s="649"/>
      <c r="F412" s="649"/>
      <c r="G412" s="682"/>
      <c r="H412" s="682"/>
      <c r="I412" s="683"/>
      <c r="J412" s="649"/>
      <c r="K412" s="649"/>
      <c r="L412" s="683"/>
      <c r="O412" s="649"/>
      <c r="P412" s="649"/>
      <c r="Q412" s="649"/>
      <c r="R412" s="673"/>
      <c r="S412" s="674"/>
      <c r="T412" s="649"/>
      <c r="U412" s="649"/>
    </row>
    <row r="413" spans="1:21">
      <c r="A413" s="649"/>
      <c r="B413" s="609"/>
      <c r="C413" s="649"/>
      <c r="D413" s="649"/>
      <c r="E413" s="649"/>
      <c r="F413" s="649"/>
      <c r="G413" s="682"/>
      <c r="H413" s="682"/>
      <c r="I413" s="683"/>
      <c r="J413" s="649"/>
      <c r="K413" s="649"/>
      <c r="L413" s="683"/>
      <c r="O413" s="649"/>
      <c r="P413" s="649"/>
      <c r="Q413" s="649"/>
      <c r="R413" s="673"/>
      <c r="S413" s="674"/>
      <c r="T413" s="649"/>
      <c r="U413" s="649"/>
    </row>
    <row r="414" spans="1:21">
      <c r="A414" s="649"/>
      <c r="B414" s="609"/>
      <c r="C414" s="649"/>
      <c r="D414" s="649"/>
      <c r="E414" s="649"/>
      <c r="F414" s="649"/>
      <c r="G414" s="682"/>
      <c r="H414" s="682"/>
      <c r="I414" s="683"/>
      <c r="J414" s="649"/>
      <c r="K414" s="649"/>
      <c r="L414" s="683"/>
      <c r="O414" s="649"/>
      <c r="P414" s="649"/>
      <c r="Q414" s="649"/>
      <c r="R414" s="673"/>
      <c r="S414" s="674"/>
      <c r="T414" s="649"/>
      <c r="U414" s="649"/>
    </row>
    <row r="415" spans="1:21">
      <c r="A415" s="649"/>
      <c r="B415" s="609"/>
      <c r="C415" s="649"/>
      <c r="D415" s="649"/>
      <c r="E415" s="649"/>
      <c r="F415" s="649"/>
      <c r="G415" s="682"/>
      <c r="H415" s="682"/>
      <c r="I415" s="683"/>
      <c r="J415" s="649"/>
      <c r="K415" s="649"/>
      <c r="L415" s="683"/>
      <c r="O415" s="649"/>
      <c r="P415" s="649"/>
      <c r="Q415" s="649"/>
      <c r="R415" s="673"/>
      <c r="S415" s="674"/>
      <c r="T415" s="649"/>
      <c r="U415" s="649"/>
    </row>
    <row r="416" spans="1:21">
      <c r="A416" s="649"/>
      <c r="B416" s="609"/>
      <c r="C416" s="649"/>
      <c r="D416" s="649"/>
      <c r="E416" s="649"/>
      <c r="F416" s="649"/>
      <c r="G416" s="682"/>
      <c r="H416" s="682"/>
      <c r="I416" s="683"/>
      <c r="J416" s="649"/>
      <c r="K416" s="649"/>
      <c r="L416" s="683"/>
      <c r="O416" s="649"/>
      <c r="P416" s="649"/>
      <c r="Q416" s="649"/>
      <c r="R416" s="673"/>
      <c r="S416" s="674"/>
      <c r="T416" s="649"/>
      <c r="U416" s="649"/>
    </row>
    <row r="417" spans="1:21">
      <c r="A417" s="649"/>
      <c r="B417" s="609"/>
      <c r="C417" s="649"/>
      <c r="D417" s="649"/>
      <c r="E417" s="649"/>
      <c r="F417" s="649"/>
      <c r="G417" s="682"/>
      <c r="H417" s="682"/>
      <c r="I417" s="683"/>
      <c r="J417" s="649"/>
      <c r="K417" s="649"/>
      <c r="L417" s="683"/>
      <c r="O417" s="649"/>
      <c r="P417" s="649"/>
      <c r="Q417" s="649"/>
      <c r="R417" s="673"/>
      <c r="S417" s="674"/>
      <c r="T417" s="649"/>
      <c r="U417" s="649"/>
    </row>
    <row r="418" spans="1:21">
      <c r="A418" s="649"/>
      <c r="B418" s="609"/>
      <c r="C418" s="649"/>
      <c r="D418" s="649"/>
      <c r="E418" s="649"/>
      <c r="F418" s="649"/>
      <c r="G418" s="682"/>
      <c r="H418" s="682"/>
      <c r="I418" s="683"/>
      <c r="J418" s="649"/>
      <c r="K418" s="649"/>
      <c r="L418" s="683"/>
      <c r="O418" s="649"/>
      <c r="P418" s="649"/>
      <c r="Q418" s="649"/>
      <c r="R418" s="673"/>
      <c r="S418" s="674"/>
      <c r="T418" s="649"/>
      <c r="U418" s="649"/>
    </row>
    <row r="419" spans="1:21">
      <c r="A419" s="649"/>
      <c r="B419" s="609"/>
      <c r="C419" s="649"/>
      <c r="D419" s="649"/>
      <c r="E419" s="649"/>
      <c r="F419" s="649"/>
      <c r="G419" s="682"/>
      <c r="H419" s="682"/>
      <c r="I419" s="683"/>
      <c r="J419" s="649"/>
      <c r="K419" s="649"/>
      <c r="L419" s="683"/>
      <c r="O419" s="649"/>
      <c r="P419" s="649"/>
      <c r="Q419" s="649"/>
      <c r="R419" s="673"/>
      <c r="S419" s="674"/>
      <c r="T419" s="649"/>
      <c r="U419" s="649"/>
    </row>
    <row r="420" spans="1:21">
      <c r="A420" s="649"/>
      <c r="B420" s="609"/>
      <c r="C420" s="649"/>
      <c r="D420" s="649"/>
      <c r="E420" s="649"/>
      <c r="F420" s="649"/>
      <c r="G420" s="682"/>
      <c r="H420" s="682"/>
      <c r="I420" s="683"/>
      <c r="J420" s="649"/>
      <c r="K420" s="649"/>
      <c r="L420" s="683"/>
      <c r="O420" s="649"/>
      <c r="P420" s="649"/>
      <c r="Q420" s="649"/>
      <c r="R420" s="673"/>
      <c r="S420" s="674"/>
      <c r="T420" s="649"/>
      <c r="U420" s="649"/>
    </row>
    <row r="421" spans="1:21">
      <c r="A421" s="649"/>
      <c r="B421" s="609"/>
      <c r="C421" s="649"/>
      <c r="D421" s="649"/>
      <c r="E421" s="649"/>
      <c r="F421" s="649"/>
      <c r="G421" s="682"/>
      <c r="H421" s="682"/>
      <c r="I421" s="683"/>
      <c r="J421" s="649"/>
      <c r="K421" s="649"/>
      <c r="L421" s="683"/>
      <c r="O421" s="649"/>
      <c r="P421" s="649"/>
      <c r="Q421" s="649"/>
      <c r="R421" s="673"/>
      <c r="S421" s="674"/>
      <c r="T421" s="649"/>
      <c r="U421" s="649"/>
    </row>
    <row r="422" spans="1:21">
      <c r="A422" s="649"/>
      <c r="B422" s="609"/>
      <c r="C422" s="649"/>
      <c r="D422" s="649"/>
      <c r="E422" s="649"/>
      <c r="F422" s="649"/>
      <c r="G422" s="682"/>
      <c r="H422" s="682"/>
      <c r="I422" s="683"/>
      <c r="J422" s="649"/>
      <c r="K422" s="649"/>
      <c r="L422" s="683"/>
      <c r="O422" s="649"/>
      <c r="P422" s="649"/>
      <c r="Q422" s="649"/>
      <c r="R422" s="673"/>
      <c r="S422" s="674"/>
      <c r="T422" s="649"/>
      <c r="U422" s="649"/>
    </row>
    <row r="423" spans="1:21">
      <c r="A423" s="649"/>
      <c r="B423" s="609"/>
      <c r="C423" s="649"/>
      <c r="D423" s="649"/>
      <c r="E423" s="649"/>
      <c r="F423" s="649"/>
      <c r="G423" s="682"/>
      <c r="H423" s="682"/>
      <c r="I423" s="683"/>
      <c r="J423" s="649"/>
      <c r="K423" s="649"/>
      <c r="L423" s="683"/>
      <c r="O423" s="649"/>
      <c r="P423" s="649"/>
      <c r="Q423" s="649"/>
      <c r="R423" s="673"/>
      <c r="S423" s="674"/>
      <c r="T423" s="649"/>
      <c r="U423" s="649"/>
    </row>
    <row r="424" spans="1:21">
      <c r="A424" s="649"/>
      <c r="B424" s="609"/>
      <c r="C424" s="649"/>
      <c r="D424" s="649"/>
      <c r="E424" s="649"/>
      <c r="F424" s="649"/>
      <c r="G424" s="682"/>
      <c r="H424" s="682"/>
      <c r="I424" s="683"/>
      <c r="J424" s="649"/>
      <c r="K424" s="649"/>
      <c r="L424" s="683"/>
      <c r="O424" s="649"/>
      <c r="P424" s="649"/>
      <c r="Q424" s="649"/>
      <c r="R424" s="673"/>
      <c r="S424" s="674"/>
      <c r="T424" s="649"/>
      <c r="U424" s="649"/>
    </row>
    <row r="425" spans="1:21">
      <c r="A425" s="649"/>
      <c r="B425" s="609"/>
      <c r="C425" s="649"/>
      <c r="D425" s="649"/>
      <c r="E425" s="649"/>
      <c r="F425" s="649"/>
      <c r="G425" s="682"/>
      <c r="H425" s="682"/>
      <c r="I425" s="683"/>
      <c r="J425" s="649"/>
      <c r="K425" s="649"/>
      <c r="L425" s="683"/>
      <c r="O425" s="649"/>
      <c r="P425" s="649"/>
      <c r="Q425" s="649"/>
      <c r="R425" s="673"/>
      <c r="S425" s="674"/>
      <c r="T425" s="649"/>
      <c r="U425" s="649"/>
    </row>
    <row r="426" spans="1:21">
      <c r="A426" s="649"/>
      <c r="B426" s="609"/>
      <c r="C426" s="649"/>
      <c r="D426" s="649"/>
      <c r="E426" s="649"/>
      <c r="F426" s="649"/>
      <c r="G426" s="682"/>
      <c r="H426" s="682"/>
      <c r="I426" s="683"/>
      <c r="J426" s="649"/>
      <c r="K426" s="649"/>
      <c r="L426" s="683"/>
      <c r="O426" s="649"/>
      <c r="P426" s="649"/>
      <c r="Q426" s="649"/>
      <c r="R426" s="673"/>
      <c r="S426" s="674"/>
      <c r="T426" s="649"/>
      <c r="U426" s="649"/>
    </row>
    <row r="427" spans="1:21">
      <c r="A427" s="649"/>
      <c r="B427" s="609"/>
      <c r="C427" s="649"/>
      <c r="D427" s="649"/>
      <c r="E427" s="649"/>
      <c r="F427" s="649"/>
      <c r="G427" s="682"/>
      <c r="H427" s="682"/>
      <c r="I427" s="683"/>
      <c r="J427" s="649"/>
      <c r="K427" s="649"/>
      <c r="L427" s="683"/>
      <c r="O427" s="649"/>
      <c r="P427" s="649"/>
      <c r="Q427" s="649"/>
      <c r="R427" s="673"/>
      <c r="S427" s="674"/>
      <c r="T427" s="649"/>
      <c r="U427" s="649"/>
    </row>
    <row r="428" spans="1:21">
      <c r="A428" s="649"/>
      <c r="B428" s="609"/>
      <c r="C428" s="649"/>
      <c r="D428" s="649"/>
      <c r="E428" s="649"/>
      <c r="F428" s="649"/>
      <c r="G428" s="682"/>
      <c r="H428" s="682"/>
      <c r="I428" s="683"/>
      <c r="J428" s="649"/>
      <c r="K428" s="649"/>
      <c r="L428" s="683"/>
      <c r="O428" s="649"/>
      <c r="P428" s="649"/>
      <c r="Q428" s="649"/>
      <c r="R428" s="673"/>
      <c r="S428" s="674"/>
      <c r="T428" s="649"/>
      <c r="U428" s="649"/>
    </row>
    <row r="429" spans="1:21">
      <c r="A429" s="649"/>
      <c r="B429" s="609"/>
      <c r="C429" s="649"/>
      <c r="D429" s="649"/>
      <c r="E429" s="649"/>
      <c r="F429" s="649"/>
      <c r="G429" s="682"/>
      <c r="H429" s="682"/>
      <c r="I429" s="683"/>
      <c r="J429" s="649"/>
      <c r="K429" s="649"/>
      <c r="L429" s="683"/>
      <c r="O429" s="649"/>
      <c r="P429" s="649"/>
      <c r="Q429" s="649"/>
      <c r="R429" s="673"/>
      <c r="S429" s="674"/>
      <c r="T429" s="649"/>
      <c r="U429" s="649"/>
    </row>
    <row r="430" spans="1:21">
      <c r="A430" s="649"/>
      <c r="B430" s="609"/>
      <c r="C430" s="649"/>
      <c r="D430" s="649"/>
      <c r="E430" s="649"/>
      <c r="F430" s="649"/>
      <c r="G430" s="682"/>
      <c r="H430" s="682"/>
      <c r="I430" s="683"/>
      <c r="J430" s="649"/>
      <c r="K430" s="649"/>
      <c r="L430" s="683"/>
      <c r="O430" s="649"/>
      <c r="P430" s="649"/>
      <c r="Q430" s="649"/>
      <c r="R430" s="673"/>
      <c r="S430" s="674"/>
      <c r="T430" s="649"/>
      <c r="U430" s="649"/>
    </row>
    <row r="431" spans="1:21">
      <c r="A431" s="649"/>
      <c r="B431" s="609"/>
      <c r="C431" s="649"/>
      <c r="D431" s="649"/>
      <c r="E431" s="649"/>
      <c r="F431" s="649"/>
      <c r="G431" s="682"/>
      <c r="H431" s="682"/>
      <c r="I431" s="683"/>
      <c r="J431" s="649"/>
      <c r="K431" s="649"/>
      <c r="L431" s="683"/>
      <c r="O431" s="649"/>
      <c r="P431" s="649"/>
      <c r="Q431" s="649"/>
      <c r="R431" s="673"/>
      <c r="S431" s="674"/>
      <c r="T431" s="649"/>
      <c r="U431" s="649"/>
    </row>
    <row r="432" spans="1:21">
      <c r="A432" s="649"/>
      <c r="B432" s="609"/>
      <c r="C432" s="649"/>
      <c r="D432" s="649"/>
      <c r="E432" s="649"/>
      <c r="F432" s="649"/>
      <c r="G432" s="682"/>
      <c r="H432" s="682"/>
      <c r="I432" s="683"/>
      <c r="J432" s="649"/>
      <c r="K432" s="649"/>
      <c r="L432" s="683"/>
      <c r="O432" s="649"/>
      <c r="P432" s="649"/>
      <c r="Q432" s="649"/>
      <c r="R432" s="673"/>
      <c r="S432" s="674"/>
      <c r="T432" s="649"/>
      <c r="U432" s="649"/>
    </row>
    <row r="433" spans="1:21">
      <c r="A433" s="649"/>
      <c r="B433" s="609"/>
      <c r="C433" s="649"/>
      <c r="D433" s="649"/>
      <c r="E433" s="649"/>
      <c r="F433" s="649"/>
      <c r="G433" s="682"/>
      <c r="H433" s="682"/>
      <c r="I433" s="683"/>
      <c r="J433" s="649"/>
      <c r="K433" s="649"/>
      <c r="L433" s="683"/>
      <c r="O433" s="649"/>
      <c r="P433" s="649"/>
      <c r="Q433" s="649"/>
      <c r="R433" s="673"/>
      <c r="S433" s="674"/>
      <c r="T433" s="649"/>
      <c r="U433" s="649"/>
    </row>
    <row r="434" spans="1:21">
      <c r="A434" s="649"/>
      <c r="B434" s="609"/>
      <c r="C434" s="649"/>
      <c r="D434" s="649"/>
      <c r="E434" s="649"/>
      <c r="F434" s="649"/>
      <c r="G434" s="682"/>
      <c r="H434" s="682"/>
      <c r="I434" s="683"/>
      <c r="J434" s="649"/>
      <c r="K434" s="649"/>
      <c r="L434" s="683"/>
      <c r="O434" s="649"/>
      <c r="P434" s="649"/>
      <c r="Q434" s="649"/>
      <c r="R434" s="673"/>
      <c r="S434" s="674"/>
      <c r="T434" s="649"/>
      <c r="U434" s="649"/>
    </row>
    <row r="435" spans="1:21">
      <c r="A435" s="649"/>
      <c r="B435" s="609"/>
      <c r="C435" s="649"/>
      <c r="D435" s="649"/>
      <c r="E435" s="649"/>
      <c r="F435" s="649"/>
      <c r="G435" s="682"/>
      <c r="H435" s="682"/>
      <c r="I435" s="683"/>
      <c r="J435" s="649"/>
      <c r="K435" s="649"/>
      <c r="L435" s="683"/>
      <c r="O435" s="649"/>
      <c r="P435" s="649"/>
      <c r="Q435" s="649"/>
      <c r="R435" s="673"/>
      <c r="S435" s="674"/>
      <c r="T435" s="649"/>
      <c r="U435" s="649"/>
    </row>
    <row r="436" spans="1:21">
      <c r="A436" s="649"/>
      <c r="B436" s="609"/>
      <c r="C436" s="649"/>
      <c r="D436" s="649"/>
      <c r="E436" s="649"/>
      <c r="F436" s="649"/>
      <c r="G436" s="682"/>
      <c r="H436" s="682"/>
      <c r="I436" s="683"/>
      <c r="J436" s="649"/>
      <c r="K436" s="649"/>
      <c r="L436" s="683"/>
      <c r="O436" s="649"/>
      <c r="P436" s="649"/>
      <c r="Q436" s="649"/>
      <c r="R436" s="673"/>
      <c r="S436" s="674"/>
      <c r="T436" s="649"/>
      <c r="U436" s="649"/>
    </row>
    <row r="437" spans="1:21">
      <c r="A437" s="649"/>
      <c r="B437" s="609"/>
      <c r="C437" s="649"/>
      <c r="D437" s="649"/>
      <c r="E437" s="649"/>
      <c r="F437" s="649"/>
      <c r="G437" s="682"/>
      <c r="H437" s="682"/>
      <c r="I437" s="683"/>
      <c r="J437" s="649"/>
      <c r="K437" s="649"/>
      <c r="L437" s="683"/>
      <c r="O437" s="649"/>
      <c r="P437" s="649"/>
      <c r="Q437" s="649"/>
      <c r="R437" s="673"/>
      <c r="S437" s="674"/>
      <c r="T437" s="649"/>
      <c r="U437" s="649"/>
    </row>
    <row r="438" spans="1:21">
      <c r="A438" s="649"/>
      <c r="B438" s="609"/>
      <c r="C438" s="649"/>
      <c r="D438" s="649"/>
      <c r="E438" s="649"/>
      <c r="F438" s="649"/>
      <c r="G438" s="682"/>
      <c r="H438" s="682"/>
      <c r="I438" s="683"/>
      <c r="J438" s="649"/>
      <c r="K438" s="649"/>
      <c r="L438" s="683"/>
      <c r="O438" s="649"/>
      <c r="P438" s="649"/>
      <c r="Q438" s="649"/>
      <c r="R438" s="673"/>
      <c r="S438" s="674"/>
      <c r="T438" s="649"/>
      <c r="U438" s="649"/>
    </row>
    <row r="439" spans="1:21">
      <c r="A439" s="649"/>
      <c r="B439" s="609"/>
      <c r="C439" s="649"/>
      <c r="D439" s="649"/>
      <c r="E439" s="649"/>
      <c r="F439" s="649"/>
      <c r="G439" s="682"/>
      <c r="H439" s="682"/>
      <c r="I439" s="683"/>
      <c r="J439" s="649"/>
      <c r="K439" s="649"/>
      <c r="L439" s="683"/>
      <c r="O439" s="649"/>
      <c r="P439" s="649"/>
      <c r="Q439" s="649"/>
      <c r="R439" s="673"/>
      <c r="S439" s="674"/>
      <c r="T439" s="649"/>
      <c r="U439" s="649"/>
    </row>
    <row r="440" spans="1:21">
      <c r="A440" s="649"/>
      <c r="B440" s="609"/>
      <c r="C440" s="649"/>
      <c r="D440" s="649"/>
      <c r="E440" s="649"/>
      <c r="F440" s="649"/>
      <c r="G440" s="682"/>
      <c r="H440" s="682"/>
      <c r="I440" s="683"/>
      <c r="J440" s="649"/>
      <c r="K440" s="649"/>
      <c r="L440" s="683"/>
      <c r="O440" s="649"/>
      <c r="P440" s="649"/>
      <c r="Q440" s="649"/>
      <c r="R440" s="673"/>
      <c r="S440" s="674"/>
      <c r="T440" s="649"/>
      <c r="U440" s="649"/>
    </row>
    <row r="441" spans="1:21">
      <c r="A441" s="649"/>
      <c r="B441" s="609"/>
      <c r="C441" s="649"/>
      <c r="D441" s="649"/>
      <c r="E441" s="649"/>
      <c r="F441" s="649"/>
      <c r="G441" s="682"/>
      <c r="H441" s="682"/>
      <c r="I441" s="683"/>
      <c r="J441" s="649"/>
      <c r="K441" s="649"/>
      <c r="L441" s="683"/>
      <c r="O441" s="649"/>
      <c r="P441" s="649"/>
      <c r="Q441" s="649"/>
      <c r="R441" s="673"/>
      <c r="S441" s="674"/>
      <c r="T441" s="649"/>
      <c r="U441" s="649"/>
    </row>
    <row r="442" spans="1:21">
      <c r="A442" s="649"/>
      <c r="B442" s="609"/>
      <c r="C442" s="649"/>
      <c r="D442" s="649"/>
      <c r="E442" s="649"/>
      <c r="F442" s="649"/>
      <c r="G442" s="682"/>
      <c r="H442" s="682"/>
      <c r="I442" s="683"/>
      <c r="J442" s="649"/>
      <c r="K442" s="649"/>
      <c r="L442" s="683"/>
      <c r="O442" s="649"/>
      <c r="P442" s="649"/>
      <c r="Q442" s="649"/>
      <c r="R442" s="673"/>
      <c r="S442" s="674"/>
      <c r="T442" s="649"/>
      <c r="U442" s="649"/>
    </row>
    <row r="443" spans="1:21">
      <c r="A443" s="649"/>
      <c r="B443" s="609"/>
      <c r="C443" s="649"/>
      <c r="D443" s="649"/>
      <c r="E443" s="649"/>
      <c r="F443" s="649"/>
      <c r="G443" s="682"/>
      <c r="H443" s="682"/>
      <c r="I443" s="683"/>
      <c r="J443" s="649"/>
      <c r="K443" s="649"/>
      <c r="L443" s="683"/>
      <c r="O443" s="649"/>
      <c r="P443" s="649"/>
      <c r="Q443" s="649"/>
      <c r="R443" s="673"/>
      <c r="S443" s="674"/>
      <c r="T443" s="649"/>
      <c r="U443" s="649"/>
    </row>
    <row r="444" spans="1:21">
      <c r="A444" s="649"/>
      <c r="B444" s="609"/>
      <c r="C444" s="649"/>
      <c r="D444" s="649"/>
      <c r="E444" s="649"/>
      <c r="F444" s="649"/>
      <c r="G444" s="682"/>
      <c r="H444" s="682"/>
      <c r="I444" s="683"/>
      <c r="J444" s="649"/>
      <c r="K444" s="649"/>
      <c r="L444" s="683"/>
      <c r="O444" s="649"/>
      <c r="P444" s="649"/>
      <c r="Q444" s="649"/>
      <c r="R444" s="673"/>
      <c r="S444" s="674"/>
      <c r="T444" s="649"/>
      <c r="U444" s="649"/>
    </row>
    <row r="445" spans="1:21">
      <c r="A445" s="649"/>
      <c r="B445" s="609"/>
      <c r="C445" s="649"/>
      <c r="D445" s="649"/>
      <c r="E445" s="649"/>
      <c r="F445" s="649"/>
      <c r="G445" s="682"/>
      <c r="H445" s="682"/>
      <c r="I445" s="683"/>
      <c r="J445" s="649"/>
      <c r="K445" s="649"/>
      <c r="L445" s="683"/>
      <c r="O445" s="649"/>
      <c r="P445" s="649"/>
      <c r="Q445" s="649"/>
      <c r="R445" s="673"/>
      <c r="S445" s="674"/>
      <c r="T445" s="649"/>
      <c r="U445" s="649"/>
    </row>
    <row r="446" spans="1:21">
      <c r="A446" s="649"/>
      <c r="B446" s="609"/>
      <c r="C446" s="649"/>
      <c r="D446" s="649"/>
      <c r="E446" s="649"/>
      <c r="F446" s="649"/>
      <c r="G446" s="682"/>
      <c r="H446" s="682"/>
      <c r="I446" s="683"/>
      <c r="J446" s="649"/>
      <c r="K446" s="649"/>
      <c r="L446" s="683"/>
      <c r="O446" s="649"/>
      <c r="P446" s="649"/>
      <c r="Q446" s="649"/>
      <c r="R446" s="673"/>
      <c r="S446" s="674"/>
      <c r="T446" s="649"/>
      <c r="U446" s="649"/>
    </row>
    <row r="447" spans="1:21">
      <c r="A447" s="649"/>
      <c r="B447" s="609"/>
      <c r="C447" s="649"/>
      <c r="D447" s="649"/>
      <c r="E447" s="649"/>
      <c r="F447" s="649"/>
      <c r="G447" s="682"/>
      <c r="H447" s="682"/>
      <c r="I447" s="683"/>
      <c r="J447" s="649"/>
      <c r="K447" s="649"/>
      <c r="L447" s="683"/>
      <c r="O447" s="649"/>
      <c r="P447" s="649"/>
      <c r="Q447" s="649"/>
      <c r="R447" s="673"/>
      <c r="S447" s="674"/>
      <c r="T447" s="649"/>
      <c r="U447" s="649"/>
    </row>
    <row r="448" spans="1:21">
      <c r="A448" s="649"/>
      <c r="B448" s="609"/>
      <c r="C448" s="649"/>
      <c r="D448" s="649"/>
      <c r="E448" s="649"/>
      <c r="F448" s="649"/>
      <c r="G448" s="682"/>
      <c r="H448" s="682"/>
      <c r="I448" s="683"/>
      <c r="J448" s="649"/>
      <c r="K448" s="649"/>
      <c r="L448" s="683"/>
      <c r="O448" s="649"/>
      <c r="P448" s="649"/>
      <c r="Q448" s="649"/>
      <c r="R448" s="673"/>
      <c r="S448" s="674"/>
      <c r="T448" s="649"/>
      <c r="U448" s="649"/>
    </row>
    <row r="449" spans="1:21">
      <c r="A449" s="649"/>
      <c r="B449" s="609"/>
      <c r="C449" s="649"/>
      <c r="D449" s="649"/>
      <c r="E449" s="649"/>
      <c r="F449" s="649"/>
      <c r="G449" s="682"/>
      <c r="H449" s="682"/>
      <c r="I449" s="683"/>
      <c r="J449" s="649"/>
      <c r="K449" s="649"/>
      <c r="L449" s="683"/>
      <c r="O449" s="649"/>
      <c r="P449" s="649"/>
      <c r="Q449" s="649"/>
      <c r="R449" s="673"/>
      <c r="S449" s="674"/>
      <c r="T449" s="649"/>
      <c r="U449" s="649"/>
    </row>
    <row r="450" spans="1:21">
      <c r="A450" s="649"/>
      <c r="B450" s="609"/>
      <c r="C450" s="649"/>
      <c r="D450" s="649"/>
      <c r="E450" s="649"/>
      <c r="F450" s="649"/>
      <c r="G450" s="682"/>
      <c r="H450" s="682"/>
      <c r="I450" s="683"/>
      <c r="J450" s="649"/>
      <c r="K450" s="649"/>
      <c r="L450" s="683"/>
      <c r="O450" s="649"/>
      <c r="P450" s="649"/>
      <c r="Q450" s="649"/>
      <c r="R450" s="673"/>
      <c r="S450" s="674"/>
      <c r="T450" s="649"/>
      <c r="U450" s="649"/>
    </row>
    <row r="451" spans="1:21">
      <c r="A451" s="649"/>
      <c r="B451" s="609"/>
      <c r="C451" s="649"/>
      <c r="D451" s="649"/>
      <c r="E451" s="649"/>
      <c r="F451" s="649"/>
      <c r="G451" s="682"/>
      <c r="H451" s="682"/>
      <c r="I451" s="683"/>
      <c r="J451" s="649"/>
      <c r="K451" s="649"/>
      <c r="L451" s="683"/>
      <c r="O451" s="649"/>
      <c r="P451" s="649"/>
      <c r="Q451" s="649"/>
      <c r="R451" s="673"/>
      <c r="S451" s="674"/>
      <c r="T451" s="649"/>
      <c r="U451" s="649"/>
    </row>
    <row r="452" spans="1:21">
      <c r="A452" s="649"/>
      <c r="B452" s="609"/>
      <c r="C452" s="649"/>
      <c r="D452" s="649"/>
      <c r="E452" s="649"/>
      <c r="F452" s="649"/>
      <c r="G452" s="682"/>
      <c r="H452" s="682"/>
      <c r="I452" s="683"/>
      <c r="J452" s="649"/>
      <c r="K452" s="649"/>
      <c r="L452" s="683"/>
      <c r="O452" s="649"/>
      <c r="P452" s="649"/>
      <c r="Q452" s="649"/>
      <c r="R452" s="673"/>
      <c r="S452" s="674"/>
      <c r="T452" s="649"/>
      <c r="U452" s="649"/>
    </row>
    <row r="453" spans="1:21">
      <c r="A453" s="649"/>
      <c r="B453" s="609"/>
      <c r="C453" s="649"/>
      <c r="D453" s="649"/>
      <c r="E453" s="649"/>
      <c r="F453" s="649"/>
      <c r="G453" s="682"/>
      <c r="H453" s="682"/>
      <c r="I453" s="683"/>
      <c r="J453" s="649"/>
      <c r="K453" s="649"/>
      <c r="L453" s="683"/>
      <c r="O453" s="649"/>
      <c r="P453" s="649"/>
      <c r="Q453" s="649"/>
      <c r="R453" s="673"/>
      <c r="S453" s="674"/>
      <c r="T453" s="649"/>
      <c r="U453" s="649"/>
    </row>
    <row r="454" spans="1:21">
      <c r="A454" s="649"/>
      <c r="B454" s="609"/>
      <c r="C454" s="649"/>
      <c r="D454" s="649"/>
      <c r="E454" s="649"/>
      <c r="F454" s="649"/>
      <c r="G454" s="682"/>
      <c r="H454" s="682"/>
      <c r="I454" s="683"/>
      <c r="J454" s="649"/>
      <c r="K454" s="649"/>
      <c r="L454" s="683"/>
      <c r="O454" s="649"/>
      <c r="P454" s="649"/>
      <c r="Q454" s="649"/>
      <c r="R454" s="673"/>
      <c r="S454" s="674"/>
      <c r="T454" s="649"/>
      <c r="U454" s="649"/>
    </row>
    <row r="455" spans="1:21">
      <c r="A455" s="649"/>
      <c r="B455" s="609"/>
      <c r="C455" s="649"/>
      <c r="D455" s="649"/>
      <c r="E455" s="649"/>
      <c r="F455" s="649"/>
      <c r="G455" s="682"/>
      <c r="H455" s="682"/>
      <c r="I455" s="683"/>
      <c r="J455" s="649"/>
      <c r="K455" s="649"/>
      <c r="L455" s="683"/>
      <c r="O455" s="649"/>
      <c r="P455" s="649"/>
      <c r="Q455" s="649"/>
      <c r="R455" s="673"/>
      <c r="S455" s="674"/>
      <c r="T455" s="649"/>
      <c r="U455" s="649"/>
    </row>
    <row r="456" spans="1:21">
      <c r="A456" s="649"/>
      <c r="B456" s="609"/>
      <c r="C456" s="649"/>
      <c r="D456" s="649"/>
      <c r="E456" s="649"/>
      <c r="F456" s="649"/>
      <c r="G456" s="682"/>
      <c r="H456" s="682"/>
      <c r="I456" s="683"/>
      <c r="J456" s="649"/>
      <c r="K456" s="649"/>
      <c r="L456" s="683"/>
      <c r="O456" s="649"/>
      <c r="P456" s="649"/>
      <c r="Q456" s="649"/>
      <c r="R456" s="673"/>
      <c r="S456" s="674"/>
      <c r="T456" s="649"/>
      <c r="U456" s="649"/>
    </row>
    <row r="457" spans="1:21">
      <c r="A457" s="649"/>
      <c r="B457" s="609"/>
      <c r="C457" s="649"/>
      <c r="D457" s="649"/>
      <c r="E457" s="649"/>
      <c r="F457" s="649"/>
      <c r="G457" s="682"/>
      <c r="H457" s="682"/>
      <c r="I457" s="683"/>
      <c r="J457" s="649"/>
      <c r="K457" s="649"/>
      <c r="L457" s="683"/>
      <c r="O457" s="649"/>
      <c r="P457" s="649"/>
      <c r="Q457" s="649"/>
      <c r="R457" s="673"/>
      <c r="S457" s="674"/>
      <c r="T457" s="649"/>
      <c r="U457" s="649"/>
    </row>
    <row r="458" spans="1:21">
      <c r="A458" s="649"/>
      <c r="B458" s="609"/>
      <c r="C458" s="649"/>
      <c r="D458" s="649"/>
      <c r="E458" s="649"/>
      <c r="F458" s="649"/>
      <c r="G458" s="682"/>
      <c r="H458" s="682"/>
      <c r="I458" s="683"/>
      <c r="J458" s="649"/>
      <c r="K458" s="649"/>
      <c r="L458" s="683"/>
      <c r="O458" s="649"/>
      <c r="P458" s="649"/>
      <c r="Q458" s="649"/>
      <c r="R458" s="673"/>
      <c r="S458" s="674"/>
      <c r="T458" s="649"/>
      <c r="U458" s="649"/>
    </row>
    <row r="459" spans="1:21">
      <c r="A459" s="649"/>
      <c r="B459" s="609"/>
      <c r="C459" s="649"/>
      <c r="D459" s="649"/>
      <c r="E459" s="649"/>
      <c r="F459" s="649"/>
      <c r="G459" s="682"/>
      <c r="H459" s="682"/>
      <c r="I459" s="683"/>
      <c r="J459" s="649"/>
      <c r="K459" s="649"/>
      <c r="L459" s="683"/>
      <c r="O459" s="649"/>
      <c r="P459" s="649"/>
      <c r="Q459" s="649"/>
      <c r="R459" s="673"/>
      <c r="S459" s="674"/>
      <c r="T459" s="649"/>
      <c r="U459" s="649"/>
    </row>
    <row r="460" spans="1:21">
      <c r="A460" s="649"/>
      <c r="B460" s="609"/>
      <c r="C460" s="649"/>
      <c r="D460" s="649"/>
      <c r="E460" s="649"/>
      <c r="F460" s="649"/>
      <c r="G460" s="682"/>
      <c r="H460" s="682"/>
      <c r="I460" s="683"/>
      <c r="J460" s="649"/>
      <c r="K460" s="649"/>
      <c r="L460" s="683"/>
      <c r="O460" s="649"/>
      <c r="P460" s="649"/>
      <c r="Q460" s="649"/>
      <c r="R460" s="673"/>
      <c r="S460" s="674"/>
      <c r="T460" s="649"/>
      <c r="U460" s="649"/>
    </row>
    <row r="461" spans="1:21">
      <c r="A461" s="649"/>
      <c r="B461" s="609"/>
      <c r="C461" s="649"/>
      <c r="D461" s="649"/>
      <c r="E461" s="649"/>
      <c r="F461" s="649"/>
      <c r="G461" s="682"/>
      <c r="H461" s="682"/>
      <c r="I461" s="683"/>
      <c r="J461" s="649"/>
      <c r="K461" s="649"/>
      <c r="L461" s="683"/>
      <c r="O461" s="649"/>
      <c r="P461" s="649"/>
      <c r="Q461" s="649"/>
      <c r="R461" s="673"/>
      <c r="S461" s="674"/>
      <c r="T461" s="649"/>
      <c r="U461" s="649"/>
    </row>
    <row r="462" spans="1:21">
      <c r="A462" s="649"/>
      <c r="B462" s="609"/>
      <c r="C462" s="649"/>
      <c r="D462" s="649"/>
      <c r="E462" s="649"/>
      <c r="F462" s="649"/>
      <c r="G462" s="682"/>
      <c r="H462" s="682"/>
      <c r="I462" s="683"/>
      <c r="J462" s="649"/>
      <c r="K462" s="649"/>
      <c r="L462" s="683"/>
      <c r="O462" s="649"/>
      <c r="P462" s="649"/>
      <c r="Q462" s="649"/>
      <c r="R462" s="673"/>
      <c r="S462" s="674"/>
      <c r="T462" s="649"/>
      <c r="U462" s="649"/>
    </row>
    <row r="463" spans="1:21">
      <c r="A463" s="649"/>
      <c r="B463" s="609"/>
      <c r="C463" s="649"/>
      <c r="D463" s="649"/>
      <c r="E463" s="649"/>
      <c r="F463" s="649"/>
      <c r="G463" s="682"/>
      <c r="H463" s="682"/>
      <c r="I463" s="683"/>
      <c r="J463" s="649"/>
      <c r="K463" s="649"/>
      <c r="L463" s="683"/>
      <c r="O463" s="649"/>
      <c r="P463" s="649"/>
      <c r="Q463" s="649"/>
      <c r="R463" s="673"/>
      <c r="S463" s="674"/>
      <c r="T463" s="649"/>
      <c r="U463" s="649"/>
    </row>
    <row r="464" spans="1:21">
      <c r="A464" s="649"/>
      <c r="B464" s="609"/>
      <c r="C464" s="649"/>
      <c r="D464" s="649"/>
      <c r="E464" s="649"/>
      <c r="F464" s="649"/>
      <c r="G464" s="682"/>
      <c r="H464" s="682"/>
      <c r="I464" s="683"/>
      <c r="J464" s="649"/>
      <c r="K464" s="649"/>
      <c r="L464" s="683"/>
      <c r="O464" s="649"/>
      <c r="P464" s="649"/>
      <c r="Q464" s="649"/>
      <c r="R464" s="673"/>
      <c r="S464" s="674"/>
      <c r="T464" s="649"/>
      <c r="U464" s="649"/>
    </row>
    <row r="465" spans="1:21">
      <c r="A465" s="649"/>
      <c r="B465" s="609"/>
      <c r="C465" s="649"/>
      <c r="D465" s="649"/>
      <c r="E465" s="649"/>
      <c r="F465" s="649"/>
      <c r="G465" s="682"/>
      <c r="H465" s="682"/>
      <c r="I465" s="683"/>
      <c r="J465" s="649"/>
      <c r="K465" s="649"/>
      <c r="L465" s="683"/>
      <c r="O465" s="649"/>
      <c r="P465" s="649"/>
      <c r="Q465" s="649"/>
      <c r="R465" s="673"/>
      <c r="S465" s="674"/>
      <c r="T465" s="649"/>
      <c r="U465" s="649"/>
    </row>
    <row r="466" spans="1:21">
      <c r="A466" s="649"/>
      <c r="B466" s="609"/>
      <c r="C466" s="649"/>
      <c r="D466" s="649"/>
      <c r="E466" s="649"/>
      <c r="F466" s="649"/>
      <c r="G466" s="682"/>
      <c r="H466" s="682"/>
      <c r="I466" s="683"/>
      <c r="J466" s="649"/>
      <c r="K466" s="649"/>
      <c r="L466" s="683"/>
      <c r="O466" s="649"/>
      <c r="P466" s="649"/>
      <c r="Q466" s="649"/>
      <c r="R466" s="673"/>
      <c r="S466" s="674"/>
      <c r="T466" s="649"/>
      <c r="U466" s="649"/>
    </row>
    <row r="467" spans="1:21">
      <c r="A467" s="649"/>
      <c r="B467" s="609"/>
      <c r="C467" s="649"/>
      <c r="D467" s="649"/>
      <c r="E467" s="649"/>
      <c r="F467" s="649"/>
      <c r="G467" s="682"/>
      <c r="H467" s="682"/>
      <c r="I467" s="683"/>
      <c r="J467" s="649"/>
      <c r="K467" s="649"/>
      <c r="L467" s="683"/>
      <c r="O467" s="649"/>
      <c r="P467" s="649"/>
      <c r="Q467" s="649"/>
      <c r="R467" s="673"/>
      <c r="S467" s="674"/>
      <c r="T467" s="649"/>
      <c r="U467" s="649"/>
    </row>
    <row r="468" spans="1:21">
      <c r="A468" s="649"/>
      <c r="B468" s="609"/>
      <c r="C468" s="649"/>
      <c r="D468" s="649"/>
      <c r="E468" s="649"/>
      <c r="F468" s="649"/>
      <c r="G468" s="682"/>
      <c r="H468" s="682"/>
      <c r="I468" s="683"/>
      <c r="J468" s="649"/>
      <c r="K468" s="649"/>
      <c r="L468" s="683"/>
      <c r="O468" s="649"/>
      <c r="P468" s="649"/>
      <c r="Q468" s="649"/>
      <c r="R468" s="673"/>
      <c r="S468" s="674"/>
      <c r="T468" s="649"/>
      <c r="U468" s="649"/>
    </row>
    <row r="469" spans="1:21">
      <c r="A469" s="649"/>
      <c r="B469" s="609"/>
      <c r="C469" s="649"/>
      <c r="D469" s="649"/>
      <c r="E469" s="649"/>
      <c r="F469" s="649"/>
      <c r="G469" s="682"/>
      <c r="H469" s="682"/>
      <c r="I469" s="683"/>
      <c r="J469" s="649"/>
      <c r="K469" s="649"/>
      <c r="L469" s="683"/>
      <c r="O469" s="649"/>
      <c r="P469" s="649"/>
      <c r="Q469" s="649"/>
      <c r="R469" s="673"/>
      <c r="S469" s="674"/>
      <c r="T469" s="649"/>
      <c r="U469" s="649"/>
    </row>
    <row r="470" spans="1:21">
      <c r="A470" s="649"/>
      <c r="B470" s="609"/>
      <c r="C470" s="649"/>
      <c r="D470" s="649"/>
      <c r="E470" s="649"/>
      <c r="F470" s="649"/>
      <c r="G470" s="682"/>
      <c r="H470" s="682"/>
      <c r="I470" s="683"/>
      <c r="J470" s="649"/>
      <c r="K470" s="649"/>
      <c r="L470" s="683"/>
      <c r="O470" s="649"/>
      <c r="P470" s="649"/>
      <c r="Q470" s="649"/>
      <c r="R470" s="673"/>
      <c r="S470" s="674"/>
      <c r="T470" s="649"/>
      <c r="U470" s="649"/>
    </row>
    <row r="471" spans="1:21">
      <c r="A471" s="649"/>
      <c r="B471" s="609"/>
      <c r="C471" s="649"/>
      <c r="D471" s="649"/>
      <c r="E471" s="649"/>
      <c r="F471" s="649"/>
      <c r="G471" s="682"/>
      <c r="H471" s="682"/>
      <c r="I471" s="683"/>
      <c r="J471" s="649"/>
      <c r="K471" s="649"/>
      <c r="L471" s="683"/>
      <c r="O471" s="649"/>
      <c r="P471" s="649"/>
      <c r="Q471" s="649"/>
      <c r="R471" s="673"/>
      <c r="S471" s="674"/>
      <c r="T471" s="649"/>
      <c r="U471" s="649"/>
    </row>
    <row r="472" spans="1:21">
      <c r="A472" s="649"/>
      <c r="B472" s="609"/>
      <c r="C472" s="649"/>
      <c r="D472" s="649"/>
      <c r="E472" s="649"/>
      <c r="F472" s="649"/>
      <c r="G472" s="682"/>
      <c r="H472" s="682"/>
      <c r="I472" s="683"/>
      <c r="J472" s="649"/>
      <c r="K472" s="649"/>
      <c r="L472" s="683"/>
      <c r="O472" s="649"/>
      <c r="P472" s="649"/>
      <c r="Q472" s="649"/>
      <c r="R472" s="673"/>
      <c r="S472" s="674"/>
      <c r="T472" s="649"/>
      <c r="U472" s="649"/>
    </row>
    <row r="473" spans="1:21">
      <c r="A473" s="649"/>
      <c r="B473" s="609"/>
      <c r="C473" s="649"/>
      <c r="D473" s="649"/>
      <c r="E473" s="649"/>
      <c r="F473" s="649"/>
      <c r="G473" s="682"/>
      <c r="H473" s="682"/>
      <c r="I473" s="683"/>
      <c r="J473" s="649"/>
      <c r="K473" s="649"/>
      <c r="L473" s="683"/>
      <c r="O473" s="649"/>
      <c r="P473" s="649"/>
      <c r="Q473" s="649"/>
      <c r="R473" s="673"/>
      <c r="S473" s="674"/>
      <c r="T473" s="649"/>
      <c r="U473" s="649"/>
    </row>
    <row r="474" spans="1:21">
      <c r="A474" s="649"/>
      <c r="B474" s="609"/>
      <c r="C474" s="649"/>
      <c r="D474" s="649"/>
      <c r="E474" s="649"/>
      <c r="F474" s="649"/>
      <c r="G474" s="682"/>
      <c r="H474" s="682"/>
      <c r="I474" s="683"/>
      <c r="J474" s="649"/>
      <c r="K474" s="649"/>
      <c r="L474" s="683"/>
      <c r="O474" s="649"/>
      <c r="P474" s="649"/>
      <c r="Q474" s="649"/>
      <c r="R474" s="673"/>
      <c r="S474" s="674"/>
      <c r="T474" s="649"/>
      <c r="U474" s="649"/>
    </row>
    <row r="475" spans="1:21">
      <c r="A475" s="649"/>
      <c r="B475" s="609"/>
      <c r="C475" s="649"/>
      <c r="D475" s="649"/>
      <c r="E475" s="649"/>
      <c r="F475" s="649"/>
      <c r="G475" s="682"/>
      <c r="H475" s="682"/>
      <c r="I475" s="683"/>
      <c r="J475" s="649"/>
      <c r="K475" s="649"/>
      <c r="L475" s="683"/>
      <c r="O475" s="649"/>
      <c r="P475" s="649"/>
      <c r="Q475" s="649"/>
      <c r="R475" s="673"/>
      <c r="S475" s="674"/>
      <c r="T475" s="649"/>
      <c r="U475" s="649"/>
    </row>
    <row r="476" spans="1:21">
      <c r="A476" s="649"/>
      <c r="B476" s="609"/>
      <c r="C476" s="649"/>
      <c r="D476" s="649"/>
      <c r="E476" s="649"/>
      <c r="F476" s="649"/>
      <c r="G476" s="682"/>
      <c r="H476" s="682"/>
      <c r="I476" s="683"/>
      <c r="J476" s="649"/>
      <c r="K476" s="649"/>
      <c r="L476" s="683"/>
      <c r="O476" s="649"/>
      <c r="P476" s="649"/>
      <c r="Q476" s="649"/>
      <c r="R476" s="673"/>
      <c r="S476" s="674"/>
      <c r="T476" s="649"/>
      <c r="U476" s="649"/>
    </row>
    <row r="477" spans="1:21">
      <c r="A477" s="649"/>
      <c r="B477" s="609"/>
      <c r="C477" s="649"/>
      <c r="D477" s="649"/>
      <c r="E477" s="649"/>
      <c r="F477" s="649"/>
      <c r="G477" s="682"/>
      <c r="H477" s="682"/>
      <c r="I477" s="683"/>
      <c r="J477" s="649"/>
      <c r="K477" s="649"/>
      <c r="L477" s="683"/>
      <c r="O477" s="649"/>
      <c r="P477" s="649"/>
      <c r="Q477" s="649"/>
      <c r="R477" s="673"/>
      <c r="S477" s="674"/>
      <c r="T477" s="649"/>
      <c r="U477" s="649"/>
    </row>
    <row r="478" spans="1:21">
      <c r="A478" s="649"/>
      <c r="B478" s="609"/>
      <c r="C478" s="649"/>
      <c r="D478" s="649"/>
      <c r="E478" s="649"/>
      <c r="F478" s="649"/>
      <c r="G478" s="682"/>
      <c r="H478" s="682"/>
      <c r="I478" s="683"/>
      <c r="J478" s="649"/>
      <c r="K478" s="649"/>
      <c r="L478" s="683"/>
      <c r="O478" s="649"/>
      <c r="P478" s="649"/>
      <c r="Q478" s="649"/>
      <c r="R478" s="673"/>
      <c r="S478" s="674"/>
      <c r="T478" s="649"/>
      <c r="U478" s="649"/>
    </row>
    <row r="479" spans="1:21">
      <c r="A479" s="649"/>
      <c r="B479" s="609"/>
      <c r="C479" s="649"/>
      <c r="D479" s="649"/>
      <c r="E479" s="649"/>
      <c r="F479" s="649"/>
      <c r="G479" s="682"/>
      <c r="H479" s="682"/>
      <c r="I479" s="683"/>
      <c r="J479" s="649"/>
      <c r="K479" s="649"/>
      <c r="L479" s="683"/>
      <c r="O479" s="649"/>
      <c r="P479" s="649"/>
      <c r="Q479" s="649"/>
      <c r="R479" s="673"/>
      <c r="S479" s="674"/>
      <c r="T479" s="649"/>
      <c r="U479" s="649"/>
    </row>
    <row r="480" spans="1:21">
      <c r="A480" s="649"/>
      <c r="B480" s="609"/>
      <c r="C480" s="649"/>
      <c r="D480" s="649"/>
      <c r="E480" s="649"/>
      <c r="F480" s="649"/>
      <c r="G480" s="682"/>
      <c r="H480" s="682"/>
      <c r="I480" s="683"/>
      <c r="J480" s="649"/>
      <c r="K480" s="649"/>
      <c r="L480" s="683"/>
      <c r="O480" s="649"/>
      <c r="P480" s="649"/>
      <c r="Q480" s="649"/>
      <c r="R480" s="673"/>
      <c r="S480" s="674"/>
      <c r="T480" s="649"/>
      <c r="U480" s="649"/>
    </row>
    <row r="481" spans="1:21">
      <c r="A481" s="649"/>
      <c r="B481" s="609"/>
      <c r="C481" s="649"/>
      <c r="D481" s="649"/>
      <c r="E481" s="649"/>
      <c r="F481" s="649"/>
      <c r="G481" s="682"/>
      <c r="H481" s="682"/>
      <c r="I481" s="683"/>
      <c r="J481" s="649"/>
      <c r="K481" s="649"/>
      <c r="L481" s="683"/>
      <c r="O481" s="649"/>
      <c r="P481" s="649"/>
      <c r="Q481" s="649"/>
      <c r="R481" s="673"/>
      <c r="S481" s="674"/>
      <c r="T481" s="649"/>
      <c r="U481" s="649"/>
    </row>
    <row r="482" spans="1:21">
      <c r="A482" s="649"/>
      <c r="B482" s="609"/>
      <c r="C482" s="649"/>
      <c r="D482" s="649"/>
      <c r="E482" s="649"/>
      <c r="F482" s="649"/>
      <c r="G482" s="682"/>
      <c r="H482" s="682"/>
      <c r="I482" s="683"/>
      <c r="J482" s="649"/>
      <c r="K482" s="649"/>
      <c r="L482" s="683"/>
      <c r="O482" s="649"/>
      <c r="P482" s="649"/>
      <c r="Q482" s="649"/>
      <c r="R482" s="673"/>
      <c r="S482" s="674"/>
      <c r="T482" s="649"/>
      <c r="U482" s="649"/>
    </row>
    <row r="483" spans="1:21">
      <c r="A483" s="649"/>
      <c r="B483" s="609"/>
      <c r="C483" s="649"/>
      <c r="D483" s="649"/>
      <c r="E483" s="649"/>
      <c r="F483" s="649"/>
      <c r="G483" s="682"/>
      <c r="H483" s="682"/>
      <c r="I483" s="683"/>
      <c r="J483" s="649"/>
      <c r="K483" s="649"/>
      <c r="L483" s="683"/>
      <c r="O483" s="649"/>
      <c r="P483" s="649"/>
      <c r="Q483" s="649"/>
      <c r="R483" s="673"/>
      <c r="S483" s="674"/>
      <c r="T483" s="649"/>
      <c r="U483" s="649"/>
    </row>
    <row r="484" spans="1:21">
      <c r="A484" s="649"/>
      <c r="B484" s="609"/>
      <c r="C484" s="649"/>
      <c r="D484" s="649"/>
      <c r="E484" s="649"/>
      <c r="F484" s="649"/>
      <c r="G484" s="682"/>
      <c r="H484" s="682"/>
      <c r="I484" s="683"/>
      <c r="J484" s="649"/>
      <c r="K484" s="649"/>
      <c r="L484" s="683"/>
      <c r="O484" s="649"/>
      <c r="P484" s="649"/>
      <c r="Q484" s="649"/>
      <c r="R484" s="673"/>
      <c r="S484" s="674"/>
      <c r="T484" s="649"/>
      <c r="U484" s="649"/>
    </row>
    <row r="485" spans="1:21">
      <c r="A485" s="649"/>
      <c r="B485" s="609"/>
      <c r="C485" s="649"/>
      <c r="D485" s="649"/>
      <c r="E485" s="649"/>
      <c r="F485" s="649"/>
      <c r="G485" s="682"/>
      <c r="H485" s="682"/>
      <c r="I485" s="683"/>
      <c r="J485" s="649"/>
      <c r="K485" s="649"/>
      <c r="L485" s="683"/>
      <c r="O485" s="649"/>
      <c r="P485" s="649"/>
      <c r="Q485" s="649"/>
      <c r="R485" s="673"/>
      <c r="S485" s="674"/>
      <c r="T485" s="649"/>
      <c r="U485" s="649"/>
    </row>
    <row r="486" spans="1:21">
      <c r="A486" s="649"/>
      <c r="B486" s="609"/>
      <c r="C486" s="649"/>
      <c r="D486" s="649"/>
      <c r="E486" s="649"/>
      <c r="F486" s="649"/>
      <c r="G486" s="682"/>
      <c r="H486" s="682"/>
      <c r="I486" s="683"/>
      <c r="J486" s="649"/>
      <c r="K486" s="649"/>
      <c r="L486" s="683"/>
      <c r="O486" s="649"/>
      <c r="P486" s="649"/>
      <c r="Q486" s="649"/>
      <c r="R486" s="673"/>
      <c r="S486" s="674"/>
      <c r="T486" s="649"/>
      <c r="U486" s="649"/>
    </row>
    <row r="487" spans="1:21">
      <c r="A487" s="649"/>
      <c r="B487" s="609"/>
      <c r="C487" s="649"/>
      <c r="D487" s="649"/>
      <c r="E487" s="649"/>
      <c r="F487" s="649"/>
      <c r="G487" s="682"/>
      <c r="H487" s="682"/>
      <c r="I487" s="683"/>
      <c r="J487" s="649"/>
      <c r="K487" s="649"/>
      <c r="L487" s="683"/>
      <c r="O487" s="649"/>
      <c r="P487" s="649"/>
      <c r="Q487" s="649"/>
      <c r="R487" s="673"/>
      <c r="S487" s="674"/>
      <c r="T487" s="649"/>
      <c r="U487" s="649"/>
    </row>
    <row r="488" spans="1:21">
      <c r="A488" s="649"/>
      <c r="B488" s="609"/>
      <c r="C488" s="649"/>
      <c r="D488" s="649"/>
      <c r="E488" s="649"/>
      <c r="F488" s="649"/>
      <c r="G488" s="682"/>
      <c r="H488" s="682"/>
      <c r="I488" s="683"/>
      <c r="J488" s="649"/>
      <c r="K488" s="649"/>
      <c r="L488" s="683"/>
      <c r="O488" s="649"/>
      <c r="P488" s="649"/>
      <c r="Q488" s="649"/>
      <c r="R488" s="673"/>
      <c r="S488" s="674"/>
      <c r="T488" s="649"/>
      <c r="U488" s="649"/>
    </row>
    <row r="489" spans="1:21">
      <c r="A489" s="649"/>
      <c r="B489" s="609"/>
      <c r="C489" s="649"/>
      <c r="D489" s="649"/>
      <c r="E489" s="649"/>
      <c r="F489" s="649"/>
      <c r="G489" s="682"/>
      <c r="H489" s="682"/>
      <c r="I489" s="683"/>
      <c r="J489" s="649"/>
      <c r="K489" s="649"/>
      <c r="L489" s="683"/>
      <c r="O489" s="649"/>
      <c r="P489" s="649"/>
      <c r="Q489" s="649"/>
      <c r="R489" s="673"/>
      <c r="S489" s="674"/>
      <c r="T489" s="649"/>
      <c r="U489" s="649"/>
    </row>
    <row r="490" spans="1:21">
      <c r="A490" s="649"/>
      <c r="B490" s="609"/>
      <c r="C490" s="649"/>
      <c r="D490" s="649"/>
      <c r="E490" s="649"/>
      <c r="F490" s="649"/>
      <c r="G490" s="682"/>
      <c r="H490" s="682"/>
      <c r="I490" s="683"/>
      <c r="J490" s="649"/>
      <c r="K490" s="649"/>
      <c r="L490" s="683"/>
      <c r="O490" s="649"/>
      <c r="P490" s="649"/>
      <c r="Q490" s="649"/>
      <c r="R490" s="673"/>
      <c r="S490" s="674"/>
      <c r="T490" s="649"/>
      <c r="U490" s="649"/>
    </row>
    <row r="491" spans="1:21">
      <c r="A491" s="649"/>
      <c r="B491" s="609"/>
      <c r="C491" s="649"/>
      <c r="D491" s="649"/>
      <c r="E491" s="649"/>
      <c r="F491" s="649"/>
      <c r="G491" s="682"/>
      <c r="H491" s="682"/>
      <c r="I491" s="683"/>
      <c r="J491" s="649"/>
      <c r="K491" s="649"/>
      <c r="L491" s="683"/>
      <c r="O491" s="649"/>
      <c r="P491" s="649"/>
      <c r="Q491" s="649"/>
      <c r="R491" s="673"/>
      <c r="S491" s="674"/>
      <c r="T491" s="649"/>
      <c r="U491" s="649"/>
    </row>
    <row r="492" spans="1:21">
      <c r="A492" s="649"/>
      <c r="B492" s="609"/>
      <c r="C492" s="649"/>
      <c r="D492" s="649"/>
      <c r="E492" s="649"/>
      <c r="F492" s="649"/>
      <c r="G492" s="682"/>
      <c r="H492" s="682"/>
      <c r="I492" s="683"/>
      <c r="J492" s="649"/>
      <c r="K492" s="649"/>
      <c r="L492" s="683"/>
      <c r="O492" s="649"/>
      <c r="P492" s="649"/>
      <c r="Q492" s="649"/>
      <c r="R492" s="673"/>
      <c r="S492" s="674"/>
      <c r="T492" s="649"/>
      <c r="U492" s="649"/>
    </row>
    <row r="493" spans="1:21">
      <c r="A493" s="649"/>
      <c r="B493" s="609"/>
      <c r="C493" s="649"/>
      <c r="D493" s="649"/>
      <c r="E493" s="649"/>
      <c r="F493" s="649"/>
      <c r="G493" s="682"/>
      <c r="H493" s="682"/>
      <c r="I493" s="683"/>
      <c r="J493" s="649"/>
      <c r="K493" s="649"/>
      <c r="L493" s="683"/>
      <c r="O493" s="649"/>
      <c r="P493" s="649"/>
      <c r="Q493" s="649"/>
      <c r="R493" s="673"/>
      <c r="S493" s="674"/>
      <c r="T493" s="649"/>
      <c r="U493" s="649"/>
    </row>
    <row r="494" spans="1:21">
      <c r="A494" s="649"/>
      <c r="B494" s="609"/>
      <c r="C494" s="649"/>
      <c r="D494" s="649"/>
      <c r="E494" s="649"/>
      <c r="F494" s="649"/>
      <c r="G494" s="682"/>
      <c r="H494" s="682"/>
      <c r="I494" s="683"/>
      <c r="J494" s="649"/>
      <c r="K494" s="649"/>
      <c r="L494" s="683"/>
      <c r="O494" s="649"/>
      <c r="P494" s="649"/>
      <c r="Q494" s="649"/>
      <c r="R494" s="673"/>
      <c r="S494" s="674"/>
      <c r="T494" s="649"/>
      <c r="U494" s="649"/>
    </row>
    <row r="495" spans="1:21">
      <c r="A495" s="649"/>
      <c r="B495" s="609"/>
      <c r="C495" s="649"/>
      <c r="D495" s="649"/>
      <c r="E495" s="649"/>
      <c r="F495" s="649"/>
      <c r="G495" s="682"/>
      <c r="H495" s="682"/>
      <c r="I495" s="683"/>
      <c r="J495" s="649"/>
      <c r="K495" s="649"/>
      <c r="L495" s="683"/>
      <c r="O495" s="649"/>
      <c r="P495" s="649"/>
      <c r="Q495" s="649"/>
      <c r="R495" s="673"/>
      <c r="S495" s="674"/>
      <c r="T495" s="649"/>
      <c r="U495" s="649"/>
    </row>
    <row r="496" spans="1:21">
      <c r="A496" s="649"/>
      <c r="B496" s="609"/>
      <c r="C496" s="649"/>
      <c r="D496" s="649"/>
      <c r="E496" s="649"/>
      <c r="F496" s="649"/>
      <c r="G496" s="682"/>
      <c r="H496" s="682"/>
      <c r="I496" s="683"/>
      <c r="J496" s="649"/>
      <c r="K496" s="649"/>
      <c r="L496" s="683"/>
      <c r="O496" s="649"/>
      <c r="P496" s="649"/>
      <c r="Q496" s="649"/>
      <c r="R496" s="673"/>
      <c r="S496" s="674"/>
      <c r="T496" s="649"/>
      <c r="U496" s="649"/>
    </row>
    <row r="497" spans="1:21">
      <c r="A497" s="649"/>
      <c r="B497" s="609"/>
      <c r="C497" s="649"/>
      <c r="D497" s="649"/>
      <c r="E497" s="649"/>
      <c r="F497" s="649"/>
      <c r="G497" s="682"/>
      <c r="H497" s="682"/>
      <c r="I497" s="683"/>
      <c r="J497" s="649"/>
      <c r="K497" s="649"/>
      <c r="L497" s="683"/>
      <c r="O497" s="649"/>
      <c r="P497" s="649"/>
      <c r="Q497" s="649"/>
      <c r="R497" s="673"/>
      <c r="S497" s="674"/>
      <c r="T497" s="649"/>
      <c r="U497" s="649"/>
    </row>
    <row r="498" spans="1:21">
      <c r="A498" s="649"/>
      <c r="B498" s="609"/>
      <c r="C498" s="649"/>
      <c r="D498" s="649"/>
      <c r="E498" s="649"/>
      <c r="F498" s="649"/>
      <c r="G498" s="682"/>
      <c r="H498" s="682"/>
      <c r="I498" s="683"/>
      <c r="J498" s="649"/>
      <c r="K498" s="649"/>
      <c r="L498" s="683"/>
      <c r="O498" s="649"/>
      <c r="P498" s="649"/>
      <c r="Q498" s="649"/>
      <c r="R498" s="673"/>
      <c r="S498" s="674"/>
      <c r="T498" s="649"/>
      <c r="U498" s="649"/>
    </row>
    <row r="499" spans="1:21">
      <c r="A499" s="649"/>
      <c r="B499" s="609"/>
      <c r="C499" s="649"/>
      <c r="D499" s="649"/>
      <c r="E499" s="649"/>
      <c r="F499" s="649"/>
      <c r="G499" s="682"/>
      <c r="H499" s="682"/>
      <c r="I499" s="683"/>
      <c r="J499" s="649"/>
      <c r="K499" s="649"/>
      <c r="L499" s="683"/>
      <c r="O499" s="649"/>
      <c r="P499" s="649"/>
      <c r="Q499" s="649"/>
      <c r="R499" s="673"/>
      <c r="S499" s="674"/>
      <c r="T499" s="649"/>
      <c r="U499" s="649"/>
    </row>
    <row r="500" spans="1:21">
      <c r="A500" s="649"/>
      <c r="B500" s="609"/>
      <c r="C500" s="649"/>
      <c r="D500" s="649"/>
      <c r="E500" s="649"/>
      <c r="F500" s="649"/>
      <c r="G500" s="682"/>
      <c r="H500" s="682"/>
      <c r="I500" s="683"/>
      <c r="J500" s="649"/>
      <c r="K500" s="649"/>
      <c r="L500" s="683"/>
      <c r="O500" s="649"/>
      <c r="P500" s="649"/>
      <c r="Q500" s="649"/>
      <c r="R500" s="673"/>
      <c r="S500" s="674"/>
      <c r="T500" s="649"/>
      <c r="U500" s="649"/>
    </row>
    <row r="501" spans="1:21">
      <c r="A501" s="649"/>
      <c r="B501" s="609"/>
      <c r="C501" s="649"/>
      <c r="D501" s="649"/>
      <c r="E501" s="649"/>
      <c r="F501" s="649"/>
      <c r="G501" s="682"/>
      <c r="H501" s="682"/>
      <c r="I501" s="683"/>
      <c r="J501" s="649"/>
      <c r="K501" s="649"/>
      <c r="L501" s="683"/>
      <c r="O501" s="649"/>
      <c r="P501" s="649"/>
      <c r="Q501" s="649"/>
      <c r="R501" s="673"/>
      <c r="S501" s="674"/>
      <c r="T501" s="649"/>
      <c r="U501" s="649"/>
    </row>
    <row r="502" spans="1:21">
      <c r="A502" s="649"/>
      <c r="B502" s="609"/>
      <c r="C502" s="649"/>
      <c r="D502" s="649"/>
      <c r="E502" s="649"/>
      <c r="F502" s="649"/>
      <c r="G502" s="682"/>
      <c r="H502" s="682"/>
      <c r="I502" s="683"/>
      <c r="J502" s="649"/>
      <c r="K502" s="649"/>
      <c r="L502" s="683"/>
      <c r="O502" s="649"/>
      <c r="P502" s="649"/>
      <c r="Q502" s="649"/>
      <c r="R502" s="673"/>
      <c r="S502" s="674"/>
      <c r="T502" s="649"/>
      <c r="U502" s="649"/>
    </row>
    <row r="503" spans="1:21">
      <c r="A503" s="649"/>
      <c r="B503" s="609"/>
      <c r="C503" s="649"/>
      <c r="D503" s="649"/>
      <c r="E503" s="649"/>
      <c r="F503" s="649"/>
      <c r="G503" s="682"/>
      <c r="H503" s="682"/>
      <c r="I503" s="683"/>
      <c r="J503" s="649"/>
      <c r="K503" s="649"/>
      <c r="L503" s="683"/>
      <c r="O503" s="649"/>
      <c r="P503" s="649"/>
      <c r="Q503" s="649"/>
      <c r="R503" s="673"/>
      <c r="S503" s="674"/>
      <c r="T503" s="649"/>
      <c r="U503" s="649"/>
    </row>
    <row r="504" spans="1:21">
      <c r="A504" s="649"/>
      <c r="B504" s="609"/>
      <c r="C504" s="649"/>
      <c r="D504" s="649"/>
      <c r="E504" s="649"/>
      <c r="F504" s="649"/>
      <c r="G504" s="682"/>
      <c r="H504" s="682"/>
      <c r="I504" s="683"/>
      <c r="J504" s="649"/>
      <c r="K504" s="649"/>
      <c r="L504" s="683"/>
      <c r="O504" s="649"/>
      <c r="P504" s="649"/>
      <c r="Q504" s="649"/>
      <c r="R504" s="673"/>
      <c r="S504" s="674"/>
      <c r="T504" s="649"/>
      <c r="U504" s="649"/>
    </row>
    <row r="505" spans="1:21">
      <c r="A505" s="649"/>
      <c r="B505" s="609"/>
      <c r="C505" s="649"/>
      <c r="D505" s="649"/>
      <c r="E505" s="649"/>
      <c r="F505" s="649"/>
      <c r="G505" s="682"/>
      <c r="H505" s="682"/>
      <c r="I505" s="683"/>
      <c r="J505" s="649"/>
      <c r="K505" s="649"/>
      <c r="L505" s="683"/>
      <c r="O505" s="649"/>
      <c r="P505" s="649"/>
      <c r="Q505" s="649"/>
      <c r="R505" s="673"/>
      <c r="S505" s="674"/>
      <c r="T505" s="649"/>
      <c r="U505" s="649"/>
    </row>
    <row r="506" spans="1:21">
      <c r="A506" s="649"/>
      <c r="B506" s="609"/>
      <c r="C506" s="649"/>
      <c r="D506" s="649"/>
      <c r="E506" s="649"/>
      <c r="F506" s="649"/>
      <c r="G506" s="682"/>
      <c r="H506" s="682"/>
      <c r="I506" s="683"/>
      <c r="J506" s="649"/>
      <c r="K506" s="649"/>
      <c r="L506" s="683"/>
      <c r="O506" s="649"/>
      <c r="P506" s="649"/>
      <c r="Q506" s="649"/>
      <c r="R506" s="673"/>
      <c r="S506" s="674"/>
      <c r="T506" s="649"/>
      <c r="U506" s="649"/>
    </row>
    <row r="507" spans="1:21">
      <c r="A507" s="649"/>
      <c r="B507" s="609"/>
      <c r="C507" s="649"/>
      <c r="D507" s="649"/>
      <c r="E507" s="649"/>
      <c r="F507" s="649"/>
      <c r="G507" s="682"/>
      <c r="H507" s="682"/>
      <c r="I507" s="683"/>
      <c r="J507" s="649"/>
      <c r="K507" s="649"/>
      <c r="L507" s="683"/>
      <c r="O507" s="649"/>
      <c r="P507" s="649"/>
      <c r="Q507" s="649"/>
      <c r="R507" s="673"/>
      <c r="S507" s="674"/>
      <c r="T507" s="649"/>
      <c r="U507" s="649"/>
    </row>
    <row r="508" spans="1:21">
      <c r="A508" s="649"/>
      <c r="B508" s="609"/>
      <c r="C508" s="649"/>
      <c r="D508" s="649"/>
      <c r="E508" s="649"/>
      <c r="F508" s="649"/>
      <c r="G508" s="682"/>
      <c r="H508" s="682"/>
      <c r="I508" s="683"/>
      <c r="J508" s="649"/>
      <c r="K508" s="649"/>
      <c r="L508" s="683"/>
      <c r="O508" s="649"/>
      <c r="P508" s="649"/>
      <c r="Q508" s="649"/>
      <c r="R508" s="673"/>
      <c r="S508" s="674"/>
      <c r="T508" s="649"/>
      <c r="U508" s="649"/>
    </row>
    <row r="509" spans="1:21">
      <c r="A509" s="649"/>
      <c r="B509" s="609"/>
      <c r="C509" s="649"/>
      <c r="D509" s="649"/>
      <c r="E509" s="649"/>
      <c r="F509" s="649"/>
      <c r="G509" s="682"/>
      <c r="H509" s="682"/>
      <c r="I509" s="683"/>
      <c r="J509" s="649"/>
      <c r="K509" s="649"/>
      <c r="L509" s="683"/>
      <c r="O509" s="649"/>
      <c r="P509" s="649"/>
      <c r="Q509" s="649"/>
      <c r="R509" s="673"/>
      <c r="S509" s="674"/>
      <c r="T509" s="649"/>
      <c r="U509" s="649"/>
    </row>
    <row r="510" spans="1:21">
      <c r="A510" s="649"/>
      <c r="B510" s="609"/>
      <c r="C510" s="649"/>
      <c r="D510" s="649"/>
      <c r="E510" s="649"/>
      <c r="F510" s="649"/>
      <c r="G510" s="682"/>
      <c r="H510" s="682"/>
      <c r="I510" s="683"/>
      <c r="J510" s="649"/>
      <c r="K510" s="649"/>
      <c r="L510" s="683"/>
      <c r="O510" s="649"/>
      <c r="P510" s="649"/>
      <c r="Q510" s="649"/>
      <c r="R510" s="673"/>
      <c r="S510" s="674"/>
      <c r="T510" s="649"/>
      <c r="U510" s="649"/>
    </row>
    <row r="511" spans="1:21">
      <c r="A511" s="649"/>
      <c r="B511" s="609"/>
      <c r="C511" s="649"/>
      <c r="D511" s="649"/>
      <c r="E511" s="649"/>
      <c r="F511" s="649"/>
      <c r="G511" s="682"/>
      <c r="H511" s="682"/>
      <c r="I511" s="683"/>
      <c r="J511" s="649"/>
      <c r="K511" s="649"/>
      <c r="L511" s="683"/>
      <c r="O511" s="649"/>
      <c r="P511" s="649"/>
      <c r="Q511" s="649"/>
      <c r="R511" s="673"/>
      <c r="S511" s="674"/>
      <c r="T511" s="649"/>
      <c r="U511" s="649"/>
    </row>
    <row r="512" spans="1:21">
      <c r="A512" s="649"/>
      <c r="B512" s="609"/>
      <c r="C512" s="649"/>
      <c r="D512" s="649"/>
      <c r="E512" s="649"/>
      <c r="F512" s="649"/>
      <c r="G512" s="682"/>
      <c r="H512" s="682"/>
      <c r="I512" s="683"/>
      <c r="J512" s="649"/>
      <c r="K512" s="649"/>
      <c r="L512" s="683"/>
      <c r="O512" s="649"/>
      <c r="P512" s="649"/>
      <c r="Q512" s="649"/>
      <c r="R512" s="673"/>
      <c r="S512" s="674"/>
      <c r="T512" s="649"/>
      <c r="U512" s="649"/>
    </row>
    <row r="513" spans="1:21">
      <c r="A513" s="649"/>
      <c r="B513" s="609"/>
      <c r="C513" s="649"/>
      <c r="D513" s="649"/>
      <c r="E513" s="649"/>
      <c r="F513" s="649"/>
      <c r="G513" s="682"/>
      <c r="H513" s="682"/>
      <c r="I513" s="683"/>
      <c r="J513" s="649"/>
      <c r="K513" s="649"/>
      <c r="L513" s="683"/>
      <c r="O513" s="649"/>
      <c r="P513" s="649"/>
      <c r="Q513" s="649"/>
      <c r="R513" s="673"/>
      <c r="S513" s="674"/>
      <c r="T513" s="649"/>
      <c r="U513" s="649"/>
    </row>
    <row r="514" spans="1:21">
      <c r="A514" s="649"/>
      <c r="B514" s="609"/>
      <c r="C514" s="649"/>
      <c r="D514" s="649"/>
      <c r="E514" s="649"/>
      <c r="F514" s="649"/>
      <c r="G514" s="682"/>
      <c r="H514" s="682"/>
      <c r="I514" s="683"/>
      <c r="J514" s="649"/>
      <c r="K514" s="649"/>
      <c r="L514" s="683"/>
      <c r="O514" s="649"/>
      <c r="P514" s="649"/>
      <c r="Q514" s="649"/>
      <c r="R514" s="673"/>
      <c r="S514" s="674"/>
      <c r="T514" s="649"/>
      <c r="U514" s="649"/>
    </row>
    <row r="515" spans="1:21">
      <c r="A515" s="649"/>
      <c r="B515" s="609"/>
      <c r="C515" s="649"/>
      <c r="D515" s="649"/>
      <c r="E515" s="649"/>
      <c r="F515" s="649"/>
      <c r="G515" s="682"/>
      <c r="H515" s="682"/>
      <c r="I515" s="683"/>
      <c r="J515" s="649"/>
      <c r="K515" s="649"/>
      <c r="L515" s="683"/>
      <c r="O515" s="649"/>
      <c r="P515" s="649"/>
      <c r="Q515" s="649"/>
      <c r="R515" s="673"/>
      <c r="S515" s="674"/>
      <c r="T515" s="649"/>
      <c r="U515" s="649"/>
    </row>
    <row r="516" spans="1:21">
      <c r="A516" s="649"/>
      <c r="B516" s="609"/>
      <c r="C516" s="649"/>
      <c r="D516" s="649"/>
      <c r="E516" s="649"/>
      <c r="F516" s="649"/>
      <c r="G516" s="682"/>
      <c r="H516" s="682"/>
      <c r="I516" s="683"/>
      <c r="J516" s="649"/>
      <c r="K516" s="649"/>
      <c r="L516" s="683"/>
      <c r="O516" s="649"/>
      <c r="P516" s="649"/>
      <c r="Q516" s="649"/>
      <c r="R516" s="673"/>
      <c r="S516" s="674"/>
      <c r="T516" s="649"/>
      <c r="U516" s="649"/>
    </row>
    <row r="517" spans="1:21">
      <c r="A517" s="649"/>
      <c r="B517" s="609"/>
      <c r="C517" s="649"/>
      <c r="D517" s="649"/>
      <c r="E517" s="649"/>
      <c r="F517" s="649"/>
      <c r="G517" s="682"/>
      <c r="H517" s="682"/>
      <c r="I517" s="683"/>
      <c r="J517" s="649"/>
      <c r="K517" s="649"/>
      <c r="L517" s="683"/>
      <c r="O517" s="649"/>
      <c r="P517" s="649"/>
      <c r="Q517" s="649"/>
      <c r="R517" s="673"/>
      <c r="S517" s="674"/>
      <c r="T517" s="649"/>
      <c r="U517" s="649"/>
    </row>
    <row r="518" spans="1:21">
      <c r="A518" s="649"/>
      <c r="B518" s="609"/>
      <c r="C518" s="649"/>
      <c r="D518" s="649"/>
      <c r="E518" s="649"/>
      <c r="F518" s="649"/>
      <c r="G518" s="682"/>
      <c r="H518" s="682"/>
      <c r="I518" s="683"/>
      <c r="J518" s="649"/>
      <c r="K518" s="649"/>
      <c r="L518" s="683"/>
      <c r="O518" s="649"/>
      <c r="P518" s="649"/>
      <c r="Q518" s="649"/>
      <c r="R518" s="673"/>
      <c r="S518" s="674"/>
      <c r="T518" s="649"/>
      <c r="U518" s="649"/>
    </row>
    <row r="519" spans="1:21">
      <c r="A519" s="649"/>
      <c r="B519" s="609"/>
      <c r="C519" s="649"/>
      <c r="D519" s="649"/>
      <c r="E519" s="649"/>
      <c r="F519" s="649"/>
      <c r="G519" s="682"/>
      <c r="H519" s="682"/>
      <c r="I519" s="683"/>
      <c r="J519" s="649"/>
      <c r="K519" s="649"/>
      <c r="L519" s="683"/>
      <c r="O519" s="649"/>
      <c r="P519" s="649"/>
      <c r="Q519" s="649"/>
      <c r="R519" s="673"/>
      <c r="S519" s="674"/>
      <c r="T519" s="649"/>
      <c r="U519" s="649"/>
    </row>
    <row r="520" spans="1:21">
      <c r="A520" s="649"/>
      <c r="B520" s="609"/>
      <c r="C520" s="649"/>
      <c r="D520" s="649"/>
      <c r="E520" s="649"/>
      <c r="F520" s="649"/>
      <c r="G520" s="682"/>
      <c r="H520" s="682"/>
      <c r="I520" s="683"/>
      <c r="J520" s="649"/>
      <c r="K520" s="649"/>
      <c r="L520" s="683"/>
      <c r="O520" s="649"/>
      <c r="P520" s="649"/>
      <c r="Q520" s="649"/>
      <c r="R520" s="673"/>
      <c r="S520" s="674"/>
      <c r="T520" s="649"/>
      <c r="U520" s="649"/>
    </row>
    <row r="521" spans="1:21">
      <c r="A521" s="649"/>
      <c r="B521" s="609"/>
      <c r="C521" s="649"/>
      <c r="D521" s="649"/>
      <c r="E521" s="649"/>
      <c r="F521" s="649"/>
      <c r="G521" s="682"/>
      <c r="H521" s="682"/>
      <c r="I521" s="683"/>
      <c r="J521" s="649"/>
      <c r="K521" s="649"/>
      <c r="L521" s="683"/>
      <c r="O521" s="649"/>
      <c r="P521" s="649"/>
      <c r="Q521" s="649"/>
      <c r="R521" s="673"/>
      <c r="S521" s="674"/>
      <c r="T521" s="649"/>
      <c r="U521" s="649"/>
    </row>
    <row r="522" spans="1:21">
      <c r="A522" s="649"/>
      <c r="B522" s="609"/>
      <c r="C522" s="649"/>
      <c r="D522" s="649"/>
      <c r="E522" s="649"/>
      <c r="F522" s="649"/>
      <c r="G522" s="682"/>
      <c r="H522" s="682"/>
      <c r="I522" s="683"/>
      <c r="J522" s="649"/>
      <c r="K522" s="649"/>
      <c r="L522" s="683"/>
      <c r="O522" s="649"/>
      <c r="P522" s="649"/>
      <c r="Q522" s="649"/>
      <c r="R522" s="673"/>
      <c r="S522" s="674"/>
      <c r="T522" s="649"/>
      <c r="U522" s="649"/>
    </row>
    <row r="523" spans="1:21">
      <c r="A523" s="649"/>
      <c r="B523" s="609"/>
      <c r="C523" s="649"/>
      <c r="D523" s="649"/>
      <c r="E523" s="649"/>
      <c r="F523" s="649"/>
      <c r="G523" s="682"/>
      <c r="H523" s="682"/>
      <c r="I523" s="683"/>
      <c r="J523" s="649"/>
      <c r="K523" s="649"/>
      <c r="L523" s="683"/>
      <c r="O523" s="649"/>
      <c r="P523" s="649"/>
      <c r="Q523" s="649"/>
      <c r="R523" s="673"/>
      <c r="S523" s="674"/>
      <c r="T523" s="649"/>
      <c r="U523" s="649"/>
    </row>
    <row r="524" spans="1:21">
      <c r="A524" s="649"/>
      <c r="B524" s="609"/>
      <c r="C524" s="649"/>
      <c r="D524" s="649"/>
      <c r="E524" s="649"/>
      <c r="F524" s="649"/>
      <c r="G524" s="682"/>
      <c r="H524" s="682"/>
      <c r="I524" s="683"/>
      <c r="J524" s="649"/>
      <c r="K524" s="649"/>
      <c r="L524" s="683"/>
      <c r="O524" s="649"/>
      <c r="P524" s="649"/>
      <c r="Q524" s="649"/>
      <c r="R524" s="673"/>
      <c r="S524" s="674"/>
      <c r="T524" s="649"/>
      <c r="U524" s="649"/>
    </row>
    <row r="525" spans="1:21">
      <c r="A525" s="649"/>
      <c r="B525" s="609"/>
      <c r="C525" s="649"/>
      <c r="D525" s="649"/>
      <c r="E525" s="649"/>
      <c r="F525" s="649"/>
      <c r="G525" s="682"/>
      <c r="H525" s="682"/>
      <c r="I525" s="683"/>
      <c r="J525" s="649"/>
      <c r="K525" s="649"/>
      <c r="L525" s="683"/>
      <c r="O525" s="649"/>
      <c r="P525" s="649"/>
      <c r="Q525" s="649"/>
      <c r="R525" s="673"/>
      <c r="S525" s="674"/>
      <c r="T525" s="649"/>
      <c r="U525" s="649"/>
    </row>
    <row r="526" spans="1:21">
      <c r="A526" s="649"/>
      <c r="B526" s="609"/>
      <c r="C526" s="649"/>
      <c r="D526" s="649"/>
      <c r="E526" s="649"/>
      <c r="F526" s="649"/>
      <c r="G526" s="682"/>
      <c r="H526" s="682"/>
      <c r="I526" s="683"/>
      <c r="J526" s="649"/>
      <c r="K526" s="649"/>
      <c r="L526" s="683"/>
      <c r="O526" s="649"/>
      <c r="P526" s="649"/>
      <c r="Q526" s="649"/>
      <c r="R526" s="673"/>
      <c r="S526" s="674"/>
      <c r="T526" s="649"/>
      <c r="U526" s="649"/>
    </row>
    <row r="527" spans="1:21">
      <c r="A527" s="649"/>
      <c r="B527" s="609"/>
      <c r="C527" s="649"/>
      <c r="D527" s="649"/>
      <c r="E527" s="649"/>
      <c r="F527" s="649"/>
      <c r="G527" s="682"/>
      <c r="H527" s="682"/>
      <c r="I527" s="683"/>
      <c r="J527" s="649"/>
      <c r="K527" s="649"/>
      <c r="L527" s="683"/>
      <c r="O527" s="649"/>
      <c r="P527" s="649"/>
      <c r="Q527" s="649"/>
      <c r="R527" s="673"/>
      <c r="S527" s="674"/>
      <c r="T527" s="649"/>
      <c r="U527" s="649"/>
    </row>
    <row r="528" spans="1:21">
      <c r="A528" s="649"/>
      <c r="B528" s="609"/>
      <c r="C528" s="649"/>
      <c r="D528" s="649"/>
      <c r="E528" s="649"/>
      <c r="F528" s="649"/>
      <c r="G528" s="682"/>
      <c r="H528" s="682"/>
      <c r="I528" s="683"/>
      <c r="J528" s="649"/>
      <c r="K528" s="649"/>
      <c r="L528" s="683"/>
      <c r="O528" s="649"/>
      <c r="P528" s="649"/>
      <c r="Q528" s="649"/>
      <c r="R528" s="673"/>
      <c r="S528" s="674"/>
      <c r="T528" s="649"/>
      <c r="U528" s="649"/>
    </row>
    <row r="529" spans="1:21">
      <c r="A529" s="649"/>
      <c r="B529" s="609"/>
      <c r="C529" s="649"/>
      <c r="D529" s="649"/>
      <c r="E529" s="649"/>
      <c r="F529" s="649"/>
      <c r="G529" s="682"/>
      <c r="H529" s="682"/>
      <c r="I529" s="683"/>
      <c r="J529" s="649"/>
      <c r="K529" s="649"/>
      <c r="L529" s="683"/>
      <c r="O529" s="649"/>
      <c r="P529" s="649"/>
      <c r="Q529" s="649"/>
      <c r="R529" s="673"/>
      <c r="S529" s="674"/>
      <c r="T529" s="649"/>
      <c r="U529" s="649"/>
    </row>
    <row r="530" spans="1:21">
      <c r="A530" s="649"/>
      <c r="B530" s="609"/>
      <c r="C530" s="649"/>
      <c r="D530" s="649"/>
      <c r="E530" s="649"/>
      <c r="F530" s="649"/>
      <c r="G530" s="682"/>
      <c r="H530" s="682"/>
      <c r="I530" s="683"/>
      <c r="J530" s="649"/>
      <c r="K530" s="649"/>
      <c r="L530" s="683"/>
      <c r="O530" s="649"/>
      <c r="P530" s="649"/>
      <c r="Q530" s="649"/>
      <c r="R530" s="673"/>
      <c r="S530" s="674"/>
      <c r="T530" s="649"/>
      <c r="U530" s="649"/>
    </row>
    <row r="531" spans="1:21">
      <c r="A531" s="649"/>
      <c r="B531" s="609"/>
      <c r="C531" s="649"/>
      <c r="D531" s="649"/>
      <c r="E531" s="649"/>
      <c r="F531" s="649"/>
      <c r="G531" s="682"/>
      <c r="H531" s="682"/>
      <c r="I531" s="683"/>
      <c r="J531" s="649"/>
      <c r="K531" s="649"/>
      <c r="L531" s="683"/>
      <c r="O531" s="649"/>
      <c r="P531" s="649"/>
      <c r="Q531" s="649"/>
      <c r="R531" s="673"/>
      <c r="S531" s="674"/>
      <c r="T531" s="649"/>
      <c r="U531" s="649"/>
    </row>
    <row r="532" spans="1:21">
      <c r="A532" s="649"/>
      <c r="B532" s="609"/>
      <c r="C532" s="649"/>
      <c r="D532" s="649"/>
      <c r="E532" s="649"/>
      <c r="F532" s="649"/>
      <c r="G532" s="682"/>
      <c r="H532" s="682"/>
      <c r="I532" s="683"/>
      <c r="J532" s="649"/>
      <c r="K532" s="649"/>
      <c r="L532" s="683"/>
      <c r="O532" s="649"/>
      <c r="P532" s="649"/>
      <c r="Q532" s="649"/>
      <c r="R532" s="673"/>
      <c r="S532" s="674"/>
      <c r="T532" s="649"/>
      <c r="U532" s="649"/>
    </row>
    <row r="533" spans="1:21">
      <c r="A533" s="649"/>
      <c r="B533" s="609"/>
      <c r="C533" s="649"/>
      <c r="D533" s="649"/>
      <c r="E533" s="649"/>
      <c r="F533" s="649"/>
      <c r="G533" s="682"/>
      <c r="H533" s="682"/>
      <c r="I533" s="683"/>
      <c r="J533" s="649"/>
      <c r="K533" s="649"/>
      <c r="L533" s="683"/>
      <c r="O533" s="649"/>
      <c r="P533" s="649"/>
      <c r="Q533" s="649"/>
      <c r="R533" s="673"/>
      <c r="S533" s="674"/>
      <c r="T533" s="649"/>
      <c r="U533" s="649"/>
    </row>
    <row r="534" spans="1:21">
      <c r="A534" s="649"/>
      <c r="B534" s="609"/>
      <c r="C534" s="649"/>
      <c r="D534" s="649"/>
      <c r="E534" s="649"/>
      <c r="F534" s="649"/>
      <c r="G534" s="682"/>
      <c r="H534" s="682"/>
      <c r="I534" s="683"/>
      <c r="J534" s="649"/>
      <c r="K534" s="649"/>
      <c r="L534" s="683"/>
      <c r="O534" s="649"/>
      <c r="P534" s="649"/>
      <c r="Q534" s="649"/>
      <c r="R534" s="673"/>
      <c r="S534" s="674"/>
      <c r="T534" s="649"/>
      <c r="U534" s="649"/>
    </row>
    <row r="535" spans="1:21">
      <c r="A535" s="649"/>
      <c r="B535" s="609"/>
      <c r="C535" s="649"/>
      <c r="D535" s="649"/>
      <c r="E535" s="649"/>
      <c r="F535" s="649"/>
      <c r="G535" s="682"/>
      <c r="H535" s="682"/>
      <c r="I535" s="683"/>
      <c r="J535" s="649"/>
      <c r="K535" s="649"/>
      <c r="L535" s="683"/>
      <c r="O535" s="649"/>
      <c r="P535" s="649"/>
      <c r="Q535" s="649"/>
      <c r="R535" s="673"/>
      <c r="S535" s="674"/>
      <c r="T535" s="649"/>
      <c r="U535" s="649"/>
    </row>
    <row r="536" spans="1:21">
      <c r="A536" s="649"/>
      <c r="B536" s="609"/>
      <c r="C536" s="649"/>
      <c r="D536" s="649"/>
      <c r="E536" s="649"/>
      <c r="F536" s="649"/>
      <c r="G536" s="682"/>
      <c r="H536" s="682"/>
      <c r="I536" s="683"/>
      <c r="J536" s="649"/>
      <c r="K536" s="649"/>
      <c r="L536" s="683"/>
      <c r="O536" s="649"/>
      <c r="P536" s="649"/>
      <c r="Q536" s="649"/>
      <c r="R536" s="673"/>
      <c r="S536" s="674"/>
      <c r="T536" s="649"/>
      <c r="U536" s="649"/>
    </row>
    <row r="537" spans="1:21">
      <c r="A537" s="649"/>
      <c r="B537" s="609"/>
      <c r="C537" s="649"/>
      <c r="D537" s="649"/>
      <c r="E537" s="649"/>
      <c r="F537" s="649"/>
      <c r="G537" s="682"/>
      <c r="H537" s="682"/>
      <c r="I537" s="683"/>
      <c r="J537" s="649"/>
      <c r="K537" s="649"/>
      <c r="L537" s="683"/>
      <c r="O537" s="649"/>
      <c r="P537" s="649"/>
      <c r="Q537" s="649"/>
      <c r="R537" s="673"/>
      <c r="S537" s="674"/>
      <c r="T537" s="649"/>
      <c r="U537" s="649"/>
    </row>
    <row r="538" spans="1:21">
      <c r="A538" s="649"/>
      <c r="B538" s="609"/>
      <c r="C538" s="649"/>
      <c r="D538" s="649"/>
      <c r="E538" s="649"/>
      <c r="F538" s="649"/>
      <c r="G538" s="682"/>
      <c r="H538" s="682"/>
      <c r="I538" s="683"/>
      <c r="J538" s="649"/>
      <c r="K538" s="649"/>
      <c r="L538" s="683"/>
      <c r="O538" s="649"/>
      <c r="P538" s="649"/>
      <c r="Q538" s="649"/>
      <c r="R538" s="673"/>
      <c r="S538" s="674"/>
      <c r="T538" s="649"/>
      <c r="U538" s="649"/>
    </row>
    <row r="539" spans="1:21">
      <c r="A539" s="649"/>
      <c r="B539" s="609"/>
      <c r="C539" s="649"/>
      <c r="D539" s="649"/>
      <c r="E539" s="649"/>
      <c r="F539" s="649"/>
      <c r="G539" s="682"/>
      <c r="H539" s="682"/>
      <c r="I539" s="683"/>
      <c r="J539" s="649"/>
      <c r="K539" s="649"/>
      <c r="L539" s="683"/>
      <c r="O539" s="649"/>
      <c r="P539" s="649"/>
      <c r="Q539" s="649"/>
      <c r="R539" s="673"/>
      <c r="S539" s="674"/>
      <c r="T539" s="649"/>
      <c r="U539" s="649"/>
    </row>
    <row r="540" spans="1:21">
      <c r="A540" s="649"/>
      <c r="B540" s="609"/>
      <c r="C540" s="649"/>
      <c r="D540" s="649"/>
      <c r="E540" s="649"/>
      <c r="F540" s="649"/>
      <c r="G540" s="682"/>
      <c r="H540" s="682"/>
      <c r="I540" s="683"/>
      <c r="J540" s="649"/>
      <c r="K540" s="649"/>
      <c r="L540" s="683"/>
      <c r="O540" s="649"/>
      <c r="P540" s="649"/>
      <c r="Q540" s="649"/>
      <c r="R540" s="673"/>
      <c r="S540" s="674"/>
      <c r="T540" s="649"/>
      <c r="U540" s="649"/>
    </row>
    <row r="541" spans="1:21">
      <c r="A541" s="649"/>
      <c r="B541" s="609"/>
      <c r="C541" s="649"/>
      <c r="D541" s="649"/>
      <c r="E541" s="649"/>
      <c r="F541" s="649"/>
      <c r="G541" s="682"/>
      <c r="H541" s="682"/>
      <c r="I541" s="683"/>
      <c r="J541" s="649"/>
      <c r="K541" s="649"/>
      <c r="L541" s="683"/>
      <c r="O541" s="649"/>
      <c r="P541" s="649"/>
      <c r="Q541" s="649"/>
      <c r="R541" s="673"/>
      <c r="S541" s="674"/>
      <c r="T541" s="649"/>
      <c r="U541" s="649"/>
    </row>
    <row r="542" spans="1:21">
      <c r="A542" s="649"/>
      <c r="B542" s="609"/>
      <c r="C542" s="649"/>
      <c r="D542" s="649"/>
      <c r="E542" s="649"/>
      <c r="F542" s="649"/>
      <c r="G542" s="682"/>
      <c r="H542" s="682"/>
      <c r="I542" s="683"/>
      <c r="J542" s="649"/>
      <c r="K542" s="649"/>
      <c r="L542" s="683"/>
      <c r="O542" s="649"/>
      <c r="P542" s="649"/>
      <c r="Q542" s="649"/>
      <c r="R542" s="673"/>
      <c r="S542" s="674"/>
      <c r="T542" s="649"/>
      <c r="U542" s="649"/>
    </row>
    <row r="543" spans="1:21">
      <c r="A543" s="649"/>
      <c r="B543" s="609"/>
      <c r="C543" s="649"/>
      <c r="D543" s="649"/>
      <c r="E543" s="649"/>
      <c r="F543" s="649"/>
      <c r="G543" s="682"/>
      <c r="H543" s="682"/>
      <c r="I543" s="683"/>
      <c r="J543" s="649"/>
      <c r="K543" s="649"/>
      <c r="L543" s="683"/>
      <c r="O543" s="649"/>
      <c r="P543" s="649"/>
      <c r="Q543" s="649"/>
      <c r="R543" s="673"/>
      <c r="S543" s="674"/>
      <c r="T543" s="649"/>
      <c r="U543" s="649"/>
    </row>
    <row r="544" spans="1:21">
      <c r="A544" s="649"/>
      <c r="B544" s="609"/>
      <c r="C544" s="649"/>
      <c r="D544" s="649"/>
      <c r="E544" s="649"/>
      <c r="F544" s="649"/>
      <c r="G544" s="682"/>
      <c r="H544" s="682"/>
      <c r="I544" s="683"/>
      <c r="J544" s="649"/>
      <c r="K544" s="649"/>
      <c r="L544" s="683"/>
      <c r="O544" s="649"/>
      <c r="P544" s="649"/>
      <c r="Q544" s="649"/>
      <c r="R544" s="673"/>
      <c r="S544" s="674"/>
      <c r="T544" s="649"/>
      <c r="U544" s="649"/>
    </row>
    <row r="545" spans="1:21">
      <c r="A545" s="649"/>
      <c r="B545" s="609"/>
      <c r="C545" s="649"/>
      <c r="D545" s="649"/>
      <c r="E545" s="649"/>
      <c r="F545" s="649"/>
      <c r="G545" s="682"/>
      <c r="H545" s="682"/>
      <c r="I545" s="683"/>
      <c r="J545" s="649"/>
      <c r="K545" s="649"/>
      <c r="L545" s="683"/>
      <c r="O545" s="649"/>
      <c r="P545" s="649"/>
      <c r="Q545" s="649"/>
      <c r="R545" s="673"/>
      <c r="S545" s="674"/>
      <c r="T545" s="649"/>
      <c r="U545" s="649"/>
    </row>
    <row r="546" spans="1:21">
      <c r="A546" s="649"/>
      <c r="B546" s="609"/>
      <c r="C546" s="649"/>
      <c r="D546" s="649"/>
      <c r="E546" s="649"/>
      <c r="F546" s="649"/>
      <c r="G546" s="682"/>
      <c r="H546" s="682"/>
      <c r="I546" s="683"/>
      <c r="J546" s="649"/>
      <c r="K546" s="649"/>
      <c r="L546" s="683"/>
      <c r="O546" s="649"/>
      <c r="P546" s="649"/>
      <c r="Q546" s="649"/>
      <c r="R546" s="673"/>
      <c r="S546" s="674"/>
      <c r="T546" s="649"/>
      <c r="U546" s="649"/>
    </row>
    <row r="547" spans="1:21">
      <c r="A547" s="649"/>
      <c r="B547" s="609"/>
      <c r="C547" s="649"/>
      <c r="D547" s="649"/>
      <c r="E547" s="649"/>
      <c r="F547" s="649"/>
      <c r="G547" s="682"/>
      <c r="H547" s="682"/>
      <c r="I547" s="683"/>
      <c r="J547" s="649"/>
      <c r="K547" s="649"/>
      <c r="L547" s="683"/>
      <c r="O547" s="649"/>
      <c r="P547" s="649"/>
      <c r="Q547" s="649"/>
      <c r="R547" s="673"/>
      <c r="S547" s="674"/>
      <c r="T547" s="649"/>
      <c r="U547" s="649"/>
    </row>
    <row r="548" spans="1:21">
      <c r="A548" s="649"/>
      <c r="B548" s="609"/>
      <c r="C548" s="649"/>
      <c r="D548" s="649"/>
      <c r="E548" s="649"/>
      <c r="F548" s="649"/>
      <c r="G548" s="682"/>
      <c r="H548" s="682"/>
      <c r="I548" s="683"/>
      <c r="J548" s="649"/>
      <c r="K548" s="649"/>
      <c r="L548" s="683"/>
      <c r="O548" s="649"/>
      <c r="P548" s="649"/>
      <c r="Q548" s="649"/>
      <c r="R548" s="673"/>
      <c r="S548" s="674"/>
      <c r="T548" s="649"/>
      <c r="U548" s="649"/>
    </row>
    <row r="549" spans="1:21">
      <c r="A549" s="649"/>
      <c r="B549" s="609"/>
      <c r="C549" s="649"/>
      <c r="D549" s="649"/>
      <c r="E549" s="649"/>
      <c r="F549" s="649"/>
      <c r="G549" s="682"/>
      <c r="H549" s="682"/>
      <c r="I549" s="683"/>
      <c r="J549" s="649"/>
      <c r="K549" s="649"/>
      <c r="L549" s="683"/>
      <c r="O549" s="649"/>
      <c r="P549" s="649"/>
      <c r="Q549" s="649"/>
      <c r="R549" s="673"/>
      <c r="S549" s="674"/>
      <c r="T549" s="649"/>
      <c r="U549" s="649"/>
    </row>
    <row r="550" spans="1:21">
      <c r="A550" s="649"/>
      <c r="B550" s="609"/>
      <c r="C550" s="649"/>
      <c r="D550" s="649"/>
      <c r="E550" s="649"/>
      <c r="F550" s="649"/>
      <c r="G550" s="682"/>
      <c r="H550" s="682"/>
      <c r="I550" s="683"/>
      <c r="J550" s="649"/>
      <c r="K550" s="649"/>
      <c r="L550" s="683"/>
      <c r="O550" s="649"/>
      <c r="P550" s="649"/>
      <c r="Q550" s="649"/>
      <c r="R550" s="673"/>
      <c r="S550" s="674"/>
      <c r="T550" s="649"/>
      <c r="U550" s="649"/>
    </row>
    <row r="551" spans="1:21">
      <c r="A551" s="649"/>
      <c r="B551" s="609"/>
      <c r="C551" s="649"/>
      <c r="D551" s="649"/>
      <c r="E551" s="649"/>
      <c r="F551" s="649"/>
      <c r="G551" s="682"/>
      <c r="H551" s="682"/>
      <c r="I551" s="683"/>
      <c r="J551" s="649"/>
      <c r="K551" s="649"/>
      <c r="L551" s="683"/>
      <c r="O551" s="649"/>
      <c r="P551" s="649"/>
      <c r="Q551" s="649"/>
      <c r="R551" s="673"/>
      <c r="S551" s="674"/>
      <c r="T551" s="649"/>
      <c r="U551" s="649"/>
    </row>
    <row r="552" spans="1:21">
      <c r="A552" s="649"/>
      <c r="B552" s="609"/>
      <c r="C552" s="649"/>
      <c r="D552" s="649"/>
      <c r="E552" s="649"/>
      <c r="F552" s="649"/>
      <c r="G552" s="682"/>
      <c r="H552" s="682"/>
      <c r="I552" s="683"/>
      <c r="J552" s="649"/>
      <c r="K552" s="649"/>
      <c r="L552" s="683"/>
      <c r="O552" s="649"/>
      <c r="P552" s="649"/>
      <c r="Q552" s="649"/>
      <c r="R552" s="673"/>
      <c r="S552" s="674"/>
      <c r="T552" s="649"/>
      <c r="U552" s="649"/>
    </row>
    <row r="553" spans="1:21">
      <c r="A553" s="649"/>
      <c r="B553" s="609"/>
      <c r="C553" s="649"/>
      <c r="D553" s="649"/>
      <c r="E553" s="649"/>
      <c r="F553" s="649"/>
      <c r="G553" s="682"/>
      <c r="H553" s="682"/>
      <c r="I553" s="683"/>
      <c r="J553" s="649"/>
      <c r="K553" s="649"/>
      <c r="L553" s="683"/>
      <c r="O553" s="649"/>
      <c r="P553" s="649"/>
      <c r="Q553" s="649"/>
      <c r="R553" s="673"/>
      <c r="S553" s="674"/>
      <c r="T553" s="649"/>
      <c r="U553" s="649"/>
    </row>
    <row r="554" spans="1:21">
      <c r="A554" s="649"/>
      <c r="B554" s="609"/>
      <c r="C554" s="649"/>
      <c r="D554" s="649"/>
      <c r="E554" s="649"/>
      <c r="F554" s="649"/>
      <c r="G554" s="682"/>
      <c r="H554" s="682"/>
      <c r="I554" s="683"/>
      <c r="J554" s="649"/>
      <c r="K554" s="649"/>
      <c r="L554" s="683"/>
      <c r="O554" s="649"/>
      <c r="P554" s="649"/>
      <c r="Q554" s="649"/>
      <c r="R554" s="673"/>
      <c r="S554" s="674"/>
      <c r="T554" s="649"/>
      <c r="U554" s="649"/>
    </row>
    <row r="555" spans="1:21">
      <c r="A555" s="649"/>
      <c r="B555" s="609"/>
      <c r="C555" s="649"/>
      <c r="D555" s="649"/>
      <c r="E555" s="649"/>
      <c r="F555" s="649"/>
      <c r="G555" s="682"/>
      <c r="H555" s="682"/>
      <c r="I555" s="683"/>
      <c r="J555" s="649"/>
      <c r="K555" s="649"/>
      <c r="L555" s="683"/>
      <c r="O555" s="649"/>
      <c r="P555" s="649"/>
      <c r="Q555" s="649"/>
      <c r="R555" s="673"/>
      <c r="S555" s="674"/>
      <c r="T555" s="649"/>
      <c r="U555" s="649"/>
    </row>
    <row r="556" spans="1:21">
      <c r="A556" s="649"/>
      <c r="B556" s="609"/>
      <c r="C556" s="649"/>
      <c r="D556" s="649"/>
      <c r="E556" s="649"/>
      <c r="F556" s="649"/>
      <c r="G556" s="682"/>
      <c r="H556" s="682"/>
      <c r="I556" s="683"/>
      <c r="J556" s="649"/>
      <c r="K556" s="649"/>
      <c r="L556" s="683"/>
      <c r="O556" s="649"/>
      <c r="P556" s="649"/>
      <c r="Q556" s="649"/>
      <c r="R556" s="673"/>
      <c r="S556" s="674"/>
      <c r="T556" s="649"/>
      <c r="U556" s="649"/>
    </row>
    <row r="557" spans="1:21">
      <c r="A557" s="649"/>
      <c r="B557" s="609"/>
      <c r="C557" s="649"/>
      <c r="D557" s="649"/>
      <c r="E557" s="649"/>
      <c r="F557" s="649"/>
      <c r="G557" s="682"/>
      <c r="H557" s="682"/>
      <c r="I557" s="683"/>
      <c r="J557" s="649"/>
      <c r="K557" s="649"/>
      <c r="L557" s="683"/>
      <c r="O557" s="649"/>
      <c r="P557" s="649"/>
      <c r="Q557" s="649"/>
      <c r="R557" s="673"/>
      <c r="S557" s="674"/>
      <c r="T557" s="649"/>
      <c r="U557" s="649"/>
    </row>
    <row r="558" spans="1:21">
      <c r="A558" s="649"/>
      <c r="B558" s="609"/>
      <c r="C558" s="649"/>
      <c r="D558" s="649"/>
      <c r="E558" s="649"/>
      <c r="F558" s="649"/>
      <c r="G558" s="682"/>
      <c r="H558" s="682"/>
      <c r="I558" s="683"/>
      <c r="J558" s="649"/>
      <c r="K558" s="649"/>
      <c r="L558" s="683"/>
      <c r="O558" s="649"/>
      <c r="P558" s="649"/>
      <c r="Q558" s="649"/>
      <c r="R558" s="673"/>
      <c r="S558" s="674"/>
      <c r="T558" s="649"/>
      <c r="U558" s="649"/>
    </row>
    <row r="559" spans="1:21">
      <c r="A559" s="649"/>
      <c r="B559" s="609"/>
      <c r="C559" s="649"/>
      <c r="D559" s="649"/>
      <c r="E559" s="649"/>
      <c r="F559" s="649"/>
      <c r="G559" s="682"/>
      <c r="H559" s="682"/>
      <c r="I559" s="683"/>
      <c r="J559" s="649"/>
      <c r="K559" s="649"/>
      <c r="L559" s="683"/>
      <c r="O559" s="649"/>
      <c r="P559" s="649"/>
      <c r="Q559" s="649"/>
      <c r="R559" s="673"/>
      <c r="S559" s="674"/>
      <c r="T559" s="649"/>
      <c r="U559" s="649"/>
    </row>
    <row r="560" spans="1:21">
      <c r="A560" s="649"/>
      <c r="B560" s="609"/>
      <c r="C560" s="649"/>
      <c r="D560" s="649"/>
      <c r="E560" s="649"/>
      <c r="F560" s="649"/>
      <c r="G560" s="682"/>
      <c r="H560" s="682"/>
      <c r="I560" s="683"/>
      <c r="J560" s="649"/>
      <c r="K560" s="649"/>
      <c r="L560" s="683"/>
      <c r="O560" s="649"/>
      <c r="P560" s="649"/>
      <c r="Q560" s="649"/>
      <c r="R560" s="673"/>
      <c r="S560" s="674"/>
      <c r="T560" s="649"/>
      <c r="U560" s="649"/>
    </row>
    <row r="561" spans="1:21">
      <c r="A561" s="649"/>
      <c r="B561" s="609"/>
      <c r="C561" s="649"/>
      <c r="D561" s="649"/>
      <c r="E561" s="649"/>
      <c r="F561" s="649"/>
      <c r="G561" s="682"/>
      <c r="H561" s="682"/>
      <c r="I561" s="683"/>
      <c r="J561" s="649"/>
      <c r="K561" s="649"/>
      <c r="L561" s="683"/>
      <c r="O561" s="649"/>
      <c r="P561" s="649"/>
      <c r="Q561" s="649"/>
      <c r="R561" s="673"/>
      <c r="S561" s="674"/>
      <c r="T561" s="649"/>
      <c r="U561" s="649"/>
    </row>
    <row r="562" spans="1:21">
      <c r="A562" s="649"/>
      <c r="B562" s="609"/>
      <c r="C562" s="649"/>
      <c r="D562" s="649"/>
      <c r="E562" s="649"/>
      <c r="F562" s="649"/>
      <c r="G562" s="682"/>
      <c r="H562" s="682"/>
      <c r="I562" s="683"/>
      <c r="J562" s="649"/>
      <c r="K562" s="649"/>
      <c r="L562" s="683"/>
      <c r="O562" s="649"/>
      <c r="P562" s="649"/>
      <c r="Q562" s="649"/>
      <c r="R562" s="673"/>
      <c r="S562" s="674"/>
      <c r="T562" s="649"/>
      <c r="U562" s="649"/>
    </row>
    <row r="563" spans="1:21">
      <c r="A563" s="649"/>
      <c r="B563" s="609"/>
      <c r="C563" s="649"/>
      <c r="D563" s="649"/>
      <c r="E563" s="649"/>
      <c r="F563" s="649"/>
      <c r="G563" s="682"/>
      <c r="H563" s="682"/>
      <c r="I563" s="683"/>
      <c r="J563" s="649"/>
      <c r="K563" s="649"/>
      <c r="L563" s="683"/>
      <c r="O563" s="649"/>
      <c r="P563" s="649"/>
      <c r="Q563" s="649"/>
      <c r="R563" s="673"/>
      <c r="S563" s="674"/>
      <c r="T563" s="649"/>
      <c r="U563" s="649"/>
    </row>
    <row r="564" spans="1:21">
      <c r="A564" s="649"/>
      <c r="B564" s="609"/>
      <c r="C564" s="649"/>
      <c r="D564" s="649"/>
      <c r="E564" s="649"/>
      <c r="F564" s="649"/>
      <c r="G564" s="682"/>
      <c r="H564" s="682"/>
      <c r="I564" s="683"/>
      <c r="J564" s="649"/>
      <c r="K564" s="649"/>
      <c r="L564" s="683"/>
      <c r="O564" s="649"/>
      <c r="P564" s="649"/>
      <c r="Q564" s="649"/>
      <c r="R564" s="673"/>
      <c r="S564" s="674"/>
      <c r="T564" s="649"/>
      <c r="U564" s="649"/>
    </row>
    <row r="565" spans="1:21">
      <c r="A565" s="649"/>
      <c r="B565" s="609"/>
      <c r="C565" s="649"/>
      <c r="D565" s="649"/>
      <c r="E565" s="649"/>
      <c r="F565" s="649"/>
      <c r="G565" s="682"/>
      <c r="H565" s="682"/>
      <c r="I565" s="683"/>
      <c r="J565" s="649"/>
      <c r="K565" s="649"/>
      <c r="L565" s="683"/>
      <c r="O565" s="649"/>
      <c r="P565" s="649"/>
      <c r="Q565" s="649"/>
      <c r="R565" s="673"/>
      <c r="S565" s="674"/>
      <c r="T565" s="649"/>
      <c r="U565" s="649"/>
    </row>
    <row r="566" spans="1:21">
      <c r="A566" s="649"/>
      <c r="B566" s="609"/>
      <c r="C566" s="649"/>
      <c r="D566" s="649"/>
      <c r="E566" s="649"/>
      <c r="F566" s="649"/>
      <c r="G566" s="682"/>
      <c r="H566" s="682"/>
      <c r="I566" s="683"/>
      <c r="J566" s="649"/>
      <c r="K566" s="649"/>
      <c r="L566" s="683"/>
      <c r="O566" s="649"/>
      <c r="P566" s="649"/>
      <c r="Q566" s="649"/>
      <c r="R566" s="673"/>
      <c r="S566" s="674"/>
      <c r="T566" s="649"/>
      <c r="U566" s="649"/>
    </row>
    <row r="567" spans="1:21">
      <c r="A567" s="649"/>
      <c r="B567" s="609"/>
      <c r="C567" s="649"/>
      <c r="D567" s="649"/>
      <c r="E567" s="649"/>
      <c r="F567" s="649"/>
      <c r="G567" s="682"/>
      <c r="H567" s="682"/>
      <c r="I567" s="683"/>
      <c r="J567" s="649"/>
      <c r="K567" s="649"/>
      <c r="L567" s="683"/>
      <c r="O567" s="649"/>
      <c r="P567" s="649"/>
      <c r="Q567" s="649"/>
      <c r="R567" s="673"/>
      <c r="S567" s="674"/>
      <c r="T567" s="649"/>
      <c r="U567" s="649"/>
    </row>
    <row r="568" spans="1:21">
      <c r="A568" s="649"/>
      <c r="B568" s="609"/>
      <c r="C568" s="649"/>
      <c r="D568" s="649"/>
      <c r="E568" s="649"/>
      <c r="F568" s="649"/>
      <c r="G568" s="682"/>
      <c r="H568" s="682"/>
      <c r="I568" s="683"/>
      <c r="J568" s="649"/>
      <c r="K568" s="649"/>
      <c r="L568" s="683"/>
      <c r="O568" s="649"/>
      <c r="P568" s="649"/>
      <c r="Q568" s="649"/>
      <c r="R568" s="673"/>
      <c r="S568" s="674"/>
      <c r="T568" s="649"/>
      <c r="U568" s="649"/>
    </row>
    <row r="569" spans="1:21">
      <c r="A569" s="649"/>
      <c r="B569" s="609"/>
      <c r="C569" s="649"/>
      <c r="D569" s="649"/>
      <c r="E569" s="649"/>
      <c r="F569" s="649"/>
      <c r="G569" s="682"/>
      <c r="H569" s="682"/>
      <c r="I569" s="683"/>
      <c r="J569" s="649"/>
      <c r="K569" s="649"/>
      <c r="L569" s="683"/>
      <c r="O569" s="649"/>
      <c r="P569" s="649"/>
      <c r="Q569" s="649"/>
      <c r="R569" s="673"/>
      <c r="S569" s="674"/>
      <c r="T569" s="649"/>
      <c r="U569" s="649"/>
    </row>
    <row r="570" spans="1:21">
      <c r="A570" s="649"/>
      <c r="B570" s="609"/>
      <c r="C570" s="649"/>
      <c r="D570" s="649"/>
      <c r="E570" s="649"/>
      <c r="F570" s="649"/>
      <c r="G570" s="682"/>
      <c r="H570" s="682"/>
      <c r="I570" s="683"/>
      <c r="J570" s="649"/>
      <c r="K570" s="649"/>
      <c r="L570" s="683"/>
      <c r="O570" s="649"/>
      <c r="P570" s="649"/>
      <c r="Q570" s="649"/>
      <c r="R570" s="673"/>
      <c r="S570" s="674"/>
      <c r="T570" s="649"/>
      <c r="U570" s="649"/>
    </row>
    <row r="571" spans="1:21">
      <c r="A571" s="649"/>
      <c r="B571" s="609"/>
      <c r="C571" s="649"/>
      <c r="D571" s="649"/>
      <c r="E571" s="649"/>
      <c r="F571" s="649"/>
      <c r="G571" s="682"/>
      <c r="H571" s="682"/>
      <c r="I571" s="683"/>
      <c r="J571" s="649"/>
      <c r="K571" s="649"/>
      <c r="L571" s="683"/>
      <c r="O571" s="649"/>
      <c r="P571" s="649"/>
      <c r="Q571" s="649"/>
      <c r="R571" s="673"/>
      <c r="S571" s="674"/>
      <c r="T571" s="649"/>
      <c r="U571" s="649"/>
    </row>
    <row r="572" spans="1:21">
      <c r="A572" s="649"/>
      <c r="B572" s="609"/>
      <c r="C572" s="649"/>
      <c r="D572" s="649"/>
      <c r="E572" s="649"/>
      <c r="F572" s="649"/>
      <c r="G572" s="682"/>
      <c r="H572" s="682"/>
      <c r="I572" s="683"/>
      <c r="J572" s="649"/>
      <c r="K572" s="649"/>
      <c r="L572" s="683"/>
      <c r="O572" s="649"/>
      <c r="P572" s="649"/>
      <c r="Q572" s="649"/>
      <c r="R572" s="673"/>
      <c r="S572" s="674"/>
      <c r="T572" s="649"/>
      <c r="U572" s="649"/>
    </row>
    <row r="573" spans="1:21">
      <c r="A573" s="649"/>
      <c r="B573" s="609"/>
      <c r="C573" s="649"/>
      <c r="D573" s="649"/>
      <c r="E573" s="649"/>
      <c r="F573" s="649"/>
      <c r="G573" s="682"/>
      <c r="H573" s="682"/>
      <c r="I573" s="683"/>
      <c r="J573" s="649"/>
      <c r="K573" s="649"/>
      <c r="L573" s="683"/>
      <c r="O573" s="649"/>
      <c r="P573" s="649"/>
      <c r="Q573" s="649"/>
      <c r="R573" s="673"/>
      <c r="S573" s="674"/>
      <c r="T573" s="649"/>
      <c r="U573" s="649"/>
    </row>
    <row r="574" spans="1:21">
      <c r="A574" s="649"/>
      <c r="B574" s="609"/>
      <c r="C574" s="649"/>
      <c r="D574" s="649"/>
      <c r="E574" s="649"/>
      <c r="F574" s="649"/>
      <c r="G574" s="682"/>
      <c r="H574" s="682"/>
      <c r="I574" s="683"/>
      <c r="J574" s="649"/>
      <c r="K574" s="649"/>
      <c r="L574" s="683"/>
      <c r="O574" s="649"/>
      <c r="P574" s="649"/>
      <c r="Q574" s="649"/>
      <c r="R574" s="673"/>
      <c r="S574" s="674"/>
      <c r="T574" s="649"/>
      <c r="U574" s="649"/>
    </row>
    <row r="575" spans="1:21">
      <c r="A575" s="649"/>
      <c r="B575" s="609"/>
      <c r="C575" s="649"/>
      <c r="D575" s="649"/>
      <c r="E575" s="649"/>
      <c r="F575" s="649"/>
      <c r="G575" s="682"/>
      <c r="H575" s="682"/>
      <c r="I575" s="683"/>
      <c r="J575" s="649"/>
      <c r="K575" s="649"/>
      <c r="L575" s="683"/>
      <c r="O575" s="649"/>
      <c r="P575" s="649"/>
      <c r="Q575" s="649"/>
      <c r="R575" s="673"/>
      <c r="S575" s="674"/>
      <c r="T575" s="649"/>
      <c r="U575" s="649"/>
    </row>
    <row r="576" spans="1:21">
      <c r="A576" s="649"/>
      <c r="B576" s="609"/>
      <c r="C576" s="649"/>
      <c r="D576" s="649"/>
      <c r="E576" s="649"/>
      <c r="F576" s="649"/>
      <c r="G576" s="682"/>
      <c r="H576" s="682"/>
      <c r="I576" s="683"/>
      <c r="J576" s="649"/>
      <c r="K576" s="649"/>
      <c r="L576" s="683"/>
      <c r="O576" s="649"/>
      <c r="P576" s="649"/>
      <c r="Q576" s="649"/>
      <c r="R576" s="673"/>
      <c r="S576" s="674"/>
      <c r="T576" s="649"/>
      <c r="U576" s="649"/>
    </row>
    <row r="577" spans="1:21">
      <c r="A577" s="649"/>
      <c r="B577" s="609"/>
      <c r="C577" s="649"/>
      <c r="D577" s="649"/>
      <c r="E577" s="649"/>
      <c r="F577" s="649"/>
      <c r="G577" s="682"/>
      <c r="H577" s="682"/>
      <c r="I577" s="683"/>
      <c r="J577" s="649"/>
      <c r="K577" s="649"/>
      <c r="L577" s="683"/>
      <c r="O577" s="649"/>
      <c r="P577" s="649"/>
      <c r="Q577" s="649"/>
      <c r="R577" s="673"/>
      <c r="S577" s="674"/>
      <c r="T577" s="649"/>
      <c r="U577" s="649"/>
    </row>
    <row r="578" spans="1:21">
      <c r="A578" s="649"/>
      <c r="B578" s="609"/>
      <c r="C578" s="649"/>
      <c r="D578" s="649"/>
      <c r="E578" s="649"/>
      <c r="F578" s="649"/>
      <c r="G578" s="682"/>
      <c r="H578" s="682"/>
      <c r="I578" s="683"/>
      <c r="J578" s="649"/>
      <c r="K578" s="649"/>
      <c r="L578" s="683"/>
      <c r="O578" s="649"/>
      <c r="P578" s="649"/>
      <c r="Q578" s="649"/>
      <c r="R578" s="673"/>
      <c r="S578" s="674"/>
      <c r="T578" s="649"/>
      <c r="U578" s="649"/>
    </row>
    <row r="579" spans="1:21">
      <c r="A579" s="649"/>
      <c r="B579" s="609"/>
      <c r="C579" s="649"/>
      <c r="D579" s="649"/>
      <c r="E579" s="649"/>
      <c r="F579" s="649"/>
      <c r="G579" s="682"/>
      <c r="H579" s="682"/>
      <c r="I579" s="683"/>
      <c r="J579" s="649"/>
      <c r="K579" s="649"/>
      <c r="L579" s="683"/>
      <c r="O579" s="649"/>
      <c r="P579" s="649"/>
      <c r="Q579" s="649"/>
      <c r="R579" s="673"/>
      <c r="S579" s="674"/>
      <c r="T579" s="649"/>
      <c r="U579" s="649"/>
    </row>
    <row r="580" spans="1:21">
      <c r="A580" s="649"/>
      <c r="B580" s="609"/>
      <c r="C580" s="649"/>
      <c r="D580" s="649"/>
      <c r="E580" s="649"/>
      <c r="F580" s="649"/>
      <c r="G580" s="682"/>
      <c r="H580" s="682"/>
      <c r="I580" s="683"/>
      <c r="J580" s="649"/>
      <c r="K580" s="649"/>
      <c r="L580" s="683"/>
      <c r="O580" s="649"/>
      <c r="P580" s="649"/>
      <c r="Q580" s="649"/>
      <c r="R580" s="673"/>
      <c r="S580" s="674"/>
      <c r="T580" s="649"/>
      <c r="U580" s="649"/>
    </row>
    <row r="581" spans="1:21">
      <c r="A581" s="649"/>
      <c r="B581" s="609"/>
      <c r="C581" s="649"/>
      <c r="D581" s="649"/>
      <c r="E581" s="649"/>
      <c r="F581" s="649"/>
      <c r="G581" s="682"/>
      <c r="H581" s="682"/>
      <c r="I581" s="683"/>
      <c r="J581" s="649"/>
      <c r="K581" s="649"/>
      <c r="L581" s="683"/>
      <c r="O581" s="649"/>
      <c r="P581" s="649"/>
      <c r="Q581" s="649"/>
      <c r="R581" s="673"/>
      <c r="S581" s="674"/>
      <c r="T581" s="649"/>
      <c r="U581" s="649"/>
    </row>
    <row r="582" spans="1:21">
      <c r="A582" s="649"/>
      <c r="B582" s="609"/>
      <c r="C582" s="649"/>
      <c r="D582" s="649"/>
      <c r="E582" s="649"/>
      <c r="F582" s="649"/>
      <c r="G582" s="682"/>
      <c r="H582" s="682"/>
      <c r="I582" s="683"/>
      <c r="J582" s="649"/>
      <c r="K582" s="649"/>
      <c r="L582" s="683"/>
      <c r="O582" s="649"/>
      <c r="P582" s="649"/>
      <c r="Q582" s="649"/>
      <c r="R582" s="673"/>
      <c r="S582" s="674"/>
      <c r="T582" s="649"/>
      <c r="U582" s="649"/>
    </row>
    <row r="583" spans="1:21">
      <c r="A583" s="649"/>
      <c r="B583" s="609"/>
      <c r="C583" s="649"/>
      <c r="D583" s="649"/>
      <c r="E583" s="649"/>
      <c r="F583" s="649"/>
      <c r="G583" s="682"/>
      <c r="H583" s="682"/>
      <c r="I583" s="683"/>
      <c r="J583" s="649"/>
      <c r="K583" s="649"/>
      <c r="L583" s="683"/>
      <c r="O583" s="649"/>
      <c r="P583" s="649"/>
      <c r="Q583" s="649"/>
      <c r="R583" s="673"/>
      <c r="S583" s="674"/>
      <c r="T583" s="649"/>
      <c r="U583" s="649"/>
    </row>
    <row r="584" spans="1:21">
      <c r="A584" s="649"/>
      <c r="B584" s="609"/>
      <c r="C584" s="649"/>
      <c r="D584" s="649"/>
      <c r="E584" s="649"/>
      <c r="F584" s="649"/>
      <c r="G584" s="682"/>
      <c r="H584" s="682"/>
      <c r="I584" s="683"/>
      <c r="J584" s="649"/>
      <c r="K584" s="649"/>
      <c r="L584" s="683"/>
      <c r="O584" s="649"/>
      <c r="P584" s="649"/>
      <c r="Q584" s="649"/>
      <c r="R584" s="673"/>
      <c r="S584" s="674"/>
      <c r="T584" s="649"/>
      <c r="U584" s="649"/>
    </row>
    <row r="585" spans="1:21">
      <c r="A585" s="649"/>
      <c r="B585" s="609"/>
      <c r="C585" s="649"/>
      <c r="D585" s="649"/>
      <c r="E585" s="649"/>
      <c r="F585" s="649"/>
      <c r="G585" s="682"/>
      <c r="H585" s="682"/>
      <c r="I585" s="683"/>
      <c r="J585" s="649"/>
      <c r="K585" s="649"/>
      <c r="L585" s="683"/>
      <c r="O585" s="649"/>
      <c r="P585" s="649"/>
      <c r="Q585" s="649"/>
      <c r="R585" s="673"/>
      <c r="S585" s="674"/>
      <c r="T585" s="649"/>
      <c r="U585" s="649"/>
    </row>
    <row r="586" spans="1:21">
      <c r="A586" s="649"/>
      <c r="B586" s="609"/>
      <c r="C586" s="649"/>
      <c r="D586" s="649"/>
      <c r="E586" s="649"/>
      <c r="F586" s="649"/>
      <c r="G586" s="682"/>
      <c r="H586" s="682"/>
      <c r="I586" s="683"/>
      <c r="J586" s="649"/>
      <c r="K586" s="649"/>
      <c r="L586" s="683"/>
      <c r="O586" s="649"/>
      <c r="P586" s="649"/>
      <c r="Q586" s="649"/>
      <c r="R586" s="673"/>
      <c r="S586" s="674"/>
      <c r="T586" s="649"/>
      <c r="U586" s="649"/>
    </row>
    <row r="587" spans="1:21">
      <c r="A587" s="649"/>
      <c r="B587" s="609"/>
      <c r="C587" s="649"/>
      <c r="D587" s="649"/>
      <c r="E587" s="649"/>
      <c r="F587" s="649"/>
      <c r="G587" s="682"/>
      <c r="H587" s="682"/>
      <c r="I587" s="683"/>
      <c r="J587" s="649"/>
      <c r="K587" s="649"/>
      <c r="L587" s="683"/>
      <c r="O587" s="649"/>
      <c r="P587" s="649"/>
      <c r="Q587" s="649"/>
      <c r="R587" s="673"/>
      <c r="S587" s="674"/>
      <c r="T587" s="649"/>
      <c r="U587" s="649"/>
    </row>
    <row r="588" spans="1:21">
      <c r="A588" s="649"/>
      <c r="B588" s="609"/>
      <c r="C588" s="649"/>
      <c r="D588" s="649"/>
      <c r="E588" s="649"/>
      <c r="F588" s="649"/>
      <c r="G588" s="682"/>
      <c r="H588" s="682"/>
      <c r="I588" s="683"/>
      <c r="J588" s="649"/>
      <c r="K588" s="649"/>
      <c r="L588" s="683"/>
      <c r="O588" s="649"/>
      <c r="P588" s="649"/>
      <c r="Q588" s="649"/>
      <c r="R588" s="673"/>
      <c r="S588" s="674"/>
      <c r="T588" s="649"/>
      <c r="U588" s="649"/>
    </row>
    <row r="589" spans="1:21">
      <c r="A589" s="649"/>
      <c r="B589" s="609"/>
      <c r="C589" s="649"/>
      <c r="D589" s="649"/>
      <c r="E589" s="649"/>
      <c r="F589" s="649"/>
      <c r="G589" s="682"/>
      <c r="H589" s="682"/>
      <c r="I589" s="683"/>
      <c r="J589" s="649"/>
      <c r="K589" s="649"/>
      <c r="L589" s="683"/>
      <c r="O589" s="649"/>
      <c r="P589" s="649"/>
      <c r="Q589" s="649"/>
      <c r="R589" s="673"/>
      <c r="S589" s="674"/>
      <c r="T589" s="649"/>
      <c r="U589" s="649"/>
    </row>
    <row r="590" spans="1:21">
      <c r="A590" s="649"/>
      <c r="B590" s="609"/>
      <c r="C590" s="649"/>
      <c r="D590" s="649"/>
      <c r="E590" s="649"/>
      <c r="F590" s="649"/>
      <c r="G590" s="682"/>
      <c r="H590" s="682"/>
      <c r="I590" s="683"/>
      <c r="J590" s="649"/>
      <c r="K590" s="649"/>
      <c r="L590" s="683"/>
      <c r="O590" s="649"/>
      <c r="P590" s="649"/>
      <c r="Q590" s="649"/>
      <c r="R590" s="673"/>
      <c r="S590" s="674"/>
      <c r="T590" s="649"/>
      <c r="U590" s="649"/>
    </row>
    <row r="591" spans="1:21">
      <c r="A591" s="649"/>
      <c r="B591" s="609"/>
      <c r="C591" s="649"/>
      <c r="D591" s="649"/>
      <c r="E591" s="649"/>
      <c r="F591" s="649"/>
      <c r="G591" s="682"/>
      <c r="H591" s="682"/>
      <c r="I591" s="683"/>
      <c r="J591" s="649"/>
      <c r="K591" s="649"/>
      <c r="L591" s="683"/>
      <c r="O591" s="649"/>
      <c r="P591" s="649"/>
      <c r="Q591" s="649"/>
      <c r="R591" s="673"/>
      <c r="S591" s="674"/>
      <c r="T591" s="649"/>
      <c r="U591" s="649"/>
    </row>
    <row r="592" spans="1:21">
      <c r="A592" s="649"/>
      <c r="B592" s="609"/>
      <c r="C592" s="649"/>
      <c r="D592" s="649"/>
      <c r="E592" s="649"/>
      <c r="F592" s="649"/>
      <c r="G592" s="682"/>
      <c r="H592" s="682"/>
      <c r="I592" s="683"/>
      <c r="J592" s="649"/>
      <c r="K592" s="649"/>
      <c r="L592" s="683"/>
      <c r="O592" s="649"/>
      <c r="P592" s="649"/>
      <c r="Q592" s="649"/>
      <c r="R592" s="673"/>
      <c r="S592" s="674"/>
      <c r="T592" s="649"/>
      <c r="U592" s="649"/>
    </row>
    <row r="593" spans="1:21">
      <c r="A593" s="649"/>
      <c r="B593" s="609"/>
      <c r="C593" s="649"/>
      <c r="D593" s="649"/>
      <c r="E593" s="649"/>
      <c r="F593" s="649"/>
      <c r="G593" s="682"/>
      <c r="H593" s="682"/>
      <c r="I593" s="683"/>
      <c r="J593" s="649"/>
      <c r="K593" s="649"/>
      <c r="L593" s="683"/>
      <c r="O593" s="649"/>
      <c r="P593" s="649"/>
      <c r="Q593" s="649"/>
      <c r="R593" s="673"/>
      <c r="S593" s="674"/>
      <c r="T593" s="649"/>
      <c r="U593" s="649"/>
    </row>
    <row r="594" spans="1:21">
      <c r="A594" s="649"/>
      <c r="B594" s="609"/>
      <c r="C594" s="649"/>
      <c r="D594" s="649"/>
      <c r="E594" s="649"/>
      <c r="F594" s="649"/>
      <c r="G594" s="682"/>
      <c r="H594" s="682"/>
      <c r="I594" s="683"/>
      <c r="J594" s="649"/>
      <c r="K594" s="649"/>
      <c r="L594" s="683"/>
      <c r="O594" s="649"/>
      <c r="P594" s="649"/>
      <c r="Q594" s="649"/>
      <c r="R594" s="673"/>
      <c r="S594" s="674"/>
      <c r="T594" s="649"/>
      <c r="U594" s="649"/>
    </row>
    <row r="595" spans="1:21">
      <c r="A595" s="649"/>
      <c r="B595" s="609"/>
      <c r="C595" s="649"/>
      <c r="D595" s="649"/>
      <c r="E595" s="649"/>
      <c r="F595" s="649"/>
      <c r="G595" s="682"/>
      <c r="H595" s="682"/>
      <c r="I595" s="683"/>
      <c r="J595" s="649"/>
      <c r="K595" s="649"/>
      <c r="L595" s="683"/>
      <c r="O595" s="649"/>
      <c r="P595" s="649"/>
      <c r="Q595" s="649"/>
      <c r="R595" s="673"/>
      <c r="S595" s="674"/>
      <c r="T595" s="649"/>
      <c r="U595" s="649"/>
    </row>
    <row r="596" spans="1:21">
      <c r="A596" s="649"/>
      <c r="B596" s="609"/>
      <c r="C596" s="649"/>
      <c r="D596" s="649"/>
      <c r="E596" s="649"/>
      <c r="F596" s="649"/>
      <c r="G596" s="682"/>
      <c r="H596" s="682"/>
      <c r="I596" s="683"/>
      <c r="J596" s="649"/>
      <c r="K596" s="649"/>
      <c r="L596" s="683"/>
      <c r="O596" s="649"/>
      <c r="P596" s="649"/>
      <c r="Q596" s="649"/>
      <c r="R596" s="673"/>
      <c r="S596" s="674"/>
      <c r="T596" s="649"/>
      <c r="U596" s="649"/>
    </row>
    <row r="597" spans="1:21">
      <c r="A597" s="649"/>
      <c r="B597" s="609"/>
      <c r="C597" s="649"/>
      <c r="D597" s="649"/>
      <c r="E597" s="649"/>
      <c r="F597" s="649"/>
      <c r="G597" s="682"/>
      <c r="H597" s="682"/>
      <c r="I597" s="683"/>
      <c r="J597" s="649"/>
      <c r="K597" s="649"/>
      <c r="L597" s="683"/>
      <c r="O597" s="649"/>
      <c r="P597" s="649"/>
      <c r="Q597" s="649"/>
      <c r="R597" s="673"/>
      <c r="S597" s="674"/>
      <c r="T597" s="649"/>
      <c r="U597" s="649"/>
    </row>
    <row r="598" spans="1:21">
      <c r="A598" s="649"/>
      <c r="B598" s="609"/>
      <c r="C598" s="649"/>
      <c r="D598" s="649"/>
      <c r="E598" s="649"/>
      <c r="F598" s="649"/>
      <c r="G598" s="682"/>
      <c r="H598" s="682"/>
      <c r="I598" s="683"/>
      <c r="J598" s="649"/>
      <c r="K598" s="649"/>
      <c r="L598" s="683"/>
      <c r="O598" s="649"/>
      <c r="P598" s="649"/>
      <c r="Q598" s="649"/>
      <c r="R598" s="673"/>
      <c r="S598" s="674"/>
      <c r="T598" s="649"/>
      <c r="U598" s="649"/>
    </row>
    <row r="599" spans="1:21">
      <c r="A599" s="649"/>
      <c r="B599" s="609"/>
      <c r="C599" s="649"/>
      <c r="D599" s="649"/>
      <c r="E599" s="649"/>
      <c r="F599" s="649"/>
      <c r="G599" s="682"/>
      <c r="H599" s="682"/>
      <c r="I599" s="683"/>
      <c r="J599" s="649"/>
      <c r="K599" s="649"/>
      <c r="L599" s="683"/>
      <c r="O599" s="649"/>
      <c r="P599" s="649"/>
      <c r="Q599" s="649"/>
      <c r="R599" s="673"/>
      <c r="S599" s="674"/>
      <c r="T599" s="649"/>
      <c r="U599" s="649"/>
    </row>
    <row r="600" spans="1:21">
      <c r="A600" s="649"/>
      <c r="B600" s="609"/>
      <c r="C600" s="649"/>
      <c r="D600" s="649"/>
      <c r="E600" s="649"/>
      <c r="F600" s="649"/>
      <c r="G600" s="682"/>
      <c r="H600" s="682"/>
      <c r="I600" s="683"/>
      <c r="J600" s="649"/>
      <c r="K600" s="649"/>
      <c r="L600" s="683"/>
      <c r="O600" s="649"/>
      <c r="P600" s="649"/>
      <c r="Q600" s="649"/>
      <c r="R600" s="673"/>
      <c r="S600" s="674"/>
      <c r="T600" s="649"/>
      <c r="U600" s="649"/>
    </row>
    <row r="601" spans="1:21">
      <c r="A601" s="649"/>
      <c r="B601" s="609"/>
      <c r="C601" s="649"/>
      <c r="D601" s="649"/>
      <c r="E601" s="649"/>
      <c r="F601" s="649"/>
      <c r="G601" s="682"/>
      <c r="H601" s="682"/>
      <c r="I601" s="683"/>
      <c r="J601" s="649"/>
      <c r="K601" s="649"/>
      <c r="L601" s="683"/>
      <c r="O601" s="649"/>
      <c r="P601" s="649"/>
      <c r="Q601" s="649"/>
      <c r="R601" s="673"/>
      <c r="S601" s="674"/>
      <c r="T601" s="649"/>
      <c r="U601" s="649"/>
    </row>
    <row r="602" spans="1:21">
      <c r="A602" s="649"/>
      <c r="B602" s="609"/>
      <c r="C602" s="649"/>
      <c r="D602" s="649"/>
      <c r="E602" s="649"/>
      <c r="F602" s="649"/>
      <c r="G602" s="682"/>
      <c r="H602" s="682"/>
      <c r="I602" s="683"/>
      <c r="J602" s="649"/>
      <c r="K602" s="649"/>
      <c r="L602" s="683"/>
      <c r="O602" s="649"/>
      <c r="P602" s="649"/>
      <c r="Q602" s="649"/>
      <c r="R602" s="673"/>
      <c r="S602" s="674"/>
      <c r="T602" s="649"/>
      <c r="U602" s="649"/>
    </row>
    <row r="603" spans="1:21">
      <c r="A603" s="649"/>
      <c r="B603" s="609"/>
      <c r="C603" s="649"/>
      <c r="D603" s="649"/>
      <c r="E603" s="649"/>
      <c r="F603" s="649"/>
      <c r="G603" s="682"/>
      <c r="H603" s="682"/>
      <c r="I603" s="683"/>
      <c r="J603" s="649"/>
      <c r="K603" s="649"/>
      <c r="L603" s="683"/>
      <c r="O603" s="649"/>
      <c r="P603" s="649"/>
      <c r="Q603" s="649"/>
      <c r="R603" s="673"/>
      <c r="S603" s="674"/>
      <c r="T603" s="649"/>
      <c r="U603" s="649"/>
    </row>
    <row r="604" spans="1:21">
      <c r="A604" s="649"/>
      <c r="B604" s="609"/>
      <c r="C604" s="649"/>
      <c r="D604" s="649"/>
      <c r="E604" s="649"/>
      <c r="F604" s="649"/>
      <c r="G604" s="682"/>
      <c r="H604" s="682"/>
      <c r="I604" s="683"/>
      <c r="J604" s="649"/>
      <c r="K604" s="649"/>
      <c r="L604" s="683"/>
      <c r="O604" s="649"/>
      <c r="P604" s="649"/>
      <c r="Q604" s="649"/>
      <c r="R604" s="673"/>
      <c r="S604" s="674"/>
      <c r="T604" s="649"/>
      <c r="U604" s="649"/>
    </row>
    <row r="605" spans="1:21">
      <c r="A605" s="649"/>
      <c r="B605" s="609"/>
      <c r="C605" s="649"/>
      <c r="D605" s="649"/>
      <c r="E605" s="649"/>
      <c r="F605" s="649"/>
      <c r="G605" s="682"/>
      <c r="H605" s="682"/>
      <c r="I605" s="683"/>
      <c r="J605" s="649"/>
      <c r="K605" s="649"/>
      <c r="L605" s="683"/>
      <c r="O605" s="649"/>
      <c r="P605" s="649"/>
      <c r="Q605" s="649"/>
      <c r="R605" s="673"/>
      <c r="S605" s="674"/>
      <c r="T605" s="649"/>
      <c r="U605" s="649"/>
    </row>
    <row r="606" spans="1:21">
      <c r="A606" s="649"/>
      <c r="B606" s="609"/>
      <c r="C606" s="649"/>
      <c r="D606" s="649"/>
      <c r="E606" s="649"/>
      <c r="F606" s="649"/>
      <c r="G606" s="682"/>
      <c r="H606" s="682"/>
      <c r="I606" s="683"/>
      <c r="J606" s="649"/>
      <c r="K606" s="649"/>
      <c r="L606" s="683"/>
      <c r="O606" s="649"/>
      <c r="P606" s="649"/>
      <c r="Q606" s="649"/>
      <c r="R606" s="673"/>
      <c r="S606" s="674"/>
      <c r="T606" s="649"/>
      <c r="U606" s="649"/>
    </row>
    <row r="607" spans="1:21">
      <c r="A607" s="649"/>
      <c r="B607" s="609"/>
      <c r="C607" s="649"/>
      <c r="D607" s="649"/>
      <c r="E607" s="649"/>
      <c r="F607" s="649"/>
      <c r="G607" s="682"/>
      <c r="H607" s="682"/>
      <c r="I607" s="683"/>
      <c r="J607" s="649"/>
      <c r="K607" s="649"/>
      <c r="L607" s="683"/>
      <c r="O607" s="649"/>
      <c r="P607" s="649"/>
      <c r="Q607" s="649"/>
      <c r="R607" s="673"/>
      <c r="S607" s="674"/>
      <c r="T607" s="649"/>
      <c r="U607" s="649"/>
    </row>
    <row r="608" spans="1:21">
      <c r="A608" s="649"/>
      <c r="B608" s="609"/>
      <c r="C608" s="649"/>
      <c r="D608" s="649"/>
      <c r="E608" s="649"/>
      <c r="F608" s="649"/>
      <c r="G608" s="682"/>
      <c r="H608" s="682"/>
      <c r="I608" s="683"/>
      <c r="J608" s="649"/>
      <c r="K608" s="649"/>
      <c r="L608" s="683"/>
      <c r="O608" s="649"/>
      <c r="P608" s="649"/>
      <c r="Q608" s="649"/>
      <c r="R608" s="673"/>
      <c r="S608" s="674"/>
      <c r="T608" s="649"/>
      <c r="U608" s="649"/>
    </row>
    <row r="609" spans="1:21">
      <c r="A609" s="649"/>
      <c r="B609" s="609"/>
      <c r="C609" s="649"/>
      <c r="D609" s="649"/>
      <c r="E609" s="649"/>
      <c r="F609" s="649"/>
      <c r="G609" s="682"/>
      <c r="H609" s="682"/>
      <c r="I609" s="683"/>
      <c r="J609" s="649"/>
      <c r="K609" s="649"/>
      <c r="L609" s="683"/>
      <c r="O609" s="649"/>
      <c r="P609" s="649"/>
      <c r="Q609" s="649"/>
      <c r="R609" s="673"/>
      <c r="S609" s="674"/>
      <c r="T609" s="649"/>
      <c r="U609" s="649"/>
    </row>
    <row r="610" spans="1:21">
      <c r="A610" s="649"/>
      <c r="B610" s="609"/>
      <c r="C610" s="649"/>
      <c r="D610" s="649"/>
      <c r="E610" s="649"/>
      <c r="F610" s="649"/>
      <c r="G610" s="682"/>
      <c r="H610" s="682"/>
      <c r="I610" s="683"/>
      <c r="J610" s="649"/>
      <c r="K610" s="649"/>
      <c r="L610" s="683"/>
      <c r="O610" s="649"/>
      <c r="P610" s="649"/>
      <c r="Q610" s="649"/>
      <c r="R610" s="673"/>
      <c r="S610" s="674"/>
      <c r="T610" s="649"/>
      <c r="U610" s="649"/>
    </row>
    <row r="611" spans="1:21">
      <c r="A611" s="649"/>
      <c r="B611" s="609"/>
      <c r="C611" s="649"/>
      <c r="D611" s="649"/>
      <c r="E611" s="649"/>
      <c r="F611" s="649"/>
      <c r="G611" s="682"/>
      <c r="H611" s="682"/>
      <c r="I611" s="683"/>
      <c r="J611" s="649"/>
      <c r="K611" s="649"/>
      <c r="L611" s="683"/>
      <c r="O611" s="649"/>
      <c r="P611" s="649"/>
      <c r="Q611" s="649"/>
      <c r="R611" s="673"/>
      <c r="S611" s="674"/>
      <c r="T611" s="649"/>
      <c r="U611" s="649"/>
    </row>
    <row r="612" spans="1:21">
      <c r="A612" s="649"/>
      <c r="B612" s="609"/>
      <c r="C612" s="649"/>
      <c r="D612" s="649"/>
      <c r="E612" s="649"/>
      <c r="F612" s="649"/>
      <c r="G612" s="682"/>
      <c r="H612" s="682"/>
      <c r="I612" s="683"/>
      <c r="J612" s="649"/>
      <c r="K612" s="649"/>
      <c r="L612" s="683"/>
      <c r="O612" s="649"/>
      <c r="P612" s="649"/>
      <c r="Q612" s="649"/>
      <c r="R612" s="673"/>
      <c r="S612" s="674"/>
      <c r="T612" s="649"/>
      <c r="U612" s="649"/>
    </row>
    <row r="613" spans="1:21">
      <c r="A613" s="649"/>
      <c r="B613" s="609"/>
      <c r="C613" s="649"/>
      <c r="D613" s="649"/>
      <c r="E613" s="649"/>
      <c r="F613" s="649"/>
      <c r="G613" s="682"/>
      <c r="H613" s="682"/>
      <c r="I613" s="683"/>
      <c r="J613" s="649"/>
      <c r="K613" s="649"/>
      <c r="L613" s="683"/>
      <c r="O613" s="649"/>
      <c r="P613" s="649"/>
      <c r="Q613" s="649"/>
      <c r="R613" s="673"/>
      <c r="S613" s="674"/>
      <c r="T613" s="649"/>
      <c r="U613" s="649"/>
    </row>
    <row r="614" spans="1:21">
      <c r="A614" s="649"/>
      <c r="B614" s="609"/>
      <c r="C614" s="649"/>
      <c r="D614" s="649"/>
      <c r="E614" s="649"/>
      <c r="F614" s="649"/>
      <c r="G614" s="682"/>
      <c r="H614" s="682"/>
      <c r="I614" s="683"/>
      <c r="J614" s="649"/>
      <c r="K614" s="649"/>
      <c r="L614" s="683"/>
      <c r="O614" s="649"/>
      <c r="P614" s="649"/>
      <c r="Q614" s="649"/>
      <c r="R614" s="673"/>
      <c r="S614" s="674"/>
      <c r="T614" s="649"/>
      <c r="U614" s="649"/>
    </row>
    <row r="615" spans="1:21">
      <c r="A615" s="649"/>
      <c r="B615" s="609"/>
      <c r="C615" s="649"/>
      <c r="D615" s="649"/>
      <c r="E615" s="649"/>
      <c r="F615" s="649"/>
      <c r="G615" s="682"/>
      <c r="H615" s="682"/>
      <c r="I615" s="683"/>
      <c r="J615" s="649"/>
      <c r="K615" s="649"/>
      <c r="L615" s="683"/>
      <c r="O615" s="649"/>
      <c r="P615" s="649"/>
      <c r="Q615" s="649"/>
      <c r="R615" s="673"/>
      <c r="S615" s="674"/>
      <c r="T615" s="649"/>
      <c r="U615" s="649"/>
    </row>
    <row r="616" spans="1:21">
      <c r="A616" s="649"/>
      <c r="B616" s="609"/>
      <c r="C616" s="649"/>
      <c r="D616" s="649"/>
      <c r="E616" s="649"/>
      <c r="F616" s="649"/>
      <c r="G616" s="682"/>
      <c r="H616" s="682"/>
      <c r="I616" s="683"/>
      <c r="J616" s="649"/>
      <c r="K616" s="649"/>
      <c r="L616" s="683"/>
      <c r="O616" s="649"/>
      <c r="P616" s="649"/>
      <c r="Q616" s="649"/>
      <c r="R616" s="673"/>
      <c r="S616" s="674"/>
      <c r="T616" s="649"/>
      <c r="U616" s="649"/>
    </row>
    <row r="617" spans="1:21">
      <c r="A617" s="649"/>
      <c r="B617" s="609"/>
      <c r="C617" s="649"/>
      <c r="D617" s="649"/>
      <c r="E617" s="649"/>
      <c r="F617" s="649"/>
      <c r="G617" s="682"/>
      <c r="H617" s="682"/>
      <c r="I617" s="683"/>
      <c r="J617" s="649"/>
      <c r="K617" s="649"/>
      <c r="L617" s="683"/>
      <c r="O617" s="649"/>
      <c r="P617" s="649"/>
      <c r="Q617" s="649"/>
      <c r="R617" s="673"/>
      <c r="S617" s="674"/>
      <c r="T617" s="649"/>
      <c r="U617" s="649"/>
    </row>
    <row r="618" spans="1:21">
      <c r="A618" s="649"/>
      <c r="B618" s="609"/>
      <c r="C618" s="649"/>
      <c r="D618" s="649"/>
      <c r="E618" s="649"/>
      <c r="F618" s="649"/>
      <c r="G618" s="682"/>
      <c r="H618" s="682"/>
      <c r="I618" s="683"/>
      <c r="J618" s="649"/>
      <c r="K618" s="649"/>
      <c r="L618" s="683"/>
      <c r="O618" s="649"/>
      <c r="P618" s="649"/>
      <c r="Q618" s="649"/>
      <c r="R618" s="673"/>
      <c r="S618" s="674"/>
      <c r="T618" s="649"/>
      <c r="U618" s="649"/>
    </row>
    <row r="619" spans="1:21">
      <c r="A619" s="649"/>
      <c r="B619" s="609"/>
      <c r="C619" s="649"/>
      <c r="D619" s="649"/>
      <c r="E619" s="649"/>
      <c r="F619" s="649"/>
      <c r="G619" s="682"/>
      <c r="H619" s="682"/>
      <c r="I619" s="683"/>
      <c r="J619" s="649"/>
      <c r="K619" s="649"/>
      <c r="L619" s="683"/>
      <c r="O619" s="649"/>
      <c r="P619" s="649"/>
      <c r="Q619" s="649"/>
      <c r="R619" s="673"/>
      <c r="S619" s="674"/>
      <c r="T619" s="649"/>
      <c r="U619" s="649"/>
    </row>
    <row r="620" spans="1:21">
      <c r="A620" s="649"/>
      <c r="B620" s="609"/>
      <c r="C620" s="649"/>
      <c r="D620" s="649"/>
      <c r="E620" s="649"/>
      <c r="F620" s="649"/>
      <c r="G620" s="682"/>
      <c r="H620" s="682"/>
      <c r="I620" s="683"/>
      <c r="J620" s="649"/>
      <c r="K620" s="649"/>
      <c r="L620" s="683"/>
      <c r="O620" s="649"/>
      <c r="P620" s="649"/>
      <c r="Q620" s="649"/>
      <c r="R620" s="673"/>
      <c r="S620" s="674"/>
      <c r="T620" s="649"/>
      <c r="U620" s="649"/>
    </row>
    <row r="621" spans="1:21">
      <c r="A621" s="649"/>
      <c r="B621" s="609"/>
      <c r="C621" s="649"/>
      <c r="D621" s="649"/>
      <c r="E621" s="649"/>
      <c r="F621" s="649"/>
      <c r="G621" s="682"/>
      <c r="H621" s="682"/>
      <c r="I621" s="683"/>
      <c r="J621" s="649"/>
      <c r="K621" s="649"/>
      <c r="L621" s="683"/>
      <c r="O621" s="649"/>
      <c r="P621" s="649"/>
      <c r="Q621" s="649"/>
      <c r="R621" s="673"/>
      <c r="S621" s="674"/>
      <c r="T621" s="649"/>
      <c r="U621" s="649"/>
    </row>
    <row r="622" spans="1:21">
      <c r="A622" s="649"/>
      <c r="B622" s="609"/>
      <c r="C622" s="649"/>
      <c r="D622" s="649"/>
      <c r="E622" s="649"/>
      <c r="F622" s="649"/>
      <c r="G622" s="682"/>
      <c r="H622" s="682"/>
      <c r="I622" s="683"/>
      <c r="J622" s="649"/>
      <c r="K622" s="649"/>
      <c r="L622" s="683"/>
      <c r="O622" s="649"/>
      <c r="P622" s="649"/>
      <c r="Q622" s="649"/>
      <c r="R622" s="673"/>
      <c r="S622" s="674"/>
      <c r="T622" s="649"/>
      <c r="U622" s="649"/>
    </row>
    <row r="623" spans="1:21">
      <c r="A623" s="649"/>
      <c r="B623" s="609"/>
      <c r="C623" s="649"/>
      <c r="D623" s="649"/>
      <c r="E623" s="649"/>
      <c r="F623" s="649"/>
      <c r="G623" s="682"/>
      <c r="H623" s="682"/>
      <c r="I623" s="683"/>
      <c r="J623" s="649"/>
      <c r="K623" s="649"/>
      <c r="L623" s="683"/>
      <c r="O623" s="649"/>
      <c r="P623" s="649"/>
      <c r="Q623" s="649"/>
      <c r="R623" s="673"/>
      <c r="S623" s="674"/>
      <c r="T623" s="649"/>
      <c r="U623" s="649"/>
    </row>
    <row r="624" spans="1:21">
      <c r="A624" s="649"/>
      <c r="B624" s="609"/>
      <c r="C624" s="649"/>
      <c r="D624" s="649"/>
      <c r="E624" s="649"/>
      <c r="F624" s="649"/>
      <c r="G624" s="682"/>
      <c r="H624" s="682"/>
      <c r="I624" s="683"/>
      <c r="J624" s="649"/>
      <c r="K624" s="649"/>
      <c r="L624" s="683"/>
      <c r="O624" s="649"/>
      <c r="P624" s="649"/>
      <c r="Q624" s="649"/>
      <c r="R624" s="673"/>
      <c r="S624" s="674"/>
      <c r="T624" s="649"/>
      <c r="U624" s="649"/>
    </row>
    <row r="625" spans="1:21">
      <c r="A625" s="649"/>
      <c r="B625" s="609"/>
      <c r="C625" s="649"/>
      <c r="D625" s="649"/>
      <c r="E625" s="649"/>
      <c r="F625" s="649"/>
      <c r="G625" s="682"/>
      <c r="H625" s="682"/>
      <c r="I625" s="683"/>
      <c r="J625" s="649"/>
      <c r="K625" s="649"/>
      <c r="L625" s="683"/>
      <c r="O625" s="649"/>
      <c r="P625" s="649"/>
      <c r="Q625" s="649"/>
      <c r="R625" s="673"/>
      <c r="S625" s="674"/>
      <c r="T625" s="649"/>
      <c r="U625" s="649"/>
    </row>
    <row r="626" spans="1:21">
      <c r="A626" s="649"/>
      <c r="B626" s="609"/>
      <c r="C626" s="649"/>
      <c r="D626" s="649"/>
      <c r="E626" s="649"/>
      <c r="F626" s="649"/>
      <c r="G626" s="682"/>
      <c r="H626" s="682"/>
      <c r="I626" s="683"/>
      <c r="J626" s="649"/>
      <c r="K626" s="649"/>
      <c r="L626" s="683"/>
      <c r="O626" s="649"/>
      <c r="P626" s="649"/>
      <c r="Q626" s="649"/>
      <c r="R626" s="673"/>
      <c r="S626" s="674"/>
      <c r="T626" s="649"/>
      <c r="U626" s="649"/>
    </row>
    <row r="627" spans="1:21">
      <c r="A627" s="649"/>
      <c r="B627" s="609"/>
      <c r="C627" s="649"/>
      <c r="D627" s="649"/>
      <c r="E627" s="649"/>
      <c r="F627" s="649"/>
      <c r="G627" s="682"/>
      <c r="H627" s="682"/>
      <c r="I627" s="683"/>
      <c r="J627" s="649"/>
      <c r="K627" s="649"/>
      <c r="L627" s="683"/>
      <c r="O627" s="649"/>
      <c r="P627" s="649"/>
      <c r="Q627" s="649"/>
      <c r="R627" s="673"/>
      <c r="S627" s="674"/>
      <c r="T627" s="649"/>
      <c r="U627" s="649"/>
    </row>
    <row r="628" spans="1:21">
      <c r="A628" s="649"/>
      <c r="B628" s="609"/>
      <c r="C628" s="649"/>
      <c r="D628" s="649"/>
      <c r="E628" s="649"/>
      <c r="F628" s="649"/>
      <c r="G628" s="682"/>
      <c r="H628" s="682"/>
      <c r="I628" s="683"/>
      <c r="J628" s="649"/>
      <c r="K628" s="649"/>
      <c r="L628" s="683"/>
      <c r="O628" s="649"/>
      <c r="P628" s="649"/>
      <c r="Q628" s="649"/>
      <c r="R628" s="673"/>
      <c r="S628" s="674"/>
      <c r="T628" s="649"/>
      <c r="U628" s="649"/>
    </row>
    <row r="629" spans="1:21">
      <c r="A629" s="649"/>
      <c r="B629" s="609"/>
      <c r="C629" s="649"/>
      <c r="D629" s="649"/>
      <c r="E629" s="649"/>
      <c r="F629" s="649"/>
      <c r="G629" s="682"/>
      <c r="H629" s="682"/>
      <c r="I629" s="683"/>
      <c r="J629" s="649"/>
      <c r="K629" s="649"/>
      <c r="L629" s="683"/>
      <c r="O629" s="649"/>
      <c r="P629" s="649"/>
      <c r="Q629" s="649"/>
      <c r="R629" s="673"/>
      <c r="S629" s="674"/>
      <c r="T629" s="649"/>
      <c r="U629" s="649"/>
    </row>
    <row r="630" spans="1:21">
      <c r="A630" s="649"/>
      <c r="B630" s="609"/>
      <c r="C630" s="649"/>
      <c r="D630" s="649"/>
      <c r="E630" s="649"/>
      <c r="F630" s="649"/>
      <c r="G630" s="682"/>
      <c r="H630" s="682"/>
      <c r="I630" s="683"/>
      <c r="J630" s="649"/>
      <c r="K630" s="649"/>
      <c r="L630" s="683"/>
      <c r="O630" s="649"/>
      <c r="P630" s="649"/>
      <c r="Q630" s="649"/>
      <c r="R630" s="673"/>
      <c r="S630" s="674"/>
      <c r="T630" s="649"/>
      <c r="U630" s="649"/>
    </row>
    <row r="631" spans="1:21">
      <c r="A631" s="649"/>
      <c r="B631" s="609"/>
      <c r="C631" s="649"/>
      <c r="D631" s="649"/>
      <c r="E631" s="649"/>
      <c r="F631" s="649"/>
      <c r="G631" s="682"/>
      <c r="H631" s="682"/>
      <c r="I631" s="683"/>
      <c r="J631" s="649"/>
      <c r="K631" s="649"/>
      <c r="L631" s="683"/>
      <c r="O631" s="649"/>
      <c r="P631" s="649"/>
      <c r="Q631" s="649"/>
      <c r="R631" s="673"/>
      <c r="S631" s="674"/>
      <c r="T631" s="649"/>
      <c r="U631" s="649"/>
    </row>
    <row r="632" spans="1:21">
      <c r="A632" s="649"/>
      <c r="B632" s="609"/>
      <c r="C632" s="649"/>
      <c r="D632" s="649"/>
      <c r="E632" s="649"/>
      <c r="F632" s="649"/>
      <c r="G632" s="682"/>
      <c r="H632" s="682"/>
      <c r="I632" s="683"/>
      <c r="J632" s="649"/>
      <c r="K632" s="649"/>
      <c r="L632" s="683"/>
      <c r="O632" s="649"/>
      <c r="P632" s="649"/>
      <c r="Q632" s="649"/>
      <c r="R632" s="673"/>
      <c r="S632" s="674"/>
      <c r="T632" s="649"/>
      <c r="U632" s="649"/>
    </row>
    <row r="633" spans="1:21">
      <c r="A633" s="649"/>
      <c r="B633" s="609"/>
      <c r="C633" s="649"/>
      <c r="D633" s="649"/>
      <c r="E633" s="649"/>
      <c r="F633" s="649"/>
      <c r="G633" s="682"/>
      <c r="H633" s="682"/>
      <c r="I633" s="683"/>
      <c r="J633" s="649"/>
      <c r="K633" s="649"/>
      <c r="L633" s="683"/>
      <c r="O633" s="649"/>
      <c r="P633" s="649"/>
      <c r="Q633" s="649"/>
      <c r="R633" s="673"/>
      <c r="S633" s="674"/>
      <c r="T633" s="649"/>
      <c r="U633" s="649"/>
    </row>
    <row r="634" spans="1:21">
      <c r="A634" s="649"/>
      <c r="B634" s="609"/>
      <c r="C634" s="649"/>
      <c r="D634" s="649"/>
      <c r="E634" s="649"/>
      <c r="F634" s="649"/>
      <c r="G634" s="682"/>
      <c r="H634" s="682"/>
      <c r="I634" s="683"/>
      <c r="J634" s="649"/>
      <c r="K634" s="649"/>
      <c r="L634" s="683"/>
      <c r="O634" s="649"/>
      <c r="P634" s="649"/>
      <c r="Q634" s="649"/>
      <c r="R634" s="673"/>
      <c r="S634" s="674"/>
      <c r="T634" s="649"/>
      <c r="U634" s="649"/>
    </row>
    <row r="635" spans="1:21">
      <c r="A635" s="649"/>
      <c r="B635" s="609"/>
      <c r="C635" s="649"/>
      <c r="D635" s="649"/>
      <c r="E635" s="649"/>
      <c r="F635" s="649"/>
      <c r="G635" s="682"/>
      <c r="H635" s="682"/>
      <c r="I635" s="683"/>
      <c r="J635" s="649"/>
      <c r="K635" s="649"/>
      <c r="L635" s="683"/>
      <c r="O635" s="649"/>
      <c r="P635" s="649"/>
      <c r="Q635" s="649"/>
      <c r="R635" s="673"/>
      <c r="S635" s="674"/>
      <c r="T635" s="649"/>
      <c r="U635" s="649"/>
    </row>
    <row r="636" spans="1:21">
      <c r="A636" s="649"/>
      <c r="B636" s="609"/>
      <c r="C636" s="649"/>
      <c r="D636" s="649"/>
      <c r="E636" s="649"/>
      <c r="F636" s="649"/>
      <c r="G636" s="682"/>
      <c r="H636" s="682"/>
      <c r="I636" s="683"/>
      <c r="J636" s="649"/>
      <c r="K636" s="649"/>
      <c r="L636" s="683"/>
      <c r="O636" s="649"/>
      <c r="P636" s="649"/>
      <c r="Q636" s="649"/>
      <c r="R636" s="673"/>
      <c r="S636" s="674"/>
      <c r="T636" s="649"/>
      <c r="U636" s="649"/>
    </row>
    <row r="637" spans="1:21">
      <c r="A637" s="649"/>
      <c r="B637" s="609"/>
      <c r="C637" s="649"/>
      <c r="D637" s="649"/>
      <c r="E637" s="649"/>
      <c r="F637" s="649"/>
      <c r="G637" s="682"/>
      <c r="H637" s="682"/>
      <c r="I637" s="683"/>
      <c r="J637" s="649"/>
      <c r="K637" s="649"/>
      <c r="L637" s="683"/>
      <c r="O637" s="649"/>
      <c r="P637" s="649"/>
      <c r="Q637" s="649"/>
      <c r="R637" s="673"/>
      <c r="S637" s="674"/>
      <c r="T637" s="649"/>
      <c r="U637" s="649"/>
    </row>
    <row r="638" spans="1:21">
      <c r="A638" s="649"/>
      <c r="B638" s="609"/>
      <c r="C638" s="649"/>
      <c r="D638" s="649"/>
      <c r="E638" s="649"/>
      <c r="F638" s="649"/>
      <c r="G638" s="682"/>
      <c r="H638" s="682"/>
      <c r="I638" s="683"/>
      <c r="J638" s="649"/>
      <c r="K638" s="649"/>
      <c r="L638" s="683"/>
      <c r="O638" s="649"/>
      <c r="P638" s="649"/>
      <c r="Q638" s="649"/>
      <c r="R638" s="673"/>
      <c r="S638" s="674"/>
      <c r="T638" s="649"/>
      <c r="U638" s="649"/>
    </row>
    <row r="639" spans="1:21">
      <c r="A639" s="649"/>
      <c r="B639" s="609"/>
      <c r="C639" s="649"/>
      <c r="D639" s="649"/>
      <c r="E639" s="649"/>
      <c r="F639" s="649"/>
      <c r="G639" s="682"/>
      <c r="H639" s="682"/>
      <c r="I639" s="683"/>
      <c r="J639" s="649"/>
      <c r="K639" s="649"/>
      <c r="L639" s="683"/>
      <c r="O639" s="649"/>
      <c r="P639" s="649"/>
      <c r="Q639" s="649"/>
      <c r="R639" s="673"/>
      <c r="S639" s="674"/>
      <c r="T639" s="649"/>
      <c r="U639" s="649"/>
    </row>
    <row r="640" spans="1:21">
      <c r="A640" s="649"/>
      <c r="B640" s="609"/>
      <c r="C640" s="649"/>
      <c r="D640" s="649"/>
      <c r="E640" s="649"/>
      <c r="F640" s="649"/>
      <c r="G640" s="682"/>
      <c r="H640" s="682"/>
      <c r="I640" s="683"/>
      <c r="J640" s="649"/>
      <c r="K640" s="649"/>
      <c r="L640" s="683"/>
      <c r="O640" s="649"/>
      <c r="P640" s="649"/>
      <c r="Q640" s="649"/>
      <c r="R640" s="673"/>
      <c r="S640" s="674"/>
      <c r="T640" s="649"/>
      <c r="U640" s="649"/>
    </row>
    <row r="641" spans="1:21">
      <c r="A641" s="649"/>
      <c r="B641" s="609"/>
      <c r="C641" s="649"/>
      <c r="D641" s="649"/>
      <c r="E641" s="649"/>
      <c r="F641" s="649"/>
      <c r="G641" s="682"/>
      <c r="H641" s="682"/>
      <c r="I641" s="683"/>
      <c r="J641" s="649"/>
      <c r="K641" s="649"/>
      <c r="L641" s="683"/>
      <c r="O641" s="649"/>
      <c r="P641" s="649"/>
      <c r="Q641" s="649"/>
      <c r="R641" s="673"/>
      <c r="S641" s="674"/>
      <c r="T641" s="649"/>
      <c r="U641" s="649"/>
    </row>
    <row r="642" spans="1:21">
      <c r="A642" s="649"/>
      <c r="B642" s="609"/>
      <c r="C642" s="649"/>
      <c r="D642" s="649"/>
      <c r="E642" s="649"/>
      <c r="F642" s="649"/>
      <c r="G642" s="682"/>
      <c r="H642" s="682"/>
      <c r="I642" s="683"/>
      <c r="J642" s="649"/>
      <c r="K642" s="649"/>
      <c r="L642" s="683"/>
      <c r="O642" s="649"/>
      <c r="P642" s="649"/>
      <c r="Q642" s="649"/>
      <c r="R642" s="673"/>
      <c r="S642" s="674"/>
      <c r="T642" s="649"/>
      <c r="U642" s="649"/>
    </row>
    <row r="643" spans="1:21">
      <c r="A643" s="649"/>
      <c r="B643" s="609"/>
      <c r="C643" s="649"/>
      <c r="D643" s="649"/>
      <c r="E643" s="649"/>
      <c r="F643" s="649"/>
      <c r="G643" s="682"/>
      <c r="H643" s="682"/>
      <c r="I643" s="683"/>
      <c r="J643" s="649"/>
      <c r="K643" s="649"/>
      <c r="L643" s="683"/>
      <c r="O643" s="649"/>
      <c r="P643" s="649"/>
      <c r="Q643" s="649"/>
      <c r="R643" s="673"/>
      <c r="S643" s="674"/>
      <c r="T643" s="649"/>
      <c r="U643" s="649"/>
    </row>
    <row r="644" spans="1:21">
      <c r="A644" s="649"/>
      <c r="B644" s="609"/>
      <c r="C644" s="649"/>
      <c r="D644" s="649"/>
      <c r="E644" s="649"/>
      <c r="F644" s="649"/>
      <c r="G644" s="682"/>
      <c r="H644" s="682"/>
      <c r="I644" s="683"/>
      <c r="J644" s="649"/>
      <c r="K644" s="649"/>
      <c r="L644" s="683"/>
      <c r="O644" s="649"/>
      <c r="P644" s="649"/>
      <c r="Q644" s="649"/>
      <c r="R644" s="673"/>
      <c r="S644" s="674"/>
      <c r="T644" s="649"/>
      <c r="U644" s="649"/>
    </row>
    <row r="645" spans="1:21">
      <c r="A645" s="649"/>
      <c r="B645" s="609"/>
      <c r="C645" s="649"/>
      <c r="D645" s="649"/>
      <c r="E645" s="649"/>
      <c r="F645" s="649"/>
      <c r="G645" s="682"/>
      <c r="H645" s="682"/>
      <c r="I645" s="683"/>
      <c r="J645" s="649"/>
      <c r="K645" s="649"/>
      <c r="L645" s="683"/>
      <c r="O645" s="649"/>
      <c r="P645" s="649"/>
      <c r="Q645" s="649"/>
      <c r="R645" s="673"/>
      <c r="S645" s="674"/>
      <c r="T645" s="649"/>
      <c r="U645" s="649"/>
    </row>
    <row r="646" spans="1:21">
      <c r="A646" s="649"/>
      <c r="B646" s="609"/>
      <c r="C646" s="649"/>
      <c r="D646" s="649"/>
      <c r="E646" s="649"/>
      <c r="F646" s="649"/>
      <c r="G646" s="682"/>
      <c r="H646" s="682"/>
      <c r="I646" s="683"/>
      <c r="J646" s="649"/>
      <c r="K646" s="649"/>
      <c r="L646" s="683"/>
      <c r="O646" s="649"/>
      <c r="P646" s="649"/>
      <c r="Q646" s="649"/>
      <c r="R646" s="673"/>
      <c r="S646" s="674"/>
      <c r="T646" s="649"/>
      <c r="U646" s="649"/>
    </row>
    <row r="647" spans="1:21">
      <c r="A647" s="649"/>
      <c r="B647" s="609"/>
      <c r="C647" s="649"/>
      <c r="D647" s="649"/>
      <c r="E647" s="649"/>
      <c r="F647" s="649"/>
      <c r="G647" s="682"/>
      <c r="H647" s="682"/>
      <c r="I647" s="683"/>
      <c r="J647" s="649"/>
      <c r="K647" s="649"/>
      <c r="L647" s="683"/>
      <c r="O647" s="649"/>
      <c r="P647" s="649"/>
      <c r="Q647" s="649"/>
      <c r="R647" s="673"/>
      <c r="S647" s="674"/>
      <c r="T647" s="649"/>
      <c r="U647" s="649"/>
    </row>
    <row r="648" spans="1:21">
      <c r="A648" s="649"/>
      <c r="B648" s="609"/>
      <c r="C648" s="649"/>
      <c r="D648" s="649"/>
      <c r="E648" s="649"/>
      <c r="F648" s="649"/>
      <c r="G648" s="682"/>
      <c r="H648" s="682"/>
      <c r="I648" s="683"/>
      <c r="J648" s="649"/>
      <c r="K648" s="649"/>
      <c r="L648" s="683"/>
      <c r="O648" s="649"/>
      <c r="P648" s="649"/>
      <c r="Q648" s="649"/>
      <c r="R648" s="673"/>
      <c r="S648" s="674"/>
      <c r="T648" s="649"/>
      <c r="U648" s="649"/>
    </row>
    <row r="649" spans="1:21">
      <c r="A649" s="649"/>
      <c r="B649" s="609"/>
      <c r="C649" s="649"/>
      <c r="D649" s="649"/>
      <c r="E649" s="649"/>
      <c r="F649" s="649"/>
      <c r="G649" s="682"/>
      <c r="H649" s="682"/>
      <c r="I649" s="683"/>
      <c r="J649" s="649"/>
      <c r="K649" s="649"/>
      <c r="L649" s="683"/>
      <c r="O649" s="649"/>
      <c r="P649" s="649"/>
      <c r="Q649" s="649"/>
      <c r="R649" s="673"/>
      <c r="S649" s="674"/>
      <c r="T649" s="649"/>
      <c r="U649" s="649"/>
    </row>
    <row r="650" spans="1:21">
      <c r="A650" s="649"/>
      <c r="B650" s="609"/>
      <c r="C650" s="649"/>
      <c r="D650" s="649"/>
      <c r="E650" s="649"/>
      <c r="F650" s="649"/>
      <c r="G650" s="682"/>
      <c r="H650" s="682"/>
      <c r="I650" s="683"/>
      <c r="J650" s="649"/>
      <c r="K650" s="649"/>
      <c r="L650" s="683"/>
      <c r="O650" s="649"/>
      <c r="P650" s="649"/>
      <c r="Q650" s="649"/>
      <c r="R650" s="673"/>
      <c r="S650" s="674"/>
      <c r="T650" s="649"/>
      <c r="U650" s="649"/>
    </row>
    <row r="651" spans="1:21">
      <c r="A651" s="649"/>
      <c r="B651" s="609"/>
      <c r="C651" s="649"/>
      <c r="D651" s="649"/>
      <c r="E651" s="649"/>
      <c r="F651" s="649"/>
      <c r="G651" s="682"/>
      <c r="H651" s="682"/>
      <c r="I651" s="683"/>
      <c r="J651" s="649"/>
      <c r="K651" s="649"/>
      <c r="L651" s="683"/>
      <c r="O651" s="649"/>
      <c r="P651" s="649"/>
      <c r="Q651" s="649"/>
      <c r="R651" s="673"/>
      <c r="S651" s="674"/>
      <c r="T651" s="649"/>
      <c r="U651" s="649"/>
    </row>
    <row r="652" spans="1:21">
      <c r="A652" s="649"/>
      <c r="B652" s="609"/>
      <c r="C652" s="649"/>
      <c r="D652" s="649"/>
      <c r="E652" s="649"/>
      <c r="F652" s="649"/>
      <c r="G652" s="682"/>
      <c r="H652" s="682"/>
      <c r="I652" s="683"/>
      <c r="J652" s="649"/>
      <c r="K652" s="649"/>
      <c r="L652" s="683"/>
      <c r="O652" s="649"/>
      <c r="P652" s="649"/>
      <c r="Q652" s="649"/>
      <c r="R652" s="673"/>
      <c r="S652" s="674"/>
      <c r="T652" s="649"/>
      <c r="U652" s="649"/>
    </row>
    <row r="653" spans="1:21">
      <c r="A653" s="649"/>
      <c r="B653" s="609"/>
      <c r="C653" s="649"/>
      <c r="D653" s="649"/>
      <c r="E653" s="649"/>
      <c r="F653" s="649"/>
      <c r="G653" s="682"/>
      <c r="H653" s="682"/>
      <c r="I653" s="683"/>
      <c r="J653" s="649"/>
      <c r="K653" s="649"/>
      <c r="L653" s="683"/>
      <c r="O653" s="649"/>
      <c r="P653" s="649"/>
      <c r="Q653" s="649"/>
      <c r="R653" s="673"/>
      <c r="S653" s="674"/>
      <c r="T653" s="649"/>
      <c r="U653" s="649"/>
    </row>
    <row r="654" spans="1:21">
      <c r="A654" s="649"/>
      <c r="B654" s="609"/>
      <c r="C654" s="649"/>
      <c r="D654" s="649"/>
      <c r="E654" s="649"/>
      <c r="F654" s="649"/>
      <c r="G654" s="682"/>
      <c r="H654" s="682"/>
      <c r="I654" s="683"/>
      <c r="J654" s="649"/>
      <c r="K654" s="649"/>
      <c r="L654" s="683"/>
      <c r="O654" s="649"/>
      <c r="P654" s="649"/>
      <c r="Q654" s="649"/>
      <c r="R654" s="673"/>
      <c r="S654" s="674"/>
      <c r="T654" s="649"/>
      <c r="U654" s="649"/>
    </row>
    <row r="655" spans="1:21">
      <c r="A655" s="649"/>
      <c r="B655" s="609"/>
      <c r="C655" s="649"/>
      <c r="D655" s="649"/>
      <c r="E655" s="649"/>
      <c r="F655" s="649"/>
      <c r="G655" s="682"/>
      <c r="H655" s="682"/>
      <c r="I655" s="683"/>
      <c r="J655" s="649"/>
      <c r="K655" s="649"/>
      <c r="L655" s="683"/>
      <c r="O655" s="649"/>
      <c r="P655" s="649"/>
      <c r="Q655" s="649"/>
      <c r="R655" s="673"/>
      <c r="S655" s="674"/>
      <c r="T655" s="649"/>
      <c r="U655" s="649"/>
    </row>
    <row r="656" spans="1:21">
      <c r="A656" s="649"/>
      <c r="B656" s="609"/>
      <c r="C656" s="649"/>
      <c r="D656" s="649"/>
      <c r="E656" s="649"/>
      <c r="F656" s="649"/>
      <c r="G656" s="682"/>
      <c r="H656" s="682"/>
      <c r="I656" s="683"/>
      <c r="J656" s="649"/>
      <c r="K656" s="649"/>
      <c r="L656" s="683"/>
      <c r="O656" s="649"/>
      <c r="P656" s="649"/>
      <c r="Q656" s="649"/>
      <c r="R656" s="673"/>
      <c r="S656" s="674"/>
      <c r="T656" s="649"/>
      <c r="U656" s="649"/>
    </row>
    <row r="657" spans="1:21">
      <c r="A657" s="649"/>
      <c r="B657" s="609"/>
      <c r="C657" s="649"/>
      <c r="D657" s="649"/>
      <c r="E657" s="649"/>
      <c r="F657" s="649"/>
      <c r="G657" s="682"/>
      <c r="H657" s="682"/>
      <c r="I657" s="683"/>
      <c r="J657" s="649"/>
      <c r="K657" s="649"/>
      <c r="L657" s="683"/>
      <c r="O657" s="649"/>
      <c r="P657" s="649"/>
      <c r="Q657" s="649"/>
      <c r="R657" s="673"/>
      <c r="S657" s="674"/>
      <c r="T657" s="649"/>
      <c r="U657" s="649"/>
    </row>
    <row r="658" spans="1:21">
      <c r="A658" s="649"/>
      <c r="B658" s="609"/>
      <c r="C658" s="649"/>
      <c r="D658" s="649"/>
      <c r="E658" s="649"/>
      <c r="F658" s="649"/>
      <c r="G658" s="682"/>
      <c r="H658" s="682"/>
      <c r="I658" s="683"/>
      <c r="J658" s="649"/>
      <c r="K658" s="649"/>
      <c r="L658" s="683"/>
      <c r="O658" s="649"/>
      <c r="P658" s="649"/>
      <c r="Q658" s="649"/>
      <c r="R658" s="673"/>
      <c r="S658" s="674"/>
      <c r="T658" s="649"/>
      <c r="U658" s="649"/>
    </row>
    <row r="659" spans="1:21">
      <c r="A659" s="649"/>
      <c r="B659" s="609"/>
      <c r="C659" s="649"/>
      <c r="D659" s="649"/>
      <c r="E659" s="649"/>
      <c r="F659" s="649"/>
      <c r="G659" s="682"/>
      <c r="H659" s="682"/>
      <c r="I659" s="683"/>
      <c r="J659" s="649"/>
      <c r="K659" s="649"/>
      <c r="L659" s="683"/>
      <c r="O659" s="649"/>
      <c r="P659" s="649"/>
      <c r="Q659" s="649"/>
      <c r="R659" s="673"/>
      <c r="S659" s="674"/>
      <c r="T659" s="649"/>
      <c r="U659" s="649"/>
    </row>
    <row r="660" spans="1:21">
      <c r="A660" s="649"/>
      <c r="B660" s="609"/>
      <c r="C660" s="649"/>
      <c r="D660" s="649"/>
      <c r="E660" s="649"/>
      <c r="F660" s="649"/>
      <c r="G660" s="682"/>
      <c r="H660" s="682"/>
      <c r="I660" s="683"/>
      <c r="J660" s="649"/>
      <c r="K660" s="649"/>
      <c r="L660" s="683"/>
      <c r="O660" s="649"/>
      <c r="P660" s="649"/>
      <c r="Q660" s="649"/>
      <c r="R660" s="673"/>
      <c r="S660" s="674"/>
      <c r="T660" s="649"/>
      <c r="U660" s="649"/>
    </row>
    <row r="661" spans="1:21">
      <c r="A661" s="649"/>
      <c r="B661" s="609"/>
      <c r="C661" s="649"/>
      <c r="D661" s="649"/>
      <c r="E661" s="649"/>
      <c r="F661" s="649"/>
      <c r="G661" s="682"/>
      <c r="H661" s="682"/>
      <c r="I661" s="683"/>
      <c r="J661" s="649"/>
      <c r="K661" s="649"/>
      <c r="L661" s="683"/>
      <c r="O661" s="649"/>
      <c r="P661" s="649"/>
      <c r="Q661" s="649"/>
      <c r="R661" s="673"/>
      <c r="S661" s="674"/>
      <c r="T661" s="649"/>
      <c r="U661" s="649"/>
    </row>
    <row r="662" spans="1:21">
      <c r="A662" s="649"/>
      <c r="B662" s="609"/>
      <c r="C662" s="649"/>
      <c r="D662" s="649"/>
      <c r="E662" s="649"/>
      <c r="F662" s="649"/>
      <c r="G662" s="682"/>
      <c r="H662" s="682"/>
      <c r="I662" s="683"/>
      <c r="J662" s="649"/>
      <c r="K662" s="649"/>
      <c r="L662" s="683"/>
      <c r="O662" s="649"/>
      <c r="P662" s="649"/>
      <c r="Q662" s="649"/>
      <c r="R662" s="673"/>
      <c r="S662" s="674"/>
      <c r="T662" s="649"/>
      <c r="U662" s="649"/>
    </row>
    <row r="663" spans="1:21">
      <c r="A663" s="649"/>
      <c r="B663" s="609"/>
      <c r="C663" s="649"/>
      <c r="D663" s="649"/>
      <c r="E663" s="649"/>
      <c r="F663" s="649"/>
      <c r="G663" s="682"/>
      <c r="H663" s="682"/>
      <c r="I663" s="683"/>
      <c r="J663" s="649"/>
      <c r="K663" s="649"/>
      <c r="L663" s="683"/>
      <c r="O663" s="649"/>
      <c r="P663" s="649"/>
      <c r="Q663" s="649"/>
      <c r="R663" s="673"/>
      <c r="S663" s="674"/>
      <c r="T663" s="649"/>
      <c r="U663" s="649"/>
    </row>
    <row r="664" spans="1:21">
      <c r="A664" s="649"/>
      <c r="B664" s="609"/>
      <c r="C664" s="649"/>
      <c r="D664" s="649"/>
      <c r="E664" s="649"/>
      <c r="F664" s="649"/>
      <c r="G664" s="682"/>
      <c r="H664" s="682"/>
      <c r="I664" s="683"/>
      <c r="J664" s="649"/>
      <c r="K664" s="649"/>
      <c r="L664" s="683"/>
      <c r="O664" s="649"/>
      <c r="P664" s="649"/>
      <c r="Q664" s="649"/>
      <c r="R664" s="673"/>
      <c r="S664" s="674"/>
      <c r="T664" s="649"/>
      <c r="U664" s="649"/>
    </row>
    <row r="665" spans="1:21">
      <c r="A665" s="649"/>
      <c r="B665" s="609"/>
      <c r="C665" s="649"/>
      <c r="D665" s="649"/>
      <c r="E665" s="649"/>
      <c r="F665" s="649"/>
      <c r="G665" s="682"/>
      <c r="H665" s="682"/>
      <c r="I665" s="683"/>
      <c r="J665" s="649"/>
      <c r="K665" s="649"/>
      <c r="L665" s="683"/>
      <c r="O665" s="649"/>
      <c r="P665" s="649"/>
      <c r="Q665" s="649"/>
      <c r="R665" s="673"/>
      <c r="S665" s="674"/>
      <c r="T665" s="649"/>
      <c r="U665" s="649"/>
    </row>
    <row r="666" spans="1:21">
      <c r="A666" s="649"/>
      <c r="B666" s="609"/>
      <c r="C666" s="649"/>
      <c r="D666" s="649"/>
      <c r="E666" s="649"/>
      <c r="F666" s="649"/>
      <c r="G666" s="682"/>
      <c r="H666" s="682"/>
      <c r="I666" s="683"/>
      <c r="J666" s="649"/>
      <c r="K666" s="649"/>
      <c r="L666" s="683"/>
      <c r="O666" s="649"/>
      <c r="P666" s="649"/>
      <c r="Q666" s="649"/>
      <c r="R666" s="673"/>
      <c r="S666" s="674"/>
      <c r="T666" s="649"/>
      <c r="U666" s="649"/>
    </row>
    <row r="667" spans="1:21">
      <c r="A667" s="649"/>
      <c r="B667" s="609"/>
      <c r="C667" s="649"/>
      <c r="D667" s="649"/>
      <c r="E667" s="649"/>
      <c r="F667" s="649"/>
      <c r="G667" s="682"/>
      <c r="H667" s="682"/>
      <c r="I667" s="683"/>
      <c r="J667" s="649"/>
      <c r="K667" s="649"/>
      <c r="L667" s="683"/>
      <c r="O667" s="649"/>
      <c r="P667" s="649"/>
      <c r="Q667" s="649"/>
      <c r="R667" s="673"/>
      <c r="S667" s="674"/>
      <c r="T667" s="649"/>
      <c r="U667" s="649"/>
    </row>
    <row r="668" spans="1:21">
      <c r="A668" s="649"/>
      <c r="B668" s="609"/>
      <c r="C668" s="649"/>
      <c r="D668" s="649"/>
      <c r="E668" s="649"/>
      <c r="F668" s="649"/>
      <c r="G668" s="682"/>
      <c r="H668" s="682"/>
      <c r="I668" s="683"/>
      <c r="J668" s="649"/>
      <c r="K668" s="649"/>
      <c r="L668" s="683"/>
      <c r="O668" s="649"/>
      <c r="P668" s="649"/>
      <c r="Q668" s="649"/>
      <c r="R668" s="673"/>
      <c r="S668" s="674"/>
      <c r="T668" s="649"/>
      <c r="U668" s="649"/>
    </row>
    <row r="669" spans="1:21">
      <c r="A669" s="649"/>
      <c r="B669" s="609"/>
      <c r="C669" s="649"/>
      <c r="D669" s="649"/>
      <c r="E669" s="649"/>
      <c r="F669" s="649"/>
      <c r="G669" s="682"/>
      <c r="H669" s="682"/>
      <c r="I669" s="683"/>
      <c r="J669" s="649"/>
      <c r="K669" s="649"/>
      <c r="L669" s="683"/>
      <c r="O669" s="649"/>
      <c r="P669" s="649"/>
      <c r="Q669" s="649"/>
      <c r="R669" s="673"/>
      <c r="S669" s="674"/>
      <c r="T669" s="649"/>
      <c r="U669" s="649"/>
    </row>
    <row r="670" spans="1:21">
      <c r="A670" s="649"/>
      <c r="B670" s="609"/>
      <c r="C670" s="649"/>
      <c r="D670" s="649"/>
      <c r="E670" s="649"/>
      <c r="F670" s="649"/>
      <c r="G670" s="682"/>
      <c r="H670" s="682"/>
      <c r="I670" s="683"/>
      <c r="J670" s="649"/>
      <c r="K670" s="649"/>
      <c r="L670" s="683"/>
      <c r="O670" s="649"/>
      <c r="P670" s="649"/>
      <c r="Q670" s="649"/>
      <c r="R670" s="673"/>
      <c r="S670" s="674"/>
      <c r="T670" s="649"/>
      <c r="U670" s="649"/>
    </row>
    <row r="671" spans="1:21">
      <c r="A671" s="649"/>
      <c r="B671" s="609"/>
      <c r="C671" s="649"/>
      <c r="D671" s="649"/>
      <c r="E671" s="649"/>
      <c r="F671" s="649"/>
      <c r="G671" s="682"/>
      <c r="H671" s="682"/>
      <c r="I671" s="683"/>
      <c r="J671" s="649"/>
      <c r="K671" s="649"/>
      <c r="L671" s="683"/>
      <c r="O671" s="649"/>
      <c r="P671" s="649"/>
      <c r="Q671" s="649"/>
      <c r="R671" s="673"/>
      <c r="S671" s="674"/>
      <c r="T671" s="649"/>
      <c r="U671" s="649"/>
    </row>
    <row r="672" spans="1:21">
      <c r="A672" s="649"/>
      <c r="B672" s="609"/>
      <c r="C672" s="649"/>
      <c r="D672" s="649"/>
      <c r="E672" s="649"/>
      <c r="F672" s="649"/>
      <c r="G672" s="682"/>
      <c r="H672" s="682"/>
      <c r="I672" s="683"/>
      <c r="J672" s="649"/>
      <c r="K672" s="649"/>
      <c r="L672" s="683"/>
      <c r="O672" s="649"/>
      <c r="P672" s="649"/>
      <c r="Q672" s="649"/>
      <c r="R672" s="673"/>
      <c r="S672" s="674"/>
      <c r="T672" s="649"/>
      <c r="U672" s="649"/>
    </row>
    <row r="673" spans="1:21">
      <c r="A673" s="649"/>
      <c r="B673" s="609"/>
      <c r="C673" s="649"/>
      <c r="D673" s="649"/>
      <c r="E673" s="649"/>
      <c r="F673" s="649"/>
      <c r="G673" s="682"/>
      <c r="H673" s="682"/>
      <c r="I673" s="683"/>
      <c r="J673" s="649"/>
      <c r="K673" s="649"/>
      <c r="L673" s="683"/>
      <c r="O673" s="649"/>
      <c r="P673" s="649"/>
      <c r="Q673" s="649"/>
      <c r="R673" s="673"/>
      <c r="S673" s="674"/>
      <c r="T673" s="649"/>
      <c r="U673" s="649"/>
    </row>
    <row r="674" spans="1:21">
      <c r="A674" s="649"/>
      <c r="B674" s="609"/>
      <c r="C674" s="649"/>
      <c r="D674" s="649"/>
      <c r="E674" s="649"/>
      <c r="F674" s="649"/>
      <c r="G674" s="682"/>
      <c r="H674" s="682"/>
      <c r="I674" s="683"/>
      <c r="J674" s="649"/>
      <c r="K674" s="649"/>
      <c r="L674" s="683"/>
      <c r="O674" s="649"/>
      <c r="P674" s="649"/>
      <c r="Q674" s="649"/>
      <c r="R674" s="673"/>
      <c r="S674" s="674"/>
      <c r="T674" s="649"/>
      <c r="U674" s="649"/>
    </row>
    <row r="675" spans="1:21">
      <c r="A675" s="649"/>
      <c r="B675" s="609"/>
      <c r="C675" s="649"/>
      <c r="D675" s="649"/>
      <c r="E675" s="649"/>
      <c r="F675" s="649"/>
      <c r="G675" s="682"/>
      <c r="H675" s="682"/>
      <c r="I675" s="683"/>
      <c r="J675" s="649"/>
      <c r="K675" s="649"/>
      <c r="L675" s="683"/>
      <c r="O675" s="649"/>
      <c r="P675" s="649"/>
      <c r="Q675" s="649"/>
      <c r="R675" s="673"/>
      <c r="S675" s="674"/>
      <c r="T675" s="649"/>
      <c r="U675" s="649"/>
    </row>
    <row r="676" spans="1:21">
      <c r="A676" s="649"/>
      <c r="B676" s="609"/>
      <c r="C676" s="649"/>
      <c r="D676" s="649"/>
      <c r="E676" s="649"/>
      <c r="F676" s="649"/>
      <c r="G676" s="682"/>
      <c r="H676" s="682"/>
      <c r="I676" s="683"/>
      <c r="J676" s="649"/>
      <c r="K676" s="649"/>
      <c r="L676" s="683"/>
      <c r="O676" s="649"/>
      <c r="P676" s="649"/>
      <c r="Q676" s="649"/>
      <c r="R676" s="673"/>
      <c r="S676" s="674"/>
      <c r="T676" s="649"/>
      <c r="U676" s="649"/>
    </row>
    <row r="677" spans="1:21">
      <c r="A677" s="649"/>
      <c r="B677" s="609"/>
      <c r="C677" s="649"/>
      <c r="D677" s="649"/>
      <c r="E677" s="649"/>
      <c r="F677" s="649"/>
      <c r="G677" s="682"/>
      <c r="H677" s="682"/>
      <c r="I677" s="683"/>
      <c r="J677" s="649"/>
      <c r="K677" s="649"/>
      <c r="L677" s="683"/>
      <c r="O677" s="649"/>
      <c r="P677" s="649"/>
      <c r="Q677" s="649"/>
      <c r="R677" s="673"/>
      <c r="S677" s="674"/>
      <c r="T677" s="649"/>
      <c r="U677" s="649"/>
    </row>
    <row r="678" spans="1:21">
      <c r="A678" s="649"/>
      <c r="B678" s="609"/>
      <c r="C678" s="649"/>
      <c r="D678" s="649"/>
      <c r="E678" s="649"/>
      <c r="F678" s="649"/>
      <c r="G678" s="682"/>
      <c r="H678" s="682"/>
      <c r="I678" s="683"/>
      <c r="J678" s="649"/>
      <c r="K678" s="649"/>
      <c r="L678" s="683"/>
      <c r="O678" s="649"/>
      <c r="P678" s="649"/>
      <c r="Q678" s="649"/>
      <c r="R678" s="673"/>
      <c r="S678" s="674"/>
      <c r="T678" s="649"/>
      <c r="U678" s="649"/>
    </row>
    <row r="679" spans="1:21">
      <c r="A679" s="649"/>
      <c r="B679" s="609"/>
      <c r="C679" s="649"/>
      <c r="D679" s="649"/>
      <c r="E679" s="649"/>
      <c r="F679" s="649"/>
      <c r="G679" s="682"/>
      <c r="H679" s="682"/>
      <c r="I679" s="683"/>
      <c r="J679" s="649"/>
      <c r="K679" s="649"/>
      <c r="L679" s="683"/>
      <c r="O679" s="649"/>
      <c r="P679" s="649"/>
      <c r="Q679" s="649"/>
      <c r="R679" s="673"/>
      <c r="S679" s="674"/>
      <c r="T679" s="649"/>
      <c r="U679" s="649"/>
    </row>
    <row r="680" spans="1:21">
      <c r="A680" s="649"/>
      <c r="B680" s="609"/>
      <c r="C680" s="649"/>
      <c r="D680" s="649"/>
      <c r="E680" s="649"/>
      <c r="F680" s="649"/>
      <c r="G680" s="682"/>
      <c r="H680" s="682"/>
      <c r="I680" s="683"/>
      <c r="J680" s="649"/>
      <c r="K680" s="649"/>
      <c r="L680" s="683"/>
      <c r="O680" s="649"/>
      <c r="P680" s="649"/>
      <c r="Q680" s="649"/>
      <c r="R680" s="673"/>
      <c r="S680" s="674"/>
      <c r="T680" s="649"/>
      <c r="U680" s="649"/>
    </row>
    <row r="681" spans="1:21">
      <c r="A681" s="649"/>
      <c r="B681" s="609"/>
      <c r="C681" s="649"/>
      <c r="D681" s="649"/>
      <c r="E681" s="649"/>
      <c r="F681" s="649"/>
      <c r="G681" s="682"/>
      <c r="H681" s="682"/>
      <c r="I681" s="683"/>
      <c r="J681" s="649"/>
      <c r="K681" s="649"/>
      <c r="L681" s="683"/>
      <c r="O681" s="649"/>
      <c r="P681" s="649"/>
      <c r="Q681" s="649"/>
      <c r="R681" s="673"/>
      <c r="S681" s="674"/>
      <c r="T681" s="649"/>
      <c r="U681" s="649"/>
    </row>
    <row r="682" spans="1:21">
      <c r="A682" s="649"/>
      <c r="B682" s="609"/>
      <c r="C682" s="649"/>
      <c r="D682" s="649"/>
      <c r="E682" s="649"/>
      <c r="F682" s="649"/>
      <c r="G682" s="682"/>
      <c r="H682" s="682"/>
      <c r="I682" s="683"/>
      <c r="J682" s="649"/>
      <c r="K682" s="649"/>
      <c r="L682" s="683"/>
      <c r="O682" s="649"/>
      <c r="P682" s="649"/>
      <c r="Q682" s="649"/>
      <c r="R682" s="673"/>
      <c r="S682" s="674"/>
      <c r="T682" s="649"/>
      <c r="U682" s="649"/>
    </row>
    <row r="683" spans="1:21">
      <c r="A683" s="649"/>
      <c r="B683" s="609"/>
      <c r="C683" s="649"/>
      <c r="D683" s="649"/>
      <c r="E683" s="649"/>
      <c r="F683" s="649"/>
      <c r="G683" s="682"/>
      <c r="H683" s="682"/>
      <c r="I683" s="683"/>
      <c r="J683" s="649"/>
      <c r="K683" s="649"/>
      <c r="L683" s="683"/>
      <c r="O683" s="649"/>
      <c r="P683" s="649"/>
      <c r="Q683" s="649"/>
      <c r="R683" s="673"/>
      <c r="S683" s="674"/>
      <c r="T683" s="649"/>
      <c r="U683" s="649"/>
    </row>
    <row r="684" spans="1:21">
      <c r="A684" s="649"/>
      <c r="B684" s="609"/>
      <c r="C684" s="649"/>
      <c r="D684" s="649"/>
      <c r="E684" s="649"/>
      <c r="F684" s="649"/>
      <c r="G684" s="682"/>
      <c r="H684" s="682"/>
      <c r="I684" s="683"/>
      <c r="J684" s="649"/>
      <c r="K684" s="649"/>
      <c r="L684" s="683"/>
      <c r="O684" s="649"/>
      <c r="P684" s="649"/>
      <c r="Q684" s="649"/>
      <c r="R684" s="673"/>
      <c r="S684" s="674"/>
      <c r="T684" s="649"/>
      <c r="U684" s="649"/>
    </row>
    <row r="685" spans="1:21">
      <c r="A685" s="649"/>
      <c r="B685" s="609"/>
      <c r="C685" s="649"/>
      <c r="D685" s="649"/>
      <c r="E685" s="649"/>
      <c r="F685" s="649"/>
      <c r="G685" s="682"/>
      <c r="H685" s="682"/>
      <c r="I685" s="683"/>
      <c r="J685" s="649"/>
      <c r="K685" s="649"/>
      <c r="L685" s="683"/>
      <c r="O685" s="649"/>
      <c r="P685" s="649"/>
      <c r="Q685" s="649"/>
      <c r="R685" s="673"/>
      <c r="S685" s="674"/>
      <c r="T685" s="649"/>
      <c r="U685" s="649"/>
    </row>
    <row r="686" spans="1:21">
      <c r="A686" s="649"/>
      <c r="B686" s="609"/>
      <c r="C686" s="649"/>
      <c r="D686" s="649"/>
      <c r="E686" s="649"/>
      <c r="F686" s="649"/>
      <c r="G686" s="682"/>
      <c r="H686" s="682"/>
      <c r="I686" s="683"/>
      <c r="J686" s="649"/>
      <c r="K686" s="649"/>
      <c r="L686" s="683"/>
      <c r="O686" s="649"/>
      <c r="P686" s="649"/>
      <c r="Q686" s="649"/>
      <c r="R686" s="673"/>
      <c r="S686" s="674"/>
      <c r="T686" s="649"/>
      <c r="U686" s="649"/>
    </row>
    <row r="687" spans="1:21">
      <c r="A687" s="649"/>
      <c r="B687" s="609"/>
      <c r="C687" s="649"/>
      <c r="D687" s="649"/>
      <c r="E687" s="649"/>
      <c r="F687" s="649"/>
      <c r="G687" s="682"/>
      <c r="H687" s="682"/>
      <c r="I687" s="683"/>
      <c r="J687" s="649"/>
      <c r="K687" s="649"/>
      <c r="L687" s="683"/>
      <c r="O687" s="649"/>
      <c r="P687" s="649"/>
      <c r="Q687" s="649"/>
      <c r="R687" s="673"/>
      <c r="S687" s="674"/>
      <c r="T687" s="649"/>
      <c r="U687" s="649"/>
    </row>
    <row r="688" spans="1:21">
      <c r="A688" s="649"/>
      <c r="B688" s="609"/>
      <c r="C688" s="649"/>
      <c r="D688" s="649"/>
      <c r="E688" s="649"/>
      <c r="F688" s="649"/>
      <c r="G688" s="682"/>
      <c r="H688" s="682"/>
      <c r="I688" s="683"/>
      <c r="J688" s="649"/>
      <c r="K688" s="649"/>
      <c r="L688" s="683"/>
      <c r="O688" s="649"/>
      <c r="P688" s="649"/>
      <c r="Q688" s="649"/>
      <c r="R688" s="673"/>
      <c r="S688" s="674"/>
      <c r="T688" s="649"/>
      <c r="U688" s="649"/>
    </row>
    <row r="689" spans="1:21">
      <c r="A689" s="649"/>
      <c r="B689" s="609"/>
      <c r="C689" s="649"/>
      <c r="D689" s="649"/>
      <c r="E689" s="649"/>
      <c r="F689" s="649"/>
      <c r="G689" s="682"/>
      <c r="H689" s="682"/>
      <c r="I689" s="683"/>
      <c r="J689" s="649"/>
      <c r="K689" s="649"/>
      <c r="L689" s="683"/>
      <c r="O689" s="649"/>
      <c r="P689" s="649"/>
      <c r="Q689" s="649"/>
      <c r="R689" s="673"/>
      <c r="S689" s="674"/>
      <c r="T689" s="649"/>
      <c r="U689" s="649"/>
    </row>
    <row r="690" spans="1:21">
      <c r="A690" s="649"/>
      <c r="B690" s="609"/>
      <c r="C690" s="649"/>
      <c r="D690" s="649"/>
      <c r="E690" s="649"/>
      <c r="F690" s="649"/>
      <c r="G690" s="682"/>
      <c r="H690" s="682"/>
      <c r="I690" s="683"/>
      <c r="J690" s="649"/>
      <c r="K690" s="649"/>
      <c r="L690" s="683"/>
      <c r="O690" s="649"/>
      <c r="P690" s="649"/>
      <c r="Q690" s="649"/>
      <c r="R690" s="673"/>
      <c r="S690" s="674"/>
      <c r="T690" s="649"/>
      <c r="U690" s="649"/>
    </row>
    <row r="691" spans="1:21">
      <c r="A691" s="649"/>
      <c r="B691" s="609"/>
      <c r="C691" s="649"/>
      <c r="D691" s="649"/>
      <c r="E691" s="649"/>
      <c r="F691" s="649"/>
      <c r="G691" s="682"/>
      <c r="H691" s="682"/>
      <c r="I691" s="683"/>
      <c r="J691" s="649"/>
      <c r="K691" s="649"/>
      <c r="L691" s="683"/>
      <c r="O691" s="649"/>
      <c r="P691" s="649"/>
      <c r="Q691" s="649"/>
      <c r="R691" s="673"/>
      <c r="S691" s="674"/>
      <c r="T691" s="649"/>
      <c r="U691" s="649"/>
    </row>
    <row r="692" spans="1:21">
      <c r="A692" s="649"/>
      <c r="B692" s="609"/>
      <c r="C692" s="649"/>
      <c r="D692" s="649"/>
      <c r="E692" s="649"/>
      <c r="F692" s="649"/>
      <c r="G692" s="682"/>
      <c r="H692" s="682"/>
      <c r="I692" s="683"/>
      <c r="J692" s="649"/>
      <c r="K692" s="649"/>
      <c r="L692" s="683"/>
      <c r="O692" s="649"/>
      <c r="P692" s="649"/>
      <c r="Q692" s="649"/>
      <c r="R692" s="673"/>
      <c r="S692" s="674"/>
      <c r="T692" s="649"/>
      <c r="U692" s="649"/>
    </row>
    <row r="693" spans="1:21">
      <c r="A693" s="649"/>
      <c r="B693" s="609"/>
      <c r="C693" s="649"/>
      <c r="D693" s="649"/>
      <c r="E693" s="649"/>
      <c r="F693" s="649"/>
      <c r="G693" s="682"/>
      <c r="H693" s="682"/>
      <c r="I693" s="683"/>
      <c r="J693" s="649"/>
      <c r="K693" s="649"/>
      <c r="L693" s="683"/>
      <c r="O693" s="649"/>
      <c r="P693" s="649"/>
      <c r="Q693" s="649"/>
      <c r="R693" s="673"/>
      <c r="S693" s="674"/>
      <c r="T693" s="649"/>
      <c r="U693" s="649"/>
    </row>
    <row r="694" spans="1:21">
      <c r="A694" s="649"/>
      <c r="B694" s="609"/>
      <c r="C694" s="649"/>
      <c r="D694" s="649"/>
      <c r="E694" s="649"/>
      <c r="F694" s="649"/>
      <c r="G694" s="682"/>
      <c r="H694" s="682"/>
      <c r="I694" s="683"/>
      <c r="J694" s="649"/>
      <c r="K694" s="649"/>
      <c r="L694" s="683"/>
      <c r="O694" s="649"/>
      <c r="P694" s="649"/>
      <c r="Q694" s="649"/>
      <c r="R694" s="673"/>
      <c r="S694" s="674"/>
      <c r="T694" s="649"/>
      <c r="U694" s="649"/>
    </row>
    <row r="695" spans="1:21">
      <c r="A695" s="649"/>
      <c r="B695" s="609"/>
      <c r="C695" s="649"/>
      <c r="D695" s="649"/>
      <c r="E695" s="649"/>
      <c r="F695" s="649"/>
      <c r="G695" s="682"/>
      <c r="H695" s="682"/>
      <c r="I695" s="683"/>
      <c r="J695" s="649"/>
      <c r="K695" s="649"/>
      <c r="L695" s="683"/>
      <c r="O695" s="649"/>
      <c r="P695" s="649"/>
      <c r="Q695" s="649"/>
      <c r="R695" s="673"/>
      <c r="S695" s="674"/>
      <c r="T695" s="649"/>
      <c r="U695" s="649"/>
    </row>
    <row r="696" spans="1:21">
      <c r="A696" s="649"/>
      <c r="B696" s="609"/>
      <c r="C696" s="649"/>
      <c r="D696" s="649"/>
      <c r="E696" s="649"/>
      <c r="F696" s="649"/>
      <c r="G696" s="682"/>
      <c r="H696" s="682"/>
      <c r="I696" s="683"/>
      <c r="J696" s="649"/>
      <c r="K696" s="649"/>
      <c r="L696" s="683"/>
      <c r="O696" s="649"/>
      <c r="P696" s="649"/>
      <c r="Q696" s="649"/>
      <c r="R696" s="673"/>
      <c r="S696" s="674"/>
      <c r="T696" s="649"/>
      <c r="U696" s="649"/>
    </row>
    <row r="697" spans="1:21">
      <c r="A697" s="649"/>
      <c r="B697" s="609"/>
      <c r="C697" s="649"/>
      <c r="D697" s="649"/>
      <c r="E697" s="649"/>
      <c r="F697" s="649"/>
      <c r="G697" s="682"/>
      <c r="H697" s="682"/>
      <c r="I697" s="683"/>
      <c r="J697" s="649"/>
      <c r="K697" s="649"/>
      <c r="L697" s="683"/>
      <c r="O697" s="649"/>
      <c r="P697" s="649"/>
      <c r="Q697" s="649"/>
      <c r="R697" s="673"/>
      <c r="S697" s="674"/>
      <c r="T697" s="649"/>
      <c r="U697" s="649"/>
    </row>
    <row r="698" spans="1:21">
      <c r="A698" s="649"/>
      <c r="B698" s="609"/>
      <c r="C698" s="649"/>
      <c r="D698" s="649"/>
      <c r="E698" s="649"/>
      <c r="F698" s="649"/>
      <c r="G698" s="682"/>
      <c r="H698" s="682"/>
      <c r="I698" s="683"/>
      <c r="J698" s="649"/>
      <c r="K698" s="649"/>
      <c r="L698" s="683"/>
      <c r="O698" s="649"/>
      <c r="P698" s="649"/>
      <c r="Q698" s="649"/>
      <c r="R698" s="673"/>
      <c r="S698" s="674"/>
      <c r="T698" s="649"/>
      <c r="U698" s="649"/>
    </row>
    <row r="699" spans="1:21">
      <c r="A699" s="649"/>
      <c r="B699" s="609"/>
      <c r="C699" s="649"/>
      <c r="D699" s="649"/>
      <c r="E699" s="649"/>
      <c r="F699" s="649"/>
      <c r="G699" s="682"/>
      <c r="H699" s="682"/>
      <c r="I699" s="683"/>
      <c r="J699" s="649"/>
      <c r="K699" s="649"/>
      <c r="L699" s="683"/>
      <c r="O699" s="649"/>
      <c r="P699" s="649"/>
      <c r="Q699" s="649"/>
      <c r="R699" s="673"/>
      <c r="S699" s="674"/>
      <c r="T699" s="649"/>
      <c r="U699" s="649"/>
    </row>
    <row r="700" spans="1:21">
      <c r="A700" s="649"/>
      <c r="B700" s="609"/>
      <c r="C700" s="649"/>
      <c r="D700" s="649"/>
      <c r="E700" s="649"/>
      <c r="F700" s="649"/>
      <c r="G700" s="682"/>
      <c r="H700" s="682"/>
      <c r="I700" s="683"/>
      <c r="J700" s="649"/>
      <c r="K700" s="649"/>
      <c r="L700" s="683"/>
      <c r="O700" s="649"/>
      <c r="P700" s="649"/>
      <c r="Q700" s="649"/>
      <c r="R700" s="673"/>
      <c r="S700" s="674"/>
      <c r="T700" s="649"/>
      <c r="U700" s="649"/>
    </row>
    <row r="701" spans="1:21">
      <c r="A701" s="649"/>
      <c r="B701" s="609"/>
      <c r="C701" s="649"/>
      <c r="D701" s="649"/>
      <c r="E701" s="649"/>
      <c r="F701" s="649"/>
      <c r="G701" s="682"/>
      <c r="H701" s="682"/>
      <c r="I701" s="683"/>
      <c r="J701" s="649"/>
      <c r="K701" s="649"/>
      <c r="L701" s="683"/>
      <c r="O701" s="649"/>
      <c r="P701" s="649"/>
      <c r="Q701" s="649"/>
      <c r="R701" s="673"/>
      <c r="S701" s="674"/>
      <c r="T701" s="649"/>
      <c r="U701" s="649"/>
    </row>
    <row r="702" spans="1:21">
      <c r="A702" s="649"/>
      <c r="B702" s="609"/>
      <c r="C702" s="649"/>
      <c r="D702" s="649"/>
      <c r="E702" s="649"/>
      <c r="F702" s="649"/>
      <c r="G702" s="682"/>
      <c r="H702" s="682"/>
      <c r="I702" s="683"/>
      <c r="J702" s="649"/>
      <c r="K702" s="649"/>
      <c r="L702" s="683"/>
      <c r="O702" s="649"/>
      <c r="P702" s="649"/>
      <c r="Q702" s="649"/>
      <c r="R702" s="673"/>
      <c r="S702" s="674"/>
      <c r="T702" s="649"/>
      <c r="U702" s="649"/>
    </row>
    <row r="703" spans="1:21">
      <c r="A703" s="649"/>
      <c r="B703" s="609"/>
      <c r="C703" s="649"/>
      <c r="D703" s="649"/>
      <c r="E703" s="649"/>
      <c r="F703" s="649"/>
      <c r="G703" s="682"/>
      <c r="H703" s="682"/>
      <c r="I703" s="683"/>
      <c r="J703" s="649"/>
      <c r="K703" s="649"/>
      <c r="L703" s="683"/>
      <c r="O703" s="649"/>
      <c r="P703" s="649"/>
      <c r="Q703" s="649"/>
      <c r="R703" s="673"/>
      <c r="S703" s="674"/>
      <c r="T703" s="649"/>
      <c r="U703" s="649"/>
    </row>
    <row r="704" spans="1:21">
      <c r="A704" s="649"/>
      <c r="B704" s="609"/>
      <c r="C704" s="649"/>
      <c r="D704" s="649"/>
      <c r="E704" s="649"/>
      <c r="F704" s="649"/>
      <c r="G704" s="682"/>
      <c r="H704" s="682"/>
      <c r="I704" s="683"/>
      <c r="J704" s="649"/>
      <c r="K704" s="649"/>
      <c r="L704" s="683"/>
      <c r="O704" s="649"/>
      <c r="P704" s="649"/>
      <c r="Q704" s="649"/>
      <c r="R704" s="673"/>
      <c r="S704" s="674"/>
      <c r="T704" s="649"/>
      <c r="U704" s="649"/>
    </row>
    <row r="705" spans="1:21">
      <c r="A705" s="649"/>
      <c r="B705" s="609"/>
      <c r="C705" s="649"/>
      <c r="D705" s="649"/>
      <c r="E705" s="649"/>
      <c r="F705" s="649"/>
      <c r="G705" s="682"/>
      <c r="H705" s="682"/>
      <c r="I705" s="683"/>
      <c r="J705" s="649"/>
      <c r="K705" s="649"/>
      <c r="L705" s="683"/>
      <c r="O705" s="649"/>
      <c r="P705" s="649"/>
      <c r="Q705" s="649"/>
      <c r="R705" s="673"/>
      <c r="S705" s="674"/>
      <c r="T705" s="649"/>
      <c r="U705" s="649"/>
    </row>
    <row r="706" spans="1:21">
      <c r="A706" s="649"/>
      <c r="B706" s="609"/>
      <c r="C706" s="649"/>
      <c r="D706" s="649"/>
      <c r="E706" s="649"/>
      <c r="F706" s="649"/>
      <c r="G706" s="682"/>
      <c r="H706" s="682"/>
      <c r="I706" s="683"/>
      <c r="J706" s="649"/>
      <c r="K706" s="649"/>
      <c r="L706" s="683"/>
      <c r="O706" s="649"/>
      <c r="P706" s="649"/>
      <c r="Q706" s="649"/>
      <c r="R706" s="673"/>
      <c r="S706" s="674"/>
      <c r="T706" s="649"/>
      <c r="U706" s="649"/>
    </row>
    <row r="707" spans="1:21">
      <c r="A707" s="649"/>
      <c r="B707" s="609"/>
      <c r="C707" s="649"/>
      <c r="D707" s="649"/>
      <c r="E707" s="649"/>
      <c r="F707" s="649"/>
      <c r="G707" s="682"/>
      <c r="H707" s="682"/>
      <c r="I707" s="683"/>
      <c r="J707" s="649"/>
      <c r="K707" s="649"/>
      <c r="L707" s="683"/>
      <c r="O707" s="649"/>
      <c r="P707" s="649"/>
      <c r="Q707" s="649"/>
      <c r="R707" s="673"/>
      <c r="S707" s="674"/>
      <c r="T707" s="649"/>
      <c r="U707" s="649"/>
    </row>
    <row r="708" spans="1:21">
      <c r="A708" s="649"/>
      <c r="B708" s="609"/>
      <c r="C708" s="649"/>
      <c r="D708" s="649"/>
      <c r="E708" s="649"/>
      <c r="F708" s="649"/>
      <c r="G708" s="682"/>
      <c r="H708" s="682"/>
      <c r="I708" s="683"/>
      <c r="J708" s="649"/>
      <c r="K708" s="649"/>
      <c r="L708" s="683"/>
      <c r="O708" s="649"/>
      <c r="P708" s="649"/>
      <c r="Q708" s="649"/>
      <c r="R708" s="673"/>
      <c r="S708" s="674"/>
      <c r="T708" s="649"/>
      <c r="U708" s="649"/>
    </row>
    <row r="709" spans="1:21">
      <c r="A709" s="649"/>
      <c r="B709" s="609"/>
      <c r="C709" s="649"/>
      <c r="D709" s="649"/>
      <c r="E709" s="649"/>
      <c r="F709" s="649"/>
      <c r="G709" s="682"/>
      <c r="H709" s="682"/>
      <c r="I709" s="683"/>
      <c r="J709" s="649"/>
      <c r="K709" s="649"/>
      <c r="L709" s="683"/>
      <c r="O709" s="649"/>
      <c r="P709" s="649"/>
      <c r="Q709" s="649"/>
      <c r="R709" s="673"/>
      <c r="S709" s="674"/>
      <c r="T709" s="649"/>
      <c r="U709" s="649"/>
    </row>
    <row r="710" spans="1:21">
      <c r="A710" s="649"/>
      <c r="B710" s="609"/>
      <c r="C710" s="649"/>
      <c r="D710" s="649"/>
      <c r="E710" s="649"/>
      <c r="F710" s="649"/>
      <c r="G710" s="682"/>
      <c r="H710" s="682"/>
      <c r="I710" s="683"/>
      <c r="J710" s="649"/>
      <c r="K710" s="649"/>
      <c r="L710" s="683"/>
      <c r="O710" s="649"/>
      <c r="P710" s="649"/>
      <c r="Q710" s="649"/>
      <c r="R710" s="673"/>
      <c r="S710" s="674"/>
      <c r="T710" s="649"/>
      <c r="U710" s="649"/>
    </row>
    <row r="711" spans="1:21">
      <c r="A711" s="649"/>
      <c r="B711" s="609"/>
      <c r="C711" s="649"/>
      <c r="D711" s="649"/>
      <c r="E711" s="649"/>
      <c r="F711" s="649"/>
      <c r="G711" s="682"/>
      <c r="H711" s="682"/>
      <c r="I711" s="683"/>
      <c r="J711" s="649"/>
      <c r="K711" s="649"/>
      <c r="L711" s="683"/>
      <c r="O711" s="649"/>
      <c r="P711" s="649"/>
      <c r="Q711" s="649"/>
      <c r="R711" s="673"/>
      <c r="S711" s="674"/>
      <c r="T711" s="649"/>
      <c r="U711" s="649"/>
    </row>
    <row r="712" spans="1:21">
      <c r="A712" s="649"/>
      <c r="B712" s="609"/>
      <c r="C712" s="649"/>
      <c r="D712" s="649"/>
      <c r="E712" s="649"/>
      <c r="F712" s="649"/>
      <c r="G712" s="682"/>
      <c r="H712" s="682"/>
      <c r="I712" s="683"/>
      <c r="J712" s="649"/>
      <c r="K712" s="649"/>
      <c r="L712" s="683"/>
      <c r="O712" s="649"/>
      <c r="P712" s="649"/>
      <c r="Q712" s="649"/>
      <c r="R712" s="673"/>
      <c r="S712" s="674"/>
      <c r="T712" s="649"/>
      <c r="U712" s="649"/>
    </row>
    <row r="713" spans="1:21">
      <c r="A713" s="649"/>
      <c r="B713" s="609"/>
      <c r="C713" s="649"/>
      <c r="D713" s="649"/>
      <c r="E713" s="649"/>
      <c r="F713" s="649"/>
      <c r="G713" s="682"/>
      <c r="H713" s="682"/>
      <c r="I713" s="683"/>
      <c r="J713" s="649"/>
      <c r="K713" s="649"/>
      <c r="L713" s="683"/>
      <c r="O713" s="649"/>
      <c r="P713" s="649"/>
      <c r="Q713" s="649"/>
      <c r="R713" s="673"/>
      <c r="S713" s="674"/>
      <c r="T713" s="649"/>
      <c r="U713" s="649"/>
    </row>
    <row r="714" spans="1:21">
      <c r="A714" s="649"/>
      <c r="B714" s="609"/>
      <c r="C714" s="649"/>
      <c r="D714" s="649"/>
      <c r="E714" s="649"/>
      <c r="F714" s="649"/>
      <c r="G714" s="682"/>
      <c r="H714" s="682"/>
      <c r="I714" s="683"/>
      <c r="J714" s="649"/>
      <c r="K714" s="649"/>
      <c r="L714" s="683"/>
      <c r="O714" s="649"/>
      <c r="P714" s="649"/>
      <c r="Q714" s="649"/>
      <c r="R714" s="673"/>
      <c r="S714" s="674"/>
      <c r="T714" s="649"/>
      <c r="U714" s="649"/>
    </row>
    <row r="715" spans="1:21">
      <c r="A715" s="649"/>
      <c r="B715" s="609"/>
      <c r="C715" s="649"/>
      <c r="D715" s="649"/>
      <c r="E715" s="649"/>
      <c r="F715" s="649"/>
      <c r="G715" s="682"/>
      <c r="H715" s="682"/>
      <c r="I715" s="683"/>
      <c r="J715" s="649"/>
      <c r="K715" s="649"/>
      <c r="L715" s="683"/>
      <c r="O715" s="649"/>
      <c r="P715" s="649"/>
      <c r="Q715" s="649"/>
      <c r="R715" s="673"/>
      <c r="S715" s="674"/>
      <c r="T715" s="649"/>
      <c r="U715" s="649"/>
    </row>
    <row r="716" spans="1:21">
      <c r="A716" s="649"/>
      <c r="B716" s="609"/>
      <c r="C716" s="649"/>
      <c r="D716" s="649"/>
      <c r="E716" s="649"/>
      <c r="F716" s="649"/>
      <c r="G716" s="682"/>
      <c r="H716" s="682"/>
      <c r="I716" s="683"/>
      <c r="J716" s="649"/>
      <c r="K716" s="649"/>
      <c r="L716" s="683"/>
      <c r="O716" s="649"/>
      <c r="P716" s="649"/>
      <c r="Q716" s="649"/>
      <c r="R716" s="673"/>
      <c r="S716" s="674"/>
      <c r="T716" s="649"/>
      <c r="U716" s="649"/>
    </row>
    <row r="717" spans="1:21">
      <c r="A717" s="649"/>
      <c r="B717" s="609"/>
      <c r="C717" s="649"/>
      <c r="D717" s="649"/>
      <c r="E717" s="649"/>
      <c r="F717" s="649"/>
      <c r="G717" s="682"/>
      <c r="H717" s="682"/>
      <c r="I717" s="683"/>
      <c r="J717" s="649"/>
      <c r="K717" s="649"/>
      <c r="L717" s="683"/>
      <c r="O717" s="649"/>
      <c r="P717" s="649"/>
      <c r="Q717" s="649"/>
      <c r="R717" s="673"/>
      <c r="S717" s="674"/>
      <c r="T717" s="649"/>
      <c r="U717" s="649"/>
    </row>
    <row r="718" spans="1:21">
      <c r="A718" s="649"/>
      <c r="B718" s="609"/>
      <c r="C718" s="649"/>
      <c r="D718" s="649"/>
      <c r="E718" s="649"/>
      <c r="F718" s="649"/>
      <c r="G718" s="682"/>
      <c r="H718" s="682"/>
      <c r="I718" s="683"/>
      <c r="J718" s="649"/>
      <c r="K718" s="649"/>
      <c r="L718" s="683"/>
      <c r="O718" s="649"/>
      <c r="P718" s="649"/>
      <c r="Q718" s="649"/>
      <c r="R718" s="673"/>
      <c r="S718" s="674"/>
      <c r="T718" s="649"/>
      <c r="U718" s="649"/>
    </row>
    <row r="719" spans="1:21">
      <c r="A719" s="649"/>
      <c r="B719" s="609"/>
      <c r="C719" s="649"/>
      <c r="D719" s="649"/>
      <c r="E719" s="649"/>
      <c r="F719" s="649"/>
      <c r="G719" s="682"/>
      <c r="H719" s="682"/>
      <c r="I719" s="683"/>
      <c r="J719" s="649"/>
      <c r="K719" s="649"/>
      <c r="L719" s="683"/>
      <c r="O719" s="649"/>
      <c r="P719" s="649"/>
      <c r="Q719" s="649"/>
      <c r="R719" s="673"/>
      <c r="S719" s="674"/>
      <c r="T719" s="649"/>
      <c r="U719" s="649"/>
    </row>
    <row r="720" spans="1:21">
      <c r="A720" s="649"/>
      <c r="B720" s="609"/>
      <c r="C720" s="649"/>
      <c r="D720" s="649"/>
      <c r="E720" s="649"/>
      <c r="F720" s="649"/>
      <c r="G720" s="682"/>
      <c r="H720" s="682"/>
      <c r="I720" s="683"/>
      <c r="J720" s="649"/>
      <c r="K720" s="649"/>
      <c r="L720" s="683"/>
      <c r="O720" s="649"/>
      <c r="P720" s="649"/>
      <c r="Q720" s="649"/>
      <c r="R720" s="673"/>
      <c r="S720" s="674"/>
      <c r="T720" s="649"/>
      <c r="U720" s="649"/>
    </row>
    <row r="721" spans="1:21">
      <c r="A721" s="649"/>
      <c r="B721" s="609"/>
      <c r="C721" s="649"/>
      <c r="D721" s="649"/>
      <c r="E721" s="649"/>
      <c r="F721" s="649"/>
      <c r="G721" s="682"/>
      <c r="H721" s="682"/>
      <c r="I721" s="683"/>
      <c r="J721" s="649"/>
      <c r="K721" s="649"/>
      <c r="L721" s="683"/>
      <c r="O721" s="649"/>
      <c r="P721" s="649"/>
      <c r="Q721" s="649"/>
      <c r="R721" s="673"/>
      <c r="S721" s="674"/>
      <c r="T721" s="649"/>
      <c r="U721" s="649"/>
    </row>
    <row r="722" spans="1:21">
      <c r="A722" s="649"/>
      <c r="B722" s="609"/>
      <c r="C722" s="649"/>
      <c r="D722" s="649"/>
      <c r="E722" s="649"/>
      <c r="F722" s="649"/>
      <c r="G722" s="682"/>
      <c r="H722" s="682"/>
      <c r="I722" s="683"/>
      <c r="J722" s="649"/>
      <c r="K722" s="649"/>
      <c r="L722" s="683"/>
      <c r="O722" s="649"/>
      <c r="P722" s="649"/>
      <c r="Q722" s="649"/>
      <c r="R722" s="673"/>
      <c r="S722" s="674"/>
      <c r="T722" s="649"/>
      <c r="U722" s="649"/>
    </row>
    <row r="723" spans="1:21">
      <c r="A723" s="649"/>
      <c r="B723" s="609"/>
      <c r="C723" s="649"/>
      <c r="D723" s="649"/>
      <c r="E723" s="649"/>
      <c r="F723" s="649"/>
      <c r="G723" s="682"/>
      <c r="H723" s="682"/>
      <c r="I723" s="683"/>
      <c r="J723" s="649"/>
      <c r="K723" s="649"/>
      <c r="L723" s="683"/>
      <c r="O723" s="649"/>
      <c r="P723" s="649"/>
      <c r="Q723" s="649"/>
      <c r="R723" s="673"/>
      <c r="S723" s="674"/>
      <c r="T723" s="649"/>
      <c r="U723" s="649"/>
    </row>
    <row r="724" spans="1:21">
      <c r="A724" s="649"/>
      <c r="B724" s="609"/>
      <c r="C724" s="649"/>
      <c r="D724" s="649"/>
      <c r="E724" s="649"/>
      <c r="F724" s="649"/>
      <c r="G724" s="682"/>
      <c r="H724" s="682"/>
      <c r="I724" s="683"/>
      <c r="J724" s="649"/>
      <c r="K724" s="649"/>
      <c r="L724" s="683"/>
      <c r="O724" s="649"/>
      <c r="P724" s="649"/>
      <c r="Q724" s="649"/>
      <c r="R724" s="673"/>
      <c r="S724" s="674"/>
      <c r="T724" s="649"/>
      <c r="U724" s="649"/>
    </row>
    <row r="725" spans="1:21">
      <c r="A725" s="649"/>
      <c r="B725" s="609"/>
      <c r="C725" s="649"/>
      <c r="D725" s="649"/>
      <c r="E725" s="649"/>
      <c r="F725" s="649"/>
      <c r="G725" s="682"/>
      <c r="H725" s="682"/>
      <c r="I725" s="683"/>
      <c r="J725" s="649"/>
      <c r="K725" s="649"/>
      <c r="L725" s="683"/>
      <c r="O725" s="649"/>
      <c r="P725" s="649"/>
      <c r="Q725" s="649"/>
      <c r="R725" s="673"/>
      <c r="S725" s="674"/>
      <c r="T725" s="649"/>
      <c r="U725" s="649"/>
    </row>
    <row r="726" spans="1:21">
      <c r="A726" s="649"/>
      <c r="B726" s="609"/>
      <c r="C726" s="649"/>
      <c r="D726" s="649"/>
      <c r="E726" s="649"/>
      <c r="F726" s="649"/>
      <c r="G726" s="682"/>
      <c r="H726" s="682"/>
      <c r="I726" s="683"/>
      <c r="J726" s="649"/>
      <c r="K726" s="649"/>
      <c r="L726" s="683"/>
      <c r="O726" s="649"/>
      <c r="P726" s="649"/>
      <c r="Q726" s="649"/>
      <c r="R726" s="673"/>
      <c r="S726" s="674"/>
      <c r="T726" s="649"/>
      <c r="U726" s="649"/>
    </row>
    <row r="727" spans="1:21">
      <c r="A727" s="649"/>
      <c r="B727" s="609"/>
      <c r="C727" s="649"/>
      <c r="D727" s="649"/>
      <c r="E727" s="649"/>
      <c r="F727" s="649"/>
      <c r="G727" s="682"/>
      <c r="H727" s="682"/>
      <c r="I727" s="683"/>
      <c r="J727" s="649"/>
      <c r="K727" s="649"/>
      <c r="L727" s="683"/>
      <c r="O727" s="649"/>
      <c r="P727" s="649"/>
      <c r="Q727" s="649"/>
      <c r="R727" s="673"/>
      <c r="S727" s="674"/>
      <c r="T727" s="649"/>
      <c r="U727" s="649"/>
    </row>
    <row r="728" spans="1:21">
      <c r="A728" s="649"/>
      <c r="B728" s="609"/>
      <c r="C728" s="649"/>
      <c r="D728" s="649"/>
      <c r="E728" s="649"/>
      <c r="F728" s="649"/>
      <c r="G728" s="682"/>
      <c r="H728" s="682"/>
      <c r="I728" s="683"/>
      <c r="J728" s="649"/>
      <c r="K728" s="649"/>
      <c r="L728" s="683"/>
      <c r="O728" s="649"/>
      <c r="P728" s="649"/>
      <c r="Q728" s="649"/>
      <c r="R728" s="673"/>
      <c r="S728" s="674"/>
      <c r="T728" s="649"/>
      <c r="U728" s="649"/>
    </row>
    <row r="729" spans="1:21">
      <c r="A729" s="649"/>
      <c r="B729" s="609"/>
      <c r="C729" s="649"/>
      <c r="D729" s="649"/>
      <c r="E729" s="649"/>
      <c r="F729" s="649"/>
      <c r="G729" s="682"/>
      <c r="H729" s="682"/>
      <c r="I729" s="683"/>
      <c r="J729" s="649"/>
      <c r="K729" s="649"/>
      <c r="L729" s="683"/>
      <c r="O729" s="649"/>
      <c r="P729" s="649"/>
      <c r="Q729" s="649"/>
      <c r="R729" s="673"/>
      <c r="S729" s="674"/>
      <c r="T729" s="649"/>
      <c r="U729" s="649"/>
    </row>
    <row r="730" spans="1:21">
      <c r="A730" s="649"/>
      <c r="B730" s="609"/>
      <c r="C730" s="649"/>
      <c r="D730" s="649"/>
      <c r="E730" s="649"/>
      <c r="F730" s="649"/>
      <c r="G730" s="682"/>
      <c r="H730" s="682"/>
      <c r="I730" s="683"/>
      <c r="J730" s="649"/>
      <c r="K730" s="649"/>
      <c r="L730" s="683"/>
      <c r="O730" s="649"/>
      <c r="P730" s="649"/>
      <c r="Q730" s="649"/>
      <c r="R730" s="673"/>
      <c r="S730" s="674"/>
      <c r="T730" s="649"/>
      <c r="U730" s="649"/>
    </row>
    <row r="731" spans="1:21">
      <c r="A731" s="649"/>
      <c r="B731" s="609"/>
      <c r="C731" s="649"/>
      <c r="D731" s="649"/>
      <c r="E731" s="649"/>
      <c r="F731" s="649"/>
      <c r="G731" s="682"/>
      <c r="H731" s="682"/>
      <c r="I731" s="683"/>
      <c r="J731" s="649"/>
      <c r="K731" s="649"/>
      <c r="L731" s="683"/>
      <c r="O731" s="649"/>
      <c r="P731" s="649"/>
      <c r="Q731" s="649"/>
      <c r="R731" s="673"/>
      <c r="S731" s="674"/>
      <c r="T731" s="649"/>
      <c r="U731" s="649"/>
    </row>
    <row r="732" spans="1:21">
      <c r="A732" s="649"/>
      <c r="B732" s="609"/>
      <c r="C732" s="649"/>
      <c r="D732" s="649"/>
      <c r="E732" s="649"/>
      <c r="F732" s="649"/>
      <c r="G732" s="682"/>
      <c r="H732" s="682"/>
      <c r="I732" s="683"/>
      <c r="J732" s="649"/>
      <c r="K732" s="649"/>
      <c r="L732" s="683"/>
      <c r="O732" s="649"/>
      <c r="P732" s="649"/>
      <c r="Q732" s="649"/>
      <c r="R732" s="673"/>
      <c r="S732" s="674"/>
      <c r="T732" s="649"/>
      <c r="U732" s="649"/>
    </row>
    <row r="733" spans="1:21">
      <c r="A733" s="649"/>
      <c r="B733" s="609"/>
      <c r="C733" s="649"/>
      <c r="D733" s="649"/>
      <c r="E733" s="649"/>
      <c r="F733" s="649"/>
      <c r="G733" s="682"/>
      <c r="H733" s="682"/>
      <c r="I733" s="683"/>
      <c r="J733" s="649"/>
      <c r="K733" s="649"/>
      <c r="L733" s="683"/>
      <c r="O733" s="649"/>
      <c r="P733" s="649"/>
      <c r="Q733" s="649"/>
      <c r="R733" s="673"/>
      <c r="S733" s="674"/>
      <c r="T733" s="649"/>
      <c r="U733" s="649"/>
    </row>
    <row r="734" spans="1:21">
      <c r="A734" s="649"/>
      <c r="B734" s="609"/>
      <c r="C734" s="649"/>
      <c r="D734" s="649"/>
      <c r="E734" s="649"/>
      <c r="F734" s="649"/>
      <c r="G734" s="682"/>
      <c r="H734" s="682"/>
      <c r="I734" s="683"/>
      <c r="J734" s="649"/>
      <c r="K734" s="649"/>
      <c r="L734" s="683"/>
      <c r="O734" s="649"/>
      <c r="P734" s="649"/>
      <c r="Q734" s="649"/>
      <c r="R734" s="673"/>
      <c r="S734" s="674"/>
      <c r="T734" s="649"/>
      <c r="U734" s="649"/>
    </row>
    <row r="735" spans="1:21">
      <c r="A735" s="649"/>
      <c r="B735" s="609"/>
      <c r="C735" s="649"/>
      <c r="D735" s="649"/>
      <c r="E735" s="649"/>
      <c r="F735" s="649"/>
      <c r="G735" s="682"/>
      <c r="H735" s="682"/>
      <c r="I735" s="683"/>
      <c r="J735" s="649"/>
      <c r="K735" s="649"/>
      <c r="L735" s="683"/>
      <c r="O735" s="649"/>
      <c r="P735" s="649"/>
      <c r="Q735" s="649"/>
      <c r="R735" s="673"/>
      <c r="S735" s="674"/>
      <c r="T735" s="649"/>
      <c r="U735" s="649"/>
    </row>
    <row r="736" spans="1:21">
      <c r="A736" s="649"/>
      <c r="B736" s="609"/>
      <c r="C736" s="649"/>
      <c r="D736" s="649"/>
      <c r="E736" s="649"/>
      <c r="F736" s="649"/>
      <c r="G736" s="682"/>
      <c r="H736" s="682"/>
      <c r="I736" s="683"/>
      <c r="J736" s="649"/>
      <c r="K736" s="649"/>
      <c r="L736" s="683"/>
      <c r="O736" s="649"/>
      <c r="P736" s="649"/>
      <c r="Q736" s="649"/>
      <c r="R736" s="673"/>
      <c r="S736" s="674"/>
      <c r="T736" s="649"/>
      <c r="U736" s="649"/>
    </row>
    <row r="737" spans="1:21">
      <c r="A737" s="649"/>
      <c r="B737" s="609"/>
      <c r="C737" s="649"/>
      <c r="D737" s="649"/>
      <c r="E737" s="649"/>
      <c r="F737" s="649"/>
      <c r="G737" s="682"/>
      <c r="H737" s="682"/>
      <c r="I737" s="683"/>
      <c r="J737" s="649"/>
      <c r="K737" s="649"/>
      <c r="L737" s="683"/>
      <c r="O737" s="649"/>
      <c r="P737" s="649"/>
      <c r="Q737" s="649"/>
      <c r="R737" s="673"/>
      <c r="S737" s="674"/>
      <c r="T737" s="649"/>
      <c r="U737" s="649"/>
    </row>
    <row r="738" spans="1:21">
      <c r="A738" s="649"/>
      <c r="B738" s="609"/>
      <c r="C738" s="649"/>
      <c r="D738" s="649"/>
      <c r="E738" s="649"/>
      <c r="F738" s="649"/>
      <c r="G738" s="682"/>
      <c r="H738" s="682"/>
      <c r="I738" s="683"/>
      <c r="J738" s="649"/>
      <c r="K738" s="649"/>
      <c r="L738" s="683"/>
      <c r="O738" s="649"/>
      <c r="P738" s="649"/>
      <c r="Q738" s="649"/>
      <c r="R738" s="673"/>
      <c r="S738" s="674"/>
      <c r="T738" s="649"/>
      <c r="U738" s="649"/>
    </row>
    <row r="739" spans="1:21">
      <c r="A739" s="649"/>
      <c r="B739" s="609"/>
      <c r="C739" s="649"/>
      <c r="D739" s="649"/>
      <c r="E739" s="649"/>
      <c r="F739" s="649"/>
      <c r="G739" s="682"/>
      <c r="H739" s="682"/>
      <c r="I739" s="683"/>
      <c r="J739" s="649"/>
      <c r="K739" s="649"/>
      <c r="L739" s="683"/>
      <c r="O739" s="649"/>
      <c r="P739" s="649"/>
      <c r="Q739" s="649"/>
      <c r="R739" s="673"/>
      <c r="S739" s="674"/>
      <c r="T739" s="649"/>
      <c r="U739" s="649"/>
    </row>
    <row r="740" spans="1:21">
      <c r="A740" s="649"/>
      <c r="B740" s="609"/>
      <c r="C740" s="649"/>
      <c r="D740" s="649"/>
      <c r="E740" s="649"/>
      <c r="F740" s="649"/>
      <c r="G740" s="682"/>
      <c r="H740" s="682"/>
      <c r="I740" s="683"/>
      <c r="J740" s="649"/>
      <c r="K740" s="649"/>
      <c r="L740" s="683"/>
      <c r="O740" s="649"/>
      <c r="P740" s="649"/>
      <c r="Q740" s="649"/>
      <c r="R740" s="673"/>
      <c r="S740" s="674"/>
      <c r="T740" s="649"/>
      <c r="U740" s="649"/>
    </row>
    <row r="741" spans="1:21">
      <c r="A741" s="649"/>
      <c r="B741" s="609"/>
      <c r="C741" s="649"/>
      <c r="D741" s="649"/>
      <c r="E741" s="649"/>
      <c r="F741" s="649"/>
      <c r="G741" s="682"/>
      <c r="H741" s="682"/>
      <c r="I741" s="683"/>
      <c r="J741" s="649"/>
      <c r="K741" s="649"/>
      <c r="L741" s="683"/>
      <c r="O741" s="649"/>
      <c r="P741" s="649"/>
      <c r="Q741" s="649"/>
      <c r="R741" s="673"/>
      <c r="S741" s="674"/>
      <c r="T741" s="649"/>
      <c r="U741" s="649"/>
    </row>
    <row r="742" spans="1:21">
      <c r="A742" s="649"/>
      <c r="B742" s="609"/>
      <c r="C742" s="649"/>
      <c r="D742" s="649"/>
      <c r="E742" s="649"/>
      <c r="F742" s="649"/>
      <c r="G742" s="682"/>
      <c r="H742" s="682"/>
      <c r="I742" s="683"/>
      <c r="J742" s="649"/>
      <c r="K742" s="649"/>
      <c r="L742" s="683"/>
      <c r="O742" s="649"/>
      <c r="P742" s="649"/>
      <c r="Q742" s="649"/>
      <c r="R742" s="673"/>
      <c r="S742" s="674"/>
      <c r="T742" s="649"/>
      <c r="U742" s="649"/>
    </row>
    <row r="743" spans="1:21">
      <c r="A743" s="649"/>
      <c r="B743" s="609"/>
      <c r="C743" s="649"/>
      <c r="D743" s="649"/>
      <c r="E743" s="649"/>
      <c r="F743" s="649"/>
      <c r="G743" s="682"/>
      <c r="H743" s="682"/>
      <c r="I743" s="683"/>
      <c r="J743" s="649"/>
      <c r="K743" s="649"/>
      <c r="L743" s="683"/>
      <c r="O743" s="649"/>
      <c r="P743" s="649"/>
      <c r="Q743" s="649"/>
      <c r="R743" s="673"/>
      <c r="S743" s="674"/>
      <c r="T743" s="649"/>
      <c r="U743" s="649"/>
    </row>
    <row r="744" spans="1:21">
      <c r="A744" s="649"/>
      <c r="B744" s="609"/>
      <c r="C744" s="649"/>
      <c r="D744" s="649"/>
      <c r="E744" s="649"/>
      <c r="F744" s="649"/>
      <c r="G744" s="682"/>
      <c r="H744" s="682"/>
      <c r="I744" s="683"/>
      <c r="J744" s="649"/>
      <c r="K744" s="649"/>
      <c r="L744" s="683"/>
      <c r="O744" s="649"/>
      <c r="P744" s="649"/>
      <c r="Q744" s="649"/>
      <c r="R744" s="673"/>
      <c r="S744" s="674"/>
      <c r="T744" s="649"/>
      <c r="U744" s="649"/>
    </row>
    <row r="745" spans="1:21">
      <c r="A745" s="649"/>
      <c r="B745" s="609"/>
      <c r="C745" s="649"/>
      <c r="D745" s="649"/>
      <c r="E745" s="649"/>
      <c r="F745" s="649"/>
      <c r="G745" s="682"/>
      <c r="H745" s="682"/>
      <c r="I745" s="683"/>
      <c r="J745" s="649"/>
      <c r="K745" s="649"/>
      <c r="L745" s="683"/>
      <c r="O745" s="649"/>
      <c r="P745" s="649"/>
      <c r="Q745" s="649"/>
      <c r="R745" s="673"/>
      <c r="S745" s="674"/>
      <c r="T745" s="649"/>
      <c r="U745" s="649"/>
    </row>
    <row r="746" spans="1:21">
      <c r="A746" s="649"/>
      <c r="B746" s="609"/>
      <c r="C746" s="649"/>
      <c r="D746" s="649"/>
      <c r="E746" s="649"/>
      <c r="F746" s="649"/>
      <c r="G746" s="682"/>
      <c r="H746" s="682"/>
      <c r="I746" s="683"/>
      <c r="J746" s="649"/>
      <c r="K746" s="649"/>
      <c r="L746" s="683"/>
      <c r="O746" s="649"/>
      <c r="P746" s="649"/>
      <c r="Q746" s="649"/>
      <c r="R746" s="673"/>
      <c r="S746" s="674"/>
      <c r="T746" s="649"/>
      <c r="U746" s="649"/>
    </row>
    <row r="747" spans="1:21">
      <c r="A747" s="649"/>
      <c r="B747" s="609"/>
      <c r="C747" s="649"/>
      <c r="D747" s="649"/>
      <c r="E747" s="649"/>
      <c r="F747" s="649"/>
      <c r="G747" s="682"/>
      <c r="H747" s="682"/>
      <c r="I747" s="683"/>
      <c r="J747" s="649"/>
      <c r="K747" s="649"/>
      <c r="L747" s="683"/>
      <c r="O747" s="649"/>
      <c r="P747" s="649"/>
      <c r="Q747" s="649"/>
      <c r="R747" s="673"/>
      <c r="S747" s="674"/>
      <c r="T747" s="649"/>
      <c r="U747" s="649"/>
    </row>
    <row r="748" spans="1:21">
      <c r="A748" s="649"/>
      <c r="B748" s="609"/>
      <c r="C748" s="649"/>
      <c r="D748" s="649"/>
      <c r="E748" s="649"/>
      <c r="F748" s="649"/>
      <c r="G748" s="682"/>
      <c r="H748" s="682"/>
      <c r="I748" s="683"/>
      <c r="J748" s="649"/>
      <c r="K748" s="649"/>
      <c r="L748" s="683"/>
      <c r="O748" s="649"/>
      <c r="P748" s="649"/>
      <c r="Q748" s="649"/>
      <c r="R748" s="673"/>
      <c r="S748" s="674"/>
      <c r="T748" s="649"/>
      <c r="U748" s="649"/>
    </row>
    <row r="749" spans="1:21">
      <c r="A749" s="649"/>
      <c r="B749" s="609"/>
      <c r="C749" s="649"/>
      <c r="D749" s="649"/>
      <c r="E749" s="649"/>
      <c r="F749" s="649"/>
      <c r="G749" s="682"/>
      <c r="H749" s="682"/>
      <c r="I749" s="683"/>
      <c r="J749" s="649"/>
      <c r="K749" s="649"/>
      <c r="L749" s="683"/>
      <c r="O749" s="649"/>
      <c r="P749" s="649"/>
      <c r="Q749" s="649"/>
      <c r="R749" s="673"/>
      <c r="S749" s="674"/>
      <c r="T749" s="649"/>
      <c r="U749" s="649"/>
    </row>
    <row r="750" spans="1:21">
      <c r="A750" s="649"/>
      <c r="B750" s="609"/>
      <c r="C750" s="649"/>
      <c r="D750" s="649"/>
      <c r="E750" s="649"/>
      <c r="F750" s="649"/>
      <c r="G750" s="682"/>
      <c r="H750" s="682"/>
      <c r="I750" s="683"/>
      <c r="J750" s="649"/>
      <c r="K750" s="649"/>
      <c r="L750" s="683"/>
      <c r="O750" s="649"/>
      <c r="P750" s="649"/>
      <c r="Q750" s="649"/>
      <c r="R750" s="673"/>
      <c r="S750" s="674"/>
      <c r="T750" s="649"/>
      <c r="U750" s="649"/>
    </row>
    <row r="751" spans="1:21">
      <c r="A751" s="649"/>
      <c r="B751" s="609"/>
      <c r="C751" s="649"/>
      <c r="D751" s="649"/>
      <c r="E751" s="649"/>
      <c r="F751" s="649"/>
      <c r="G751" s="682"/>
      <c r="H751" s="682"/>
      <c r="I751" s="683"/>
      <c r="J751" s="649"/>
      <c r="K751" s="649"/>
      <c r="L751" s="683"/>
      <c r="O751" s="649"/>
      <c r="P751" s="649"/>
      <c r="Q751" s="649"/>
      <c r="R751" s="673"/>
      <c r="S751" s="674"/>
      <c r="T751" s="649"/>
      <c r="U751" s="649"/>
    </row>
    <row r="752" spans="1:21">
      <c r="A752" s="649"/>
      <c r="B752" s="609"/>
      <c r="C752" s="649"/>
      <c r="D752" s="649"/>
      <c r="E752" s="649"/>
      <c r="F752" s="649"/>
      <c r="G752" s="682"/>
      <c r="H752" s="682"/>
      <c r="I752" s="683"/>
      <c r="J752" s="649"/>
      <c r="K752" s="649"/>
      <c r="L752" s="683"/>
      <c r="O752" s="649"/>
      <c r="P752" s="649"/>
      <c r="Q752" s="649"/>
      <c r="R752" s="673"/>
      <c r="S752" s="674"/>
      <c r="T752" s="649"/>
      <c r="U752" s="649"/>
    </row>
    <row r="753" spans="1:21">
      <c r="A753" s="649"/>
      <c r="B753" s="609"/>
      <c r="C753" s="649"/>
      <c r="D753" s="649"/>
      <c r="E753" s="649"/>
      <c r="F753" s="649"/>
      <c r="G753" s="682"/>
      <c r="H753" s="682"/>
      <c r="I753" s="683"/>
      <c r="J753" s="649"/>
      <c r="K753" s="649"/>
      <c r="L753" s="683"/>
      <c r="O753" s="649"/>
      <c r="P753" s="649"/>
      <c r="Q753" s="649"/>
      <c r="R753" s="673"/>
      <c r="S753" s="674"/>
      <c r="T753" s="649"/>
      <c r="U753" s="649"/>
    </row>
    <row r="754" spans="1:21">
      <c r="A754" s="649"/>
      <c r="B754" s="609"/>
      <c r="C754" s="649"/>
      <c r="D754" s="649"/>
      <c r="E754" s="649"/>
      <c r="F754" s="649"/>
      <c r="G754" s="682"/>
      <c r="H754" s="682"/>
      <c r="I754" s="683"/>
      <c r="J754" s="649"/>
      <c r="K754" s="649"/>
      <c r="L754" s="683"/>
      <c r="O754" s="649"/>
      <c r="P754" s="649"/>
      <c r="Q754" s="649"/>
      <c r="R754" s="673"/>
      <c r="S754" s="674"/>
      <c r="T754" s="649"/>
      <c r="U754" s="649"/>
    </row>
    <row r="755" spans="1:21">
      <c r="A755" s="649"/>
      <c r="B755" s="609"/>
      <c r="C755" s="649"/>
      <c r="D755" s="649"/>
      <c r="E755" s="649"/>
      <c r="F755" s="649"/>
      <c r="G755" s="682"/>
      <c r="H755" s="682"/>
      <c r="I755" s="683"/>
      <c r="J755" s="649"/>
      <c r="K755" s="649"/>
      <c r="L755" s="683"/>
      <c r="O755" s="649"/>
      <c r="P755" s="649"/>
      <c r="Q755" s="649"/>
      <c r="R755" s="673"/>
      <c r="S755" s="674"/>
      <c r="T755" s="649"/>
      <c r="U755" s="649"/>
    </row>
    <row r="756" spans="1:21">
      <c r="A756" s="649"/>
      <c r="B756" s="609"/>
      <c r="C756" s="649"/>
      <c r="D756" s="649"/>
      <c r="E756" s="649"/>
      <c r="F756" s="649"/>
      <c r="G756" s="682"/>
      <c r="H756" s="682"/>
      <c r="I756" s="683"/>
      <c r="J756" s="649"/>
      <c r="K756" s="649"/>
      <c r="L756" s="683"/>
      <c r="O756" s="649"/>
      <c r="P756" s="649"/>
      <c r="Q756" s="649"/>
      <c r="R756" s="673"/>
      <c r="S756" s="674"/>
      <c r="T756" s="649"/>
      <c r="U756" s="649"/>
    </row>
    <row r="757" spans="1:21">
      <c r="A757" s="649"/>
      <c r="B757" s="609"/>
      <c r="C757" s="649"/>
      <c r="D757" s="649"/>
      <c r="E757" s="649"/>
      <c r="F757" s="649"/>
      <c r="G757" s="682"/>
      <c r="H757" s="682"/>
      <c r="I757" s="683"/>
      <c r="J757" s="649"/>
      <c r="K757" s="649"/>
      <c r="L757" s="683"/>
      <c r="O757" s="649"/>
      <c r="P757" s="649"/>
      <c r="Q757" s="649"/>
      <c r="R757" s="673"/>
      <c r="S757" s="674"/>
      <c r="T757" s="649"/>
      <c r="U757" s="649"/>
    </row>
    <row r="758" spans="1:21">
      <c r="A758" s="649"/>
      <c r="B758" s="609"/>
      <c r="C758" s="649"/>
      <c r="D758" s="649"/>
      <c r="E758" s="649"/>
      <c r="F758" s="649"/>
      <c r="G758" s="682"/>
      <c r="H758" s="682"/>
      <c r="I758" s="683"/>
      <c r="J758" s="649"/>
      <c r="K758" s="649"/>
      <c r="L758" s="683"/>
      <c r="O758" s="649"/>
      <c r="P758" s="649"/>
      <c r="Q758" s="649"/>
      <c r="R758" s="673"/>
      <c r="S758" s="674"/>
      <c r="T758" s="649"/>
      <c r="U758" s="649"/>
    </row>
    <row r="759" spans="1:21">
      <c r="A759" s="649"/>
      <c r="B759" s="609"/>
      <c r="C759" s="649"/>
      <c r="D759" s="649"/>
      <c r="E759" s="649"/>
      <c r="F759" s="649"/>
      <c r="G759" s="682"/>
      <c r="H759" s="682"/>
      <c r="I759" s="683"/>
      <c r="J759" s="649"/>
      <c r="K759" s="649"/>
      <c r="L759" s="683"/>
      <c r="O759" s="649"/>
      <c r="P759" s="649"/>
      <c r="Q759" s="649"/>
      <c r="R759" s="673"/>
      <c r="S759" s="674"/>
      <c r="T759" s="649"/>
      <c r="U759" s="649"/>
    </row>
    <row r="760" spans="1:21">
      <c r="A760" s="649"/>
      <c r="B760" s="609"/>
      <c r="C760" s="649"/>
      <c r="D760" s="649"/>
      <c r="E760" s="649"/>
      <c r="F760" s="649"/>
      <c r="G760" s="682"/>
      <c r="H760" s="682"/>
      <c r="I760" s="683"/>
      <c r="J760" s="649"/>
      <c r="K760" s="649"/>
      <c r="L760" s="683"/>
      <c r="O760" s="649"/>
      <c r="P760" s="649"/>
      <c r="Q760" s="649"/>
      <c r="R760" s="673"/>
      <c r="S760" s="674"/>
      <c r="T760" s="649"/>
      <c r="U760" s="649"/>
    </row>
    <row r="761" spans="1:21">
      <c r="A761" s="649"/>
      <c r="B761" s="609"/>
      <c r="C761" s="649"/>
      <c r="D761" s="649"/>
      <c r="E761" s="649"/>
      <c r="F761" s="649"/>
      <c r="G761" s="682"/>
      <c r="H761" s="682"/>
      <c r="I761" s="683"/>
      <c r="J761" s="649"/>
      <c r="K761" s="649"/>
      <c r="L761" s="683"/>
      <c r="O761" s="649"/>
      <c r="P761" s="649"/>
      <c r="Q761" s="649"/>
      <c r="R761" s="673"/>
      <c r="S761" s="674"/>
      <c r="T761" s="649"/>
      <c r="U761" s="649"/>
    </row>
    <row r="762" spans="1:21">
      <c r="A762" s="649"/>
      <c r="B762" s="609"/>
      <c r="C762" s="649"/>
      <c r="D762" s="649"/>
      <c r="E762" s="649"/>
      <c r="F762" s="649"/>
      <c r="G762" s="682"/>
      <c r="H762" s="682"/>
      <c r="I762" s="683"/>
      <c r="J762" s="649"/>
      <c r="K762" s="649"/>
      <c r="L762" s="683"/>
      <c r="O762" s="649"/>
      <c r="P762" s="649"/>
      <c r="Q762" s="649"/>
      <c r="R762" s="673"/>
      <c r="S762" s="674"/>
      <c r="T762" s="649"/>
      <c r="U762" s="649"/>
    </row>
    <row r="763" spans="1:21">
      <c r="A763" s="649"/>
      <c r="B763" s="609"/>
      <c r="C763" s="649"/>
      <c r="D763" s="649"/>
      <c r="E763" s="649"/>
      <c r="F763" s="649"/>
      <c r="G763" s="682"/>
      <c r="H763" s="682"/>
      <c r="I763" s="683"/>
      <c r="J763" s="649"/>
      <c r="K763" s="649"/>
      <c r="L763" s="683"/>
      <c r="O763" s="649"/>
      <c r="P763" s="649"/>
      <c r="Q763" s="649"/>
      <c r="R763" s="673"/>
      <c r="S763" s="674"/>
      <c r="T763" s="649"/>
      <c r="U763" s="649"/>
    </row>
    <row r="764" spans="1:21">
      <c r="A764" s="649"/>
      <c r="B764" s="609"/>
      <c r="C764" s="649"/>
      <c r="D764" s="649"/>
      <c r="E764" s="649"/>
      <c r="F764" s="649"/>
      <c r="G764" s="682"/>
      <c r="H764" s="682"/>
      <c r="I764" s="683"/>
      <c r="J764" s="649"/>
      <c r="K764" s="649"/>
      <c r="L764" s="683"/>
      <c r="O764" s="649"/>
      <c r="P764" s="649"/>
      <c r="Q764" s="649"/>
      <c r="R764" s="673"/>
      <c r="S764" s="674"/>
      <c r="T764" s="649"/>
      <c r="U764" s="649"/>
    </row>
    <row r="765" spans="1:21">
      <c r="A765" s="649"/>
      <c r="B765" s="609"/>
      <c r="C765" s="649"/>
      <c r="D765" s="649"/>
      <c r="E765" s="649"/>
      <c r="F765" s="649"/>
      <c r="G765" s="682"/>
      <c r="H765" s="682"/>
      <c r="I765" s="683"/>
      <c r="J765" s="649"/>
      <c r="K765" s="649"/>
      <c r="L765" s="683"/>
      <c r="O765" s="649"/>
      <c r="P765" s="649"/>
      <c r="Q765" s="649"/>
      <c r="R765" s="673"/>
      <c r="S765" s="674"/>
      <c r="T765" s="649"/>
      <c r="U765" s="649"/>
    </row>
    <row r="766" spans="1:21">
      <c r="A766" s="649"/>
      <c r="B766" s="609"/>
      <c r="C766" s="649"/>
      <c r="D766" s="649"/>
      <c r="E766" s="649"/>
      <c r="F766" s="649"/>
      <c r="G766" s="682"/>
      <c r="H766" s="682"/>
      <c r="I766" s="683"/>
      <c r="J766" s="649"/>
      <c r="K766" s="649"/>
      <c r="L766" s="683"/>
      <c r="O766" s="649"/>
      <c r="P766" s="649"/>
      <c r="Q766" s="649"/>
      <c r="R766" s="673"/>
      <c r="S766" s="674"/>
      <c r="T766" s="649"/>
      <c r="U766" s="649"/>
    </row>
    <row r="767" spans="1:21">
      <c r="A767" s="649"/>
      <c r="B767" s="609"/>
      <c r="C767" s="649"/>
      <c r="D767" s="649"/>
      <c r="E767" s="649"/>
      <c r="F767" s="649"/>
      <c r="G767" s="682"/>
      <c r="H767" s="682"/>
      <c r="I767" s="683"/>
      <c r="J767" s="649"/>
      <c r="K767" s="649"/>
      <c r="L767" s="683"/>
      <c r="O767" s="649"/>
      <c r="P767" s="649"/>
      <c r="Q767" s="649"/>
      <c r="R767" s="673"/>
      <c r="S767" s="674"/>
      <c r="T767" s="649"/>
      <c r="U767" s="649"/>
    </row>
    <row r="768" spans="1:21">
      <c r="A768" s="649"/>
      <c r="B768" s="609"/>
      <c r="C768" s="649"/>
      <c r="D768" s="649"/>
      <c r="E768" s="649"/>
      <c r="F768" s="649"/>
      <c r="G768" s="682"/>
      <c r="H768" s="682"/>
      <c r="I768" s="683"/>
      <c r="J768" s="649"/>
      <c r="K768" s="649"/>
      <c r="L768" s="683"/>
      <c r="O768" s="649"/>
      <c r="P768" s="649"/>
      <c r="Q768" s="649"/>
      <c r="R768" s="673"/>
      <c r="S768" s="674"/>
      <c r="T768" s="649"/>
      <c r="U768" s="649"/>
    </row>
    <row r="769" spans="1:21">
      <c r="A769" s="649"/>
      <c r="B769" s="609"/>
      <c r="C769" s="649"/>
      <c r="D769" s="649"/>
      <c r="E769" s="649"/>
      <c r="F769" s="649"/>
      <c r="G769" s="682"/>
      <c r="H769" s="682"/>
      <c r="I769" s="683"/>
      <c r="J769" s="649"/>
      <c r="K769" s="649"/>
      <c r="L769" s="683"/>
      <c r="O769" s="649"/>
      <c r="P769" s="649"/>
      <c r="Q769" s="649"/>
      <c r="R769" s="673"/>
      <c r="S769" s="674"/>
      <c r="T769" s="649"/>
      <c r="U769" s="649"/>
    </row>
    <row r="770" spans="1:21">
      <c r="A770" s="649"/>
      <c r="B770" s="609"/>
      <c r="C770" s="649"/>
      <c r="D770" s="649"/>
      <c r="E770" s="649"/>
      <c r="F770" s="649"/>
      <c r="G770" s="682"/>
      <c r="H770" s="682"/>
      <c r="I770" s="683"/>
      <c r="J770" s="649"/>
      <c r="K770" s="649"/>
      <c r="L770" s="683"/>
      <c r="O770" s="649"/>
      <c r="P770" s="649"/>
      <c r="Q770" s="649"/>
      <c r="R770" s="673"/>
      <c r="S770" s="674"/>
      <c r="T770" s="649"/>
      <c r="U770" s="649"/>
    </row>
    <row r="771" spans="1:21">
      <c r="A771" s="649"/>
      <c r="B771" s="609"/>
      <c r="C771" s="649"/>
      <c r="D771" s="649"/>
      <c r="E771" s="649"/>
      <c r="F771" s="649"/>
      <c r="G771" s="682"/>
      <c r="H771" s="682"/>
      <c r="I771" s="683"/>
      <c r="J771" s="649"/>
      <c r="K771" s="649"/>
      <c r="L771" s="683"/>
      <c r="O771" s="649"/>
      <c r="P771" s="649"/>
      <c r="Q771" s="649"/>
      <c r="R771" s="673"/>
      <c r="S771" s="674"/>
      <c r="T771" s="649"/>
      <c r="U771" s="649"/>
    </row>
    <row r="772" spans="1:21">
      <c r="A772" s="649"/>
      <c r="B772" s="609"/>
      <c r="C772" s="649"/>
      <c r="D772" s="649"/>
      <c r="E772" s="649"/>
      <c r="F772" s="649"/>
      <c r="G772" s="682"/>
      <c r="H772" s="682"/>
      <c r="I772" s="683"/>
      <c r="J772" s="649"/>
      <c r="K772" s="649"/>
      <c r="L772" s="683"/>
      <c r="O772" s="649"/>
      <c r="P772" s="649"/>
      <c r="Q772" s="649"/>
      <c r="R772" s="673"/>
      <c r="S772" s="674"/>
      <c r="T772" s="649"/>
      <c r="U772" s="649"/>
    </row>
    <row r="773" spans="1:21">
      <c r="A773" s="649"/>
      <c r="B773" s="609"/>
      <c r="C773" s="649"/>
      <c r="D773" s="649"/>
      <c r="E773" s="649"/>
      <c r="F773" s="649"/>
      <c r="G773" s="682"/>
      <c r="H773" s="682"/>
      <c r="I773" s="683"/>
      <c r="J773" s="649"/>
      <c r="K773" s="649"/>
      <c r="L773" s="683"/>
      <c r="O773" s="649"/>
      <c r="P773" s="649"/>
      <c r="Q773" s="649"/>
      <c r="R773" s="673"/>
      <c r="S773" s="674"/>
      <c r="T773" s="649"/>
      <c r="U773" s="649"/>
    </row>
    <row r="774" spans="1:21">
      <c r="A774" s="649"/>
      <c r="B774" s="609"/>
      <c r="C774" s="649"/>
      <c r="D774" s="649"/>
      <c r="E774" s="649"/>
      <c r="F774" s="649"/>
      <c r="G774" s="682"/>
      <c r="H774" s="682"/>
      <c r="I774" s="683"/>
      <c r="J774" s="649"/>
      <c r="K774" s="649"/>
      <c r="L774" s="683"/>
      <c r="O774" s="649"/>
      <c r="P774" s="649"/>
      <c r="Q774" s="649"/>
      <c r="R774" s="673"/>
      <c r="S774" s="674"/>
      <c r="T774" s="649"/>
      <c r="U774" s="649"/>
    </row>
    <row r="775" spans="1:21">
      <c r="A775" s="649"/>
      <c r="B775" s="609"/>
      <c r="C775" s="649"/>
      <c r="D775" s="649"/>
      <c r="E775" s="649"/>
      <c r="F775" s="649"/>
      <c r="G775" s="682"/>
      <c r="H775" s="682"/>
      <c r="I775" s="683"/>
      <c r="J775" s="649"/>
      <c r="K775" s="649"/>
      <c r="L775" s="683"/>
      <c r="O775" s="649"/>
      <c r="P775" s="649"/>
      <c r="Q775" s="649"/>
      <c r="R775" s="673"/>
      <c r="S775" s="674"/>
      <c r="T775" s="649"/>
      <c r="U775" s="649"/>
    </row>
    <row r="776" spans="1:21">
      <c r="A776" s="649"/>
      <c r="B776" s="609"/>
      <c r="C776" s="649"/>
      <c r="D776" s="649"/>
      <c r="E776" s="649"/>
      <c r="F776" s="649"/>
      <c r="G776" s="682"/>
      <c r="H776" s="682"/>
      <c r="I776" s="683"/>
      <c r="J776" s="649"/>
      <c r="K776" s="649"/>
      <c r="L776" s="683"/>
      <c r="O776" s="649"/>
      <c r="P776" s="649"/>
      <c r="Q776" s="649"/>
      <c r="R776" s="673"/>
      <c r="S776" s="674"/>
      <c r="T776" s="649"/>
      <c r="U776" s="649"/>
    </row>
    <row r="777" spans="1:21">
      <c r="A777" s="649"/>
      <c r="B777" s="609"/>
      <c r="C777" s="649"/>
      <c r="D777" s="649"/>
      <c r="E777" s="649"/>
      <c r="F777" s="649"/>
      <c r="G777" s="682"/>
      <c r="H777" s="682"/>
      <c r="I777" s="683"/>
      <c r="J777" s="649"/>
      <c r="K777" s="649"/>
      <c r="L777" s="683"/>
      <c r="O777" s="649"/>
      <c r="P777" s="649"/>
      <c r="Q777" s="649"/>
      <c r="R777" s="673"/>
      <c r="S777" s="674"/>
      <c r="T777" s="649"/>
      <c r="U777" s="649"/>
    </row>
    <row r="778" spans="1:21">
      <c r="A778" s="649"/>
      <c r="B778" s="609"/>
      <c r="C778" s="649"/>
      <c r="D778" s="649"/>
      <c r="E778" s="649"/>
      <c r="F778" s="649"/>
      <c r="G778" s="682"/>
      <c r="H778" s="682"/>
      <c r="I778" s="683"/>
      <c r="J778" s="649"/>
      <c r="K778" s="649"/>
      <c r="L778" s="683"/>
      <c r="O778" s="649"/>
      <c r="P778" s="649"/>
      <c r="Q778" s="649"/>
      <c r="R778" s="673"/>
      <c r="S778" s="674"/>
      <c r="T778" s="649"/>
      <c r="U778" s="649"/>
    </row>
    <row r="779" spans="1:21">
      <c r="A779" s="649"/>
      <c r="B779" s="609"/>
      <c r="C779" s="649"/>
      <c r="D779" s="649"/>
      <c r="E779" s="649"/>
      <c r="F779" s="649"/>
      <c r="G779" s="682"/>
      <c r="H779" s="682"/>
      <c r="I779" s="683"/>
      <c r="J779" s="649"/>
      <c r="K779" s="649"/>
      <c r="L779" s="683"/>
      <c r="O779" s="649"/>
      <c r="P779" s="649"/>
      <c r="Q779" s="649"/>
      <c r="R779" s="673"/>
      <c r="S779" s="674"/>
      <c r="T779" s="649"/>
      <c r="U779" s="649"/>
    </row>
    <row r="780" spans="1:21">
      <c r="A780" s="649"/>
      <c r="B780" s="609"/>
      <c r="C780" s="649"/>
      <c r="D780" s="649"/>
      <c r="E780" s="649"/>
      <c r="F780" s="649"/>
      <c r="G780" s="682"/>
      <c r="H780" s="682"/>
      <c r="I780" s="683"/>
      <c r="J780" s="649"/>
      <c r="K780" s="649"/>
      <c r="L780" s="683"/>
      <c r="O780" s="649"/>
      <c r="P780" s="649"/>
      <c r="Q780" s="649"/>
      <c r="R780" s="673"/>
      <c r="S780" s="674"/>
      <c r="T780" s="649"/>
      <c r="U780" s="649"/>
    </row>
    <row r="781" spans="1:21">
      <c r="A781" s="649"/>
      <c r="B781" s="609"/>
      <c r="C781" s="649"/>
      <c r="D781" s="649"/>
      <c r="E781" s="649"/>
      <c r="F781" s="649"/>
      <c r="G781" s="682"/>
      <c r="H781" s="682"/>
      <c r="I781" s="683"/>
      <c r="J781" s="649"/>
      <c r="K781" s="649"/>
      <c r="L781" s="683"/>
      <c r="O781" s="649"/>
      <c r="P781" s="649"/>
      <c r="Q781" s="649"/>
      <c r="R781" s="673"/>
      <c r="S781" s="674"/>
      <c r="T781" s="649"/>
      <c r="U781" s="649"/>
    </row>
    <row r="782" spans="1:21">
      <c r="A782" s="649"/>
      <c r="B782" s="609"/>
      <c r="C782" s="649"/>
      <c r="D782" s="649"/>
      <c r="E782" s="649"/>
      <c r="F782" s="649"/>
      <c r="G782" s="682"/>
      <c r="H782" s="682"/>
      <c r="I782" s="683"/>
      <c r="J782" s="649"/>
      <c r="K782" s="649"/>
      <c r="L782" s="683"/>
      <c r="O782" s="649"/>
      <c r="P782" s="649"/>
      <c r="Q782" s="649"/>
      <c r="R782" s="673"/>
      <c r="S782" s="674"/>
      <c r="T782" s="649"/>
      <c r="U782" s="649"/>
    </row>
    <row r="783" spans="1:21">
      <c r="A783" s="649"/>
      <c r="B783" s="609"/>
      <c r="C783" s="649"/>
      <c r="D783" s="649"/>
      <c r="E783" s="649"/>
      <c r="F783" s="649"/>
      <c r="G783" s="682"/>
      <c r="H783" s="682"/>
      <c r="I783" s="683"/>
      <c r="J783" s="649"/>
      <c r="K783" s="649"/>
      <c r="L783" s="683"/>
      <c r="O783" s="649"/>
      <c r="P783" s="649"/>
      <c r="Q783" s="649"/>
      <c r="R783" s="673"/>
      <c r="S783" s="674"/>
      <c r="T783" s="649"/>
      <c r="U783" s="649"/>
    </row>
    <row r="784" spans="1:21">
      <c r="A784" s="649"/>
      <c r="B784" s="609"/>
      <c r="C784" s="649"/>
      <c r="D784" s="649"/>
      <c r="E784" s="649"/>
      <c r="F784" s="649"/>
      <c r="G784" s="682"/>
      <c r="H784" s="682"/>
      <c r="I784" s="683"/>
      <c r="J784" s="649"/>
      <c r="K784" s="649"/>
      <c r="L784" s="683"/>
      <c r="O784" s="649"/>
      <c r="P784" s="649"/>
      <c r="Q784" s="649"/>
      <c r="R784" s="673"/>
      <c r="S784" s="674"/>
      <c r="T784" s="649"/>
      <c r="U784" s="649"/>
    </row>
    <row r="785" spans="1:21">
      <c r="A785" s="649"/>
      <c r="B785" s="609"/>
      <c r="C785" s="649"/>
      <c r="D785" s="649"/>
      <c r="E785" s="649"/>
      <c r="F785" s="649"/>
      <c r="G785" s="682"/>
      <c r="H785" s="682"/>
      <c r="I785" s="683"/>
      <c r="J785" s="649"/>
      <c r="K785" s="649"/>
      <c r="L785" s="683"/>
      <c r="O785" s="649"/>
      <c r="P785" s="649"/>
      <c r="Q785" s="649"/>
      <c r="R785" s="673"/>
      <c r="S785" s="674"/>
      <c r="T785" s="649"/>
      <c r="U785" s="649"/>
    </row>
    <row r="786" spans="1:21">
      <c r="A786" s="649"/>
      <c r="B786" s="609"/>
      <c r="C786" s="649"/>
      <c r="D786" s="649"/>
      <c r="E786" s="649"/>
      <c r="F786" s="649"/>
      <c r="G786" s="682"/>
      <c r="H786" s="682"/>
      <c r="I786" s="683"/>
      <c r="J786" s="649"/>
      <c r="K786" s="649"/>
      <c r="L786" s="683"/>
      <c r="O786" s="649"/>
      <c r="P786" s="649"/>
      <c r="Q786" s="649"/>
      <c r="R786" s="673"/>
      <c r="S786" s="674"/>
      <c r="T786" s="649"/>
      <c r="U786" s="649"/>
    </row>
    <row r="787" spans="1:21">
      <c r="A787" s="649"/>
      <c r="B787" s="609"/>
      <c r="C787" s="649"/>
      <c r="D787" s="649"/>
      <c r="E787" s="649"/>
      <c r="F787" s="649"/>
      <c r="G787" s="682"/>
      <c r="H787" s="682"/>
      <c r="I787" s="683"/>
      <c r="J787" s="649"/>
      <c r="K787" s="649"/>
      <c r="L787" s="683"/>
      <c r="O787" s="649"/>
      <c r="P787" s="649"/>
      <c r="Q787" s="649"/>
      <c r="R787" s="673"/>
      <c r="S787" s="674"/>
      <c r="T787" s="649"/>
      <c r="U787" s="649"/>
    </row>
    <row r="788" spans="1:21">
      <c r="A788" s="649"/>
      <c r="B788" s="609"/>
      <c r="C788" s="649"/>
      <c r="D788" s="649"/>
      <c r="E788" s="649"/>
      <c r="F788" s="649"/>
      <c r="G788" s="682"/>
      <c r="H788" s="682"/>
      <c r="I788" s="683"/>
      <c r="J788" s="649"/>
      <c r="K788" s="649"/>
      <c r="L788" s="683"/>
      <c r="O788" s="649"/>
      <c r="P788" s="649"/>
      <c r="Q788" s="649"/>
      <c r="R788" s="673"/>
      <c r="S788" s="674"/>
      <c r="T788" s="649"/>
      <c r="U788" s="649"/>
    </row>
    <row r="789" spans="1:21">
      <c r="A789" s="649"/>
      <c r="B789" s="609"/>
      <c r="C789" s="649"/>
      <c r="D789" s="649"/>
      <c r="E789" s="649"/>
      <c r="F789" s="649"/>
      <c r="G789" s="682"/>
      <c r="H789" s="682"/>
      <c r="I789" s="683"/>
      <c r="J789" s="649"/>
      <c r="K789" s="649"/>
      <c r="L789" s="683"/>
      <c r="O789" s="649"/>
      <c r="P789" s="649"/>
      <c r="Q789" s="649"/>
      <c r="R789" s="673"/>
      <c r="S789" s="674"/>
      <c r="T789" s="649"/>
      <c r="U789" s="649"/>
    </row>
    <row r="790" spans="1:21">
      <c r="A790" s="649"/>
      <c r="B790" s="609"/>
      <c r="C790" s="649"/>
      <c r="D790" s="649"/>
      <c r="E790" s="649"/>
      <c r="F790" s="649"/>
      <c r="G790" s="682"/>
      <c r="H790" s="682"/>
      <c r="I790" s="683"/>
      <c r="J790" s="649"/>
      <c r="K790" s="649"/>
      <c r="L790" s="683"/>
      <c r="O790" s="649"/>
      <c r="P790" s="649"/>
      <c r="Q790" s="649"/>
      <c r="R790" s="673"/>
      <c r="S790" s="674"/>
      <c r="T790" s="649"/>
      <c r="U790" s="649"/>
    </row>
    <row r="791" spans="1:21">
      <c r="A791" s="649"/>
      <c r="B791" s="609"/>
      <c r="C791" s="649"/>
      <c r="D791" s="649"/>
      <c r="E791" s="649"/>
      <c r="F791" s="649"/>
      <c r="G791" s="682"/>
      <c r="H791" s="682"/>
      <c r="I791" s="683"/>
      <c r="J791" s="649"/>
      <c r="K791" s="649"/>
      <c r="L791" s="683"/>
      <c r="O791" s="649"/>
      <c r="P791" s="649"/>
      <c r="Q791" s="649"/>
      <c r="R791" s="673"/>
      <c r="S791" s="674"/>
      <c r="T791" s="649"/>
      <c r="U791" s="649"/>
    </row>
    <row r="792" spans="1:21">
      <c r="A792" s="649"/>
      <c r="B792" s="609"/>
      <c r="C792" s="649"/>
      <c r="D792" s="649"/>
      <c r="E792" s="649"/>
      <c r="F792" s="649"/>
      <c r="G792" s="682"/>
      <c r="H792" s="682"/>
      <c r="I792" s="683"/>
      <c r="J792" s="649"/>
      <c r="K792" s="649"/>
      <c r="L792" s="683"/>
      <c r="O792" s="649"/>
      <c r="P792" s="649"/>
      <c r="Q792" s="649"/>
      <c r="R792" s="673"/>
      <c r="S792" s="674"/>
      <c r="T792" s="649"/>
      <c r="U792" s="649"/>
    </row>
    <row r="793" spans="1:21">
      <c r="A793" s="649"/>
      <c r="B793" s="609"/>
      <c r="C793" s="649"/>
      <c r="D793" s="649"/>
      <c r="E793" s="649"/>
      <c r="F793" s="649"/>
      <c r="G793" s="682"/>
      <c r="H793" s="682"/>
      <c r="I793" s="683"/>
      <c r="J793" s="649"/>
      <c r="K793" s="649"/>
      <c r="L793" s="683"/>
      <c r="O793" s="649"/>
      <c r="P793" s="649"/>
      <c r="Q793" s="649"/>
      <c r="R793" s="673"/>
      <c r="S793" s="674"/>
      <c r="T793" s="649"/>
      <c r="U793" s="649"/>
    </row>
    <row r="794" spans="1:21">
      <c r="A794" s="649"/>
      <c r="B794" s="609"/>
      <c r="C794" s="649"/>
      <c r="D794" s="649"/>
      <c r="E794" s="649"/>
      <c r="F794" s="649"/>
      <c r="G794" s="682"/>
      <c r="H794" s="682"/>
      <c r="I794" s="683"/>
      <c r="J794" s="649"/>
      <c r="K794" s="649"/>
      <c r="L794" s="683"/>
      <c r="O794" s="649"/>
      <c r="P794" s="649"/>
      <c r="Q794" s="649"/>
      <c r="R794" s="673"/>
      <c r="S794" s="674"/>
      <c r="T794" s="649"/>
      <c r="U794" s="649"/>
    </row>
    <row r="795" spans="1:21">
      <c r="A795" s="649"/>
      <c r="B795" s="609"/>
      <c r="C795" s="649"/>
      <c r="D795" s="649"/>
      <c r="E795" s="649"/>
      <c r="F795" s="649"/>
      <c r="G795" s="682"/>
      <c r="H795" s="682"/>
      <c r="I795" s="683"/>
      <c r="J795" s="649"/>
      <c r="K795" s="649"/>
      <c r="L795" s="683"/>
      <c r="O795" s="649"/>
      <c r="P795" s="649"/>
      <c r="Q795" s="649"/>
      <c r="R795" s="673"/>
      <c r="S795" s="674"/>
      <c r="T795" s="649"/>
      <c r="U795" s="649"/>
    </row>
    <row r="796" spans="1:21">
      <c r="A796" s="649"/>
      <c r="B796" s="609"/>
      <c r="C796" s="649"/>
      <c r="D796" s="649"/>
      <c r="E796" s="649"/>
      <c r="F796" s="649"/>
      <c r="G796" s="682"/>
      <c r="H796" s="682"/>
      <c r="I796" s="683"/>
      <c r="J796" s="649"/>
      <c r="K796" s="649"/>
      <c r="L796" s="683"/>
      <c r="O796" s="649"/>
      <c r="P796" s="649"/>
      <c r="Q796" s="649"/>
      <c r="R796" s="673"/>
      <c r="S796" s="674"/>
      <c r="T796" s="649"/>
      <c r="U796" s="649"/>
    </row>
    <row r="797" spans="1:21">
      <c r="A797" s="649"/>
      <c r="B797" s="609"/>
      <c r="C797" s="649"/>
      <c r="D797" s="649"/>
      <c r="E797" s="649"/>
      <c r="F797" s="649"/>
      <c r="G797" s="682"/>
      <c r="H797" s="682"/>
      <c r="I797" s="683"/>
      <c r="J797" s="649"/>
      <c r="K797" s="649"/>
      <c r="L797" s="683"/>
      <c r="O797" s="649"/>
      <c r="P797" s="649"/>
      <c r="Q797" s="649"/>
      <c r="R797" s="673"/>
      <c r="S797" s="674"/>
      <c r="T797" s="649"/>
      <c r="U797" s="649"/>
    </row>
    <row r="798" spans="1:21">
      <c r="A798" s="649"/>
      <c r="B798" s="609"/>
      <c r="C798" s="649"/>
      <c r="D798" s="649"/>
      <c r="E798" s="649"/>
      <c r="F798" s="649"/>
      <c r="G798" s="682"/>
      <c r="H798" s="682"/>
      <c r="I798" s="683"/>
      <c r="J798" s="649"/>
      <c r="K798" s="649"/>
      <c r="L798" s="683"/>
      <c r="O798" s="649"/>
      <c r="P798" s="649"/>
      <c r="Q798" s="649"/>
      <c r="R798" s="673"/>
      <c r="S798" s="674"/>
      <c r="T798" s="649"/>
      <c r="U798" s="649"/>
    </row>
    <row r="799" spans="1:21">
      <c r="A799" s="649"/>
      <c r="B799" s="609"/>
      <c r="C799" s="649"/>
      <c r="D799" s="649"/>
      <c r="E799" s="649"/>
      <c r="F799" s="649"/>
      <c r="G799" s="682"/>
      <c r="H799" s="682"/>
      <c r="I799" s="683"/>
      <c r="J799" s="649"/>
      <c r="K799" s="649"/>
      <c r="L799" s="683"/>
      <c r="O799" s="649"/>
      <c r="P799" s="649"/>
      <c r="Q799" s="649"/>
      <c r="R799" s="673"/>
      <c r="S799" s="674"/>
      <c r="T799" s="649"/>
      <c r="U799" s="649"/>
    </row>
    <row r="800" spans="1:21">
      <c r="A800" s="649"/>
      <c r="B800" s="609"/>
      <c r="C800" s="649"/>
      <c r="D800" s="649"/>
      <c r="E800" s="649"/>
      <c r="F800" s="649"/>
      <c r="G800" s="682"/>
      <c r="H800" s="682"/>
      <c r="I800" s="683"/>
      <c r="J800" s="649"/>
      <c r="K800" s="649"/>
      <c r="L800" s="683"/>
      <c r="O800" s="649"/>
      <c r="P800" s="649"/>
      <c r="Q800" s="649"/>
      <c r="R800" s="673"/>
      <c r="S800" s="674"/>
      <c r="T800" s="649"/>
      <c r="U800" s="649"/>
    </row>
    <row r="801" spans="1:21">
      <c r="A801" s="649"/>
      <c r="B801" s="609"/>
      <c r="C801" s="649"/>
      <c r="D801" s="649"/>
      <c r="E801" s="649"/>
      <c r="F801" s="649"/>
      <c r="G801" s="682"/>
      <c r="H801" s="682"/>
      <c r="I801" s="683"/>
      <c r="J801" s="649"/>
      <c r="K801" s="649"/>
      <c r="L801" s="683"/>
      <c r="O801" s="649"/>
      <c r="P801" s="649"/>
      <c r="Q801" s="649"/>
      <c r="R801" s="673"/>
      <c r="S801" s="674"/>
      <c r="T801" s="649"/>
      <c r="U801" s="649"/>
    </row>
    <row r="802" spans="1:21">
      <c r="A802" s="649"/>
      <c r="B802" s="609"/>
      <c r="C802" s="649"/>
      <c r="D802" s="649"/>
      <c r="E802" s="649"/>
      <c r="F802" s="649"/>
      <c r="G802" s="682"/>
      <c r="H802" s="682"/>
      <c r="I802" s="683"/>
      <c r="J802" s="649"/>
      <c r="K802" s="649"/>
      <c r="L802" s="683"/>
      <c r="O802" s="649"/>
      <c r="P802" s="649"/>
      <c r="Q802" s="649"/>
      <c r="R802" s="673"/>
      <c r="S802" s="674"/>
      <c r="T802" s="649"/>
      <c r="U802" s="649"/>
    </row>
    <row r="803" spans="1:21">
      <c r="A803" s="649"/>
      <c r="B803" s="609"/>
      <c r="C803" s="649"/>
      <c r="D803" s="649"/>
      <c r="E803" s="649"/>
      <c r="F803" s="649"/>
      <c r="G803" s="682"/>
      <c r="H803" s="682"/>
      <c r="I803" s="683"/>
      <c r="J803" s="649"/>
      <c r="K803" s="649"/>
      <c r="L803" s="683"/>
      <c r="O803" s="649"/>
      <c r="P803" s="649"/>
      <c r="Q803" s="649"/>
      <c r="R803" s="673"/>
      <c r="S803" s="674"/>
      <c r="T803" s="649"/>
      <c r="U803" s="649"/>
    </row>
    <row r="804" spans="1:21">
      <c r="A804" s="649"/>
      <c r="B804" s="609"/>
      <c r="C804" s="649"/>
      <c r="D804" s="649"/>
      <c r="E804" s="649"/>
      <c r="F804" s="649"/>
      <c r="G804" s="682"/>
      <c r="H804" s="682"/>
      <c r="I804" s="683"/>
      <c r="J804" s="649"/>
      <c r="K804" s="649"/>
      <c r="L804" s="683"/>
      <c r="O804" s="649"/>
      <c r="P804" s="649"/>
      <c r="Q804" s="649"/>
      <c r="R804" s="673"/>
      <c r="S804" s="674"/>
      <c r="T804" s="649"/>
      <c r="U804" s="649"/>
    </row>
    <row r="805" spans="1:21">
      <c r="A805" s="649"/>
      <c r="B805" s="609"/>
      <c r="C805" s="649"/>
      <c r="D805" s="649"/>
      <c r="E805" s="649"/>
      <c r="F805" s="649"/>
      <c r="G805" s="682"/>
      <c r="H805" s="682"/>
      <c r="I805" s="683"/>
      <c r="J805" s="649"/>
      <c r="K805" s="649"/>
      <c r="L805" s="683"/>
      <c r="O805" s="649"/>
      <c r="P805" s="649"/>
      <c r="Q805" s="649"/>
      <c r="R805" s="673"/>
      <c r="S805" s="674"/>
      <c r="T805" s="649"/>
      <c r="U805" s="649"/>
    </row>
    <row r="806" spans="1:21">
      <c r="A806" s="649"/>
      <c r="B806" s="609"/>
      <c r="C806" s="649"/>
      <c r="D806" s="649"/>
      <c r="E806" s="649"/>
      <c r="F806" s="649"/>
      <c r="G806" s="682"/>
      <c r="H806" s="682"/>
      <c r="I806" s="683"/>
      <c r="J806" s="649"/>
      <c r="K806" s="649"/>
      <c r="L806" s="683"/>
      <c r="O806" s="649"/>
      <c r="P806" s="649"/>
      <c r="Q806" s="649"/>
      <c r="R806" s="673"/>
      <c r="S806" s="674"/>
      <c r="T806" s="649"/>
      <c r="U806" s="649"/>
    </row>
    <row r="807" spans="1:21">
      <c r="A807" s="649"/>
      <c r="B807" s="609"/>
      <c r="C807" s="649"/>
      <c r="D807" s="649"/>
      <c r="E807" s="649"/>
      <c r="F807" s="649"/>
      <c r="G807" s="682"/>
      <c r="H807" s="682"/>
      <c r="I807" s="683"/>
      <c r="J807" s="649"/>
      <c r="K807" s="649"/>
      <c r="L807" s="683"/>
      <c r="O807" s="649"/>
      <c r="P807" s="649"/>
      <c r="Q807" s="649"/>
      <c r="R807" s="673"/>
      <c r="S807" s="674"/>
      <c r="T807" s="649"/>
      <c r="U807" s="649"/>
    </row>
    <row r="808" spans="1:21">
      <c r="A808" s="649"/>
      <c r="B808" s="609"/>
      <c r="C808" s="649"/>
      <c r="D808" s="649"/>
      <c r="E808" s="649"/>
      <c r="F808" s="649"/>
      <c r="G808" s="682"/>
      <c r="H808" s="682"/>
      <c r="I808" s="683"/>
      <c r="J808" s="649"/>
      <c r="K808" s="649"/>
      <c r="L808" s="683"/>
      <c r="O808" s="649"/>
      <c r="P808" s="649"/>
      <c r="Q808" s="649"/>
      <c r="R808" s="673"/>
      <c r="S808" s="674"/>
      <c r="T808" s="649"/>
      <c r="U808" s="649"/>
    </row>
    <row r="809" spans="1:21">
      <c r="A809" s="649"/>
      <c r="B809" s="609"/>
      <c r="C809" s="649"/>
      <c r="D809" s="649"/>
      <c r="E809" s="649"/>
      <c r="F809" s="649"/>
      <c r="G809" s="682"/>
      <c r="H809" s="682"/>
      <c r="I809" s="683"/>
      <c r="J809" s="649"/>
      <c r="K809" s="649"/>
      <c r="L809" s="683"/>
      <c r="O809" s="649"/>
      <c r="P809" s="649"/>
      <c r="Q809" s="649"/>
      <c r="R809" s="673"/>
      <c r="S809" s="674"/>
      <c r="T809" s="649"/>
      <c r="U809" s="649"/>
    </row>
    <row r="810" spans="1:21">
      <c r="A810" s="649"/>
      <c r="B810" s="609"/>
      <c r="C810" s="649"/>
      <c r="D810" s="649"/>
      <c r="E810" s="649"/>
      <c r="F810" s="649"/>
      <c r="G810" s="682"/>
      <c r="H810" s="682"/>
      <c r="I810" s="683"/>
      <c r="J810" s="649"/>
      <c r="K810" s="649"/>
      <c r="L810" s="683"/>
      <c r="O810" s="649"/>
      <c r="P810" s="649"/>
      <c r="Q810" s="649"/>
      <c r="R810" s="673"/>
      <c r="S810" s="674"/>
      <c r="T810" s="649"/>
      <c r="U810" s="649"/>
    </row>
    <row r="811" spans="1:21">
      <c r="A811" s="649"/>
      <c r="B811" s="609"/>
      <c r="C811" s="649"/>
      <c r="D811" s="649"/>
      <c r="E811" s="649"/>
      <c r="F811" s="649"/>
      <c r="G811" s="682"/>
      <c r="H811" s="682"/>
      <c r="I811" s="683"/>
      <c r="J811" s="649"/>
      <c r="K811" s="649"/>
      <c r="L811" s="683"/>
      <c r="O811" s="649"/>
      <c r="P811" s="649"/>
      <c r="Q811" s="649"/>
      <c r="R811" s="673"/>
      <c r="S811" s="674"/>
      <c r="T811" s="649"/>
      <c r="U811" s="649"/>
    </row>
    <row r="812" spans="1:21">
      <c r="A812" s="649"/>
      <c r="B812" s="609"/>
      <c r="C812" s="649"/>
      <c r="D812" s="649"/>
      <c r="E812" s="649"/>
      <c r="F812" s="649"/>
      <c r="G812" s="682"/>
      <c r="H812" s="682"/>
      <c r="I812" s="683"/>
      <c r="J812" s="649"/>
      <c r="K812" s="649"/>
      <c r="L812" s="683"/>
      <c r="O812" s="649"/>
      <c r="P812" s="649"/>
      <c r="Q812" s="649"/>
      <c r="R812" s="673"/>
      <c r="S812" s="674"/>
      <c r="T812" s="649"/>
      <c r="U812" s="649"/>
    </row>
    <row r="813" spans="1:21">
      <c r="A813" s="649"/>
      <c r="B813" s="609"/>
      <c r="C813" s="649"/>
      <c r="D813" s="649"/>
      <c r="E813" s="649"/>
      <c r="F813" s="649"/>
      <c r="G813" s="682"/>
      <c r="H813" s="682"/>
      <c r="I813" s="683"/>
      <c r="J813" s="649"/>
      <c r="K813" s="649"/>
      <c r="L813" s="683"/>
      <c r="O813" s="649"/>
      <c r="P813" s="649"/>
      <c r="Q813" s="649"/>
      <c r="R813" s="673"/>
      <c r="S813" s="674"/>
      <c r="T813" s="649"/>
      <c r="U813" s="649"/>
    </row>
    <row r="814" spans="1:21">
      <c r="A814" s="649"/>
      <c r="B814" s="609"/>
      <c r="C814" s="649"/>
      <c r="D814" s="649"/>
      <c r="E814" s="649"/>
      <c r="F814" s="649"/>
      <c r="G814" s="682"/>
      <c r="H814" s="682"/>
      <c r="I814" s="683"/>
      <c r="J814" s="649"/>
      <c r="K814" s="649"/>
      <c r="L814" s="683"/>
      <c r="O814" s="649"/>
      <c r="P814" s="649"/>
      <c r="Q814" s="649"/>
      <c r="R814" s="673"/>
      <c r="S814" s="674"/>
      <c r="T814" s="649"/>
      <c r="U814" s="649"/>
    </row>
    <row r="815" spans="1:21">
      <c r="A815" s="649"/>
      <c r="B815" s="609"/>
      <c r="C815" s="649"/>
      <c r="D815" s="649"/>
      <c r="E815" s="649"/>
      <c r="F815" s="649"/>
      <c r="G815" s="682"/>
      <c r="H815" s="682"/>
      <c r="I815" s="683"/>
      <c r="J815" s="649"/>
      <c r="K815" s="649"/>
      <c r="L815" s="683"/>
      <c r="O815" s="649"/>
      <c r="P815" s="649"/>
      <c r="Q815" s="649"/>
      <c r="R815" s="673"/>
      <c r="S815" s="674"/>
      <c r="T815" s="649"/>
      <c r="U815" s="649"/>
    </row>
    <row r="816" spans="1:21">
      <c r="A816" s="649"/>
      <c r="B816" s="609"/>
      <c r="C816" s="649"/>
      <c r="D816" s="649"/>
      <c r="E816" s="649"/>
      <c r="F816" s="649"/>
      <c r="G816" s="682"/>
      <c r="H816" s="682"/>
      <c r="I816" s="683"/>
      <c r="J816" s="649"/>
      <c r="K816" s="649"/>
      <c r="L816" s="683"/>
      <c r="O816" s="649"/>
      <c r="P816" s="649"/>
      <c r="Q816" s="649"/>
      <c r="R816" s="673"/>
      <c r="S816" s="674"/>
      <c r="T816" s="649"/>
      <c r="U816" s="649"/>
    </row>
    <row r="817" spans="1:21">
      <c r="A817" s="649"/>
      <c r="B817" s="609"/>
      <c r="C817" s="649"/>
      <c r="D817" s="649"/>
      <c r="E817" s="649"/>
      <c r="F817" s="649"/>
      <c r="G817" s="682"/>
      <c r="H817" s="682"/>
      <c r="I817" s="683"/>
      <c r="J817" s="649"/>
      <c r="K817" s="649"/>
      <c r="L817" s="683"/>
      <c r="O817" s="649"/>
      <c r="P817" s="649"/>
      <c r="Q817" s="649"/>
      <c r="R817" s="673"/>
      <c r="S817" s="674"/>
      <c r="T817" s="649"/>
      <c r="U817" s="649"/>
    </row>
    <row r="818" spans="1:21">
      <c r="A818" s="649"/>
      <c r="B818" s="609"/>
      <c r="C818" s="649"/>
      <c r="D818" s="649"/>
      <c r="E818" s="649"/>
      <c r="F818" s="649"/>
      <c r="G818" s="682"/>
      <c r="H818" s="682"/>
      <c r="I818" s="683"/>
      <c r="J818" s="649"/>
      <c r="K818" s="649"/>
      <c r="L818" s="683"/>
      <c r="O818" s="649"/>
      <c r="P818" s="649"/>
      <c r="Q818" s="649"/>
      <c r="R818" s="673"/>
      <c r="S818" s="674"/>
      <c r="T818" s="649"/>
      <c r="U818" s="649"/>
    </row>
    <row r="819" spans="1:21">
      <c r="A819" s="649"/>
      <c r="B819" s="609"/>
      <c r="C819" s="649"/>
      <c r="D819" s="649"/>
      <c r="E819" s="649"/>
      <c r="F819" s="649"/>
      <c r="G819" s="682"/>
      <c r="H819" s="682"/>
      <c r="I819" s="683"/>
      <c r="J819" s="649"/>
      <c r="K819" s="649"/>
      <c r="L819" s="683"/>
      <c r="O819" s="649"/>
      <c r="P819" s="649"/>
      <c r="Q819" s="649"/>
      <c r="R819" s="673"/>
      <c r="S819" s="674"/>
      <c r="T819" s="649"/>
      <c r="U819" s="649"/>
    </row>
    <row r="820" spans="1:21">
      <c r="A820" s="649"/>
      <c r="B820" s="609"/>
      <c r="C820" s="649"/>
      <c r="D820" s="649"/>
      <c r="E820" s="649"/>
      <c r="F820" s="649"/>
      <c r="G820" s="682"/>
      <c r="H820" s="682"/>
      <c r="I820" s="683"/>
      <c r="J820" s="649"/>
      <c r="K820" s="649"/>
      <c r="L820" s="683"/>
      <c r="O820" s="649"/>
      <c r="P820" s="649"/>
      <c r="Q820" s="649"/>
      <c r="R820" s="673"/>
      <c r="S820" s="674"/>
      <c r="T820" s="649"/>
      <c r="U820" s="649"/>
    </row>
    <row r="821" spans="1:21">
      <c r="A821" s="649"/>
      <c r="B821" s="609"/>
      <c r="C821" s="649"/>
      <c r="D821" s="649"/>
      <c r="E821" s="649"/>
      <c r="F821" s="649"/>
      <c r="G821" s="682"/>
      <c r="H821" s="682"/>
      <c r="I821" s="683"/>
      <c r="J821" s="649"/>
      <c r="K821" s="649"/>
      <c r="L821" s="683"/>
      <c r="O821" s="649"/>
      <c r="P821" s="649"/>
      <c r="Q821" s="649"/>
      <c r="R821" s="673"/>
      <c r="S821" s="674"/>
      <c r="T821" s="649"/>
      <c r="U821" s="649"/>
    </row>
    <row r="822" spans="1:21">
      <c r="A822" s="649"/>
      <c r="B822" s="609"/>
      <c r="C822" s="649"/>
      <c r="D822" s="649"/>
      <c r="E822" s="649"/>
      <c r="F822" s="649"/>
      <c r="G822" s="682"/>
      <c r="H822" s="682"/>
      <c r="I822" s="683"/>
      <c r="J822" s="649"/>
      <c r="K822" s="649"/>
      <c r="L822" s="683"/>
      <c r="O822" s="649"/>
      <c r="P822" s="649"/>
      <c r="Q822" s="649"/>
      <c r="R822" s="673"/>
      <c r="S822" s="674"/>
      <c r="T822" s="649"/>
      <c r="U822" s="649"/>
    </row>
    <row r="823" spans="1:21">
      <c r="A823" s="649"/>
      <c r="B823" s="609"/>
      <c r="C823" s="649"/>
      <c r="D823" s="649"/>
      <c r="E823" s="649"/>
      <c r="F823" s="649"/>
      <c r="G823" s="682"/>
      <c r="H823" s="682"/>
      <c r="I823" s="683"/>
      <c r="J823" s="649"/>
      <c r="K823" s="649"/>
      <c r="L823" s="683"/>
      <c r="O823" s="649"/>
      <c r="P823" s="649"/>
      <c r="Q823" s="649"/>
      <c r="R823" s="673"/>
      <c r="S823" s="674"/>
      <c r="T823" s="649"/>
      <c r="U823" s="649"/>
    </row>
    <row r="824" spans="1:21">
      <c r="A824" s="649"/>
      <c r="B824" s="609"/>
      <c r="C824" s="649"/>
      <c r="D824" s="649"/>
      <c r="E824" s="649"/>
      <c r="F824" s="649"/>
      <c r="G824" s="682"/>
      <c r="H824" s="682"/>
      <c r="I824" s="683"/>
      <c r="J824" s="649"/>
      <c r="K824" s="649"/>
      <c r="L824" s="683"/>
      <c r="O824" s="649"/>
      <c r="P824" s="649"/>
      <c r="Q824" s="649"/>
      <c r="R824" s="673"/>
      <c r="S824" s="674"/>
      <c r="T824" s="649"/>
      <c r="U824" s="649"/>
    </row>
    <row r="825" spans="1:21">
      <c r="A825" s="649"/>
      <c r="B825" s="609"/>
      <c r="C825" s="649"/>
      <c r="D825" s="649"/>
      <c r="E825" s="649"/>
      <c r="F825" s="649"/>
      <c r="G825" s="682"/>
      <c r="H825" s="682"/>
      <c r="I825" s="683"/>
      <c r="J825" s="649"/>
      <c r="K825" s="649"/>
      <c r="L825" s="683"/>
      <c r="O825" s="649"/>
      <c r="P825" s="649"/>
      <c r="Q825" s="649"/>
      <c r="R825" s="673"/>
      <c r="S825" s="674"/>
      <c r="T825" s="649"/>
      <c r="U825" s="649"/>
    </row>
    <row r="826" spans="1:21">
      <c r="A826" s="649"/>
      <c r="B826" s="609"/>
      <c r="C826" s="649"/>
      <c r="D826" s="649"/>
      <c r="E826" s="649"/>
      <c r="F826" s="649"/>
      <c r="G826" s="682"/>
      <c r="H826" s="682"/>
      <c r="I826" s="683"/>
      <c r="J826" s="649"/>
      <c r="K826" s="649"/>
      <c r="L826" s="683"/>
      <c r="O826" s="649"/>
      <c r="P826" s="649"/>
      <c r="Q826" s="649"/>
      <c r="R826" s="673"/>
      <c r="S826" s="674"/>
      <c r="T826" s="649"/>
      <c r="U826" s="649"/>
    </row>
    <row r="827" spans="1:21">
      <c r="A827" s="649"/>
      <c r="B827" s="609"/>
      <c r="C827" s="649"/>
      <c r="D827" s="649"/>
      <c r="E827" s="649"/>
      <c r="F827" s="649"/>
      <c r="G827" s="682"/>
      <c r="H827" s="682"/>
      <c r="I827" s="683"/>
      <c r="J827" s="649"/>
      <c r="K827" s="649"/>
      <c r="L827" s="683"/>
      <c r="O827" s="649"/>
      <c r="P827" s="649"/>
      <c r="Q827" s="649"/>
      <c r="R827" s="673"/>
      <c r="S827" s="674"/>
      <c r="T827" s="649"/>
      <c r="U827" s="649"/>
    </row>
    <row r="828" spans="1:21">
      <c r="A828" s="649"/>
      <c r="B828" s="609"/>
      <c r="C828" s="649"/>
      <c r="D828" s="649"/>
      <c r="E828" s="649"/>
      <c r="F828" s="649"/>
      <c r="G828" s="682"/>
      <c r="H828" s="682"/>
      <c r="I828" s="683"/>
      <c r="J828" s="649"/>
      <c r="K828" s="649"/>
      <c r="L828" s="683"/>
      <c r="O828" s="649"/>
      <c r="P828" s="649"/>
      <c r="Q828" s="649"/>
      <c r="R828" s="673"/>
      <c r="S828" s="674"/>
      <c r="T828" s="649"/>
      <c r="U828" s="649"/>
    </row>
    <row r="829" spans="1:21">
      <c r="A829" s="649"/>
      <c r="B829" s="609"/>
      <c r="C829" s="649"/>
      <c r="D829" s="649"/>
      <c r="E829" s="649"/>
      <c r="F829" s="649"/>
      <c r="G829" s="682"/>
      <c r="H829" s="682"/>
      <c r="I829" s="683"/>
      <c r="J829" s="649"/>
      <c r="K829" s="649"/>
      <c r="L829" s="683"/>
      <c r="O829" s="649"/>
      <c r="P829" s="649"/>
      <c r="Q829" s="649"/>
      <c r="R829" s="673"/>
      <c r="S829" s="674"/>
      <c r="T829" s="649"/>
      <c r="U829" s="649"/>
    </row>
    <row r="830" spans="1:21">
      <c r="A830" s="649"/>
      <c r="B830" s="609"/>
      <c r="C830" s="649"/>
      <c r="D830" s="649"/>
      <c r="E830" s="649"/>
      <c r="F830" s="649"/>
      <c r="G830" s="682"/>
      <c r="H830" s="682"/>
      <c r="I830" s="683"/>
      <c r="J830" s="649"/>
      <c r="K830" s="649"/>
      <c r="L830" s="683"/>
      <c r="O830" s="649"/>
      <c r="P830" s="649"/>
      <c r="Q830" s="649"/>
      <c r="R830" s="673"/>
      <c r="S830" s="674"/>
      <c r="T830" s="649"/>
      <c r="U830" s="649"/>
    </row>
    <row r="831" spans="1:21">
      <c r="A831" s="649"/>
      <c r="B831" s="609"/>
      <c r="C831" s="649"/>
      <c r="D831" s="649"/>
      <c r="E831" s="649"/>
      <c r="F831" s="649"/>
      <c r="G831" s="682"/>
      <c r="H831" s="682"/>
      <c r="I831" s="683"/>
      <c r="J831" s="649"/>
      <c r="K831" s="649"/>
      <c r="L831" s="683"/>
      <c r="O831" s="649"/>
      <c r="P831" s="649"/>
      <c r="Q831" s="649"/>
      <c r="R831" s="673"/>
      <c r="S831" s="674"/>
      <c r="T831" s="649"/>
      <c r="U831" s="649"/>
    </row>
    <row r="832" spans="1:21">
      <c r="A832" s="649"/>
      <c r="B832" s="609"/>
      <c r="C832" s="649"/>
      <c r="D832" s="649"/>
      <c r="E832" s="649"/>
      <c r="F832" s="649"/>
      <c r="G832" s="682"/>
      <c r="H832" s="682"/>
      <c r="I832" s="683"/>
      <c r="J832" s="649"/>
      <c r="K832" s="649"/>
      <c r="L832" s="683"/>
      <c r="O832" s="649"/>
      <c r="P832" s="649"/>
      <c r="Q832" s="649"/>
      <c r="R832" s="673"/>
      <c r="S832" s="674"/>
      <c r="T832" s="649"/>
      <c r="U832" s="649"/>
    </row>
    <row r="833" spans="1:21">
      <c r="A833" s="649"/>
      <c r="B833" s="609"/>
      <c r="C833" s="649"/>
      <c r="D833" s="649"/>
      <c r="E833" s="649"/>
      <c r="F833" s="649"/>
      <c r="G833" s="682"/>
      <c r="H833" s="682"/>
      <c r="I833" s="683"/>
      <c r="J833" s="649"/>
      <c r="K833" s="649"/>
      <c r="L833" s="683"/>
      <c r="O833" s="649"/>
      <c r="P833" s="649"/>
      <c r="Q833" s="649"/>
      <c r="R833" s="673"/>
      <c r="S833" s="674"/>
      <c r="T833" s="649"/>
      <c r="U833" s="649"/>
    </row>
    <row r="834" spans="1:21">
      <c r="A834" s="649"/>
      <c r="B834" s="609"/>
      <c r="C834" s="649"/>
      <c r="D834" s="649"/>
      <c r="E834" s="649"/>
      <c r="F834" s="649"/>
      <c r="G834" s="682"/>
      <c r="H834" s="682"/>
      <c r="I834" s="683"/>
      <c r="J834" s="649"/>
      <c r="K834" s="649"/>
      <c r="L834" s="683"/>
      <c r="O834" s="649"/>
      <c r="P834" s="649"/>
      <c r="Q834" s="649"/>
      <c r="R834" s="673"/>
      <c r="S834" s="674"/>
      <c r="T834" s="649"/>
      <c r="U834" s="649"/>
    </row>
    <row r="835" spans="1:21">
      <c r="A835" s="649"/>
      <c r="B835" s="609"/>
      <c r="C835" s="649"/>
      <c r="D835" s="649"/>
      <c r="E835" s="649"/>
      <c r="F835" s="649"/>
      <c r="G835" s="682"/>
      <c r="H835" s="682"/>
      <c r="I835" s="683"/>
      <c r="J835" s="649"/>
      <c r="K835" s="649"/>
      <c r="L835" s="683"/>
      <c r="O835" s="649"/>
      <c r="P835" s="649"/>
      <c r="Q835" s="649"/>
      <c r="R835" s="673"/>
      <c r="S835" s="674"/>
      <c r="T835" s="649"/>
      <c r="U835" s="649"/>
    </row>
    <row r="836" spans="1:21">
      <c r="A836" s="649"/>
      <c r="B836" s="609"/>
      <c r="C836" s="649"/>
      <c r="D836" s="649"/>
      <c r="E836" s="649"/>
      <c r="F836" s="649"/>
      <c r="G836" s="682"/>
      <c r="H836" s="682"/>
      <c r="I836" s="683"/>
      <c r="J836" s="649"/>
      <c r="K836" s="649"/>
      <c r="L836" s="683"/>
      <c r="O836" s="649"/>
      <c r="P836" s="649"/>
      <c r="Q836" s="649"/>
      <c r="R836" s="673"/>
      <c r="S836" s="674"/>
      <c r="T836" s="649"/>
      <c r="U836" s="649"/>
    </row>
    <row r="837" spans="1:21">
      <c r="A837" s="649"/>
      <c r="B837" s="609"/>
      <c r="C837" s="649"/>
      <c r="D837" s="649"/>
      <c r="E837" s="649"/>
      <c r="F837" s="649"/>
      <c r="G837" s="682"/>
      <c r="H837" s="682"/>
      <c r="I837" s="683"/>
      <c r="J837" s="649"/>
      <c r="K837" s="649"/>
      <c r="L837" s="683"/>
      <c r="O837" s="649"/>
      <c r="P837" s="649"/>
      <c r="Q837" s="649"/>
      <c r="R837" s="673"/>
      <c r="S837" s="674"/>
      <c r="T837" s="649"/>
      <c r="U837" s="649"/>
    </row>
    <row r="838" spans="1:21">
      <c r="A838" s="649"/>
      <c r="B838" s="609"/>
      <c r="C838" s="649"/>
      <c r="D838" s="649"/>
      <c r="E838" s="649"/>
      <c r="F838" s="649"/>
      <c r="G838" s="682"/>
      <c r="H838" s="682"/>
      <c r="I838" s="683"/>
      <c r="J838" s="649"/>
      <c r="K838" s="649"/>
      <c r="L838" s="683"/>
      <c r="O838" s="649"/>
      <c r="P838" s="649"/>
      <c r="Q838" s="649"/>
      <c r="R838" s="673"/>
      <c r="S838" s="674"/>
      <c r="T838" s="649"/>
      <c r="U838" s="649"/>
    </row>
    <row r="839" spans="1:21">
      <c r="A839" s="649"/>
      <c r="B839" s="609"/>
      <c r="C839" s="649"/>
      <c r="D839" s="649"/>
      <c r="E839" s="649"/>
      <c r="F839" s="649"/>
      <c r="G839" s="682"/>
      <c r="H839" s="682"/>
      <c r="I839" s="683"/>
      <c r="J839" s="649"/>
      <c r="K839" s="649"/>
      <c r="L839" s="683"/>
      <c r="O839" s="649"/>
      <c r="P839" s="649"/>
      <c r="Q839" s="649"/>
      <c r="R839" s="673"/>
      <c r="S839" s="674"/>
      <c r="T839" s="649"/>
      <c r="U839" s="649"/>
    </row>
    <row r="840" spans="1:21">
      <c r="A840" s="649"/>
      <c r="B840" s="609"/>
      <c r="C840" s="649"/>
      <c r="D840" s="649"/>
      <c r="E840" s="649"/>
      <c r="F840" s="649"/>
      <c r="G840" s="682"/>
      <c r="H840" s="682"/>
      <c r="I840" s="683"/>
      <c r="J840" s="649"/>
      <c r="K840" s="649"/>
      <c r="L840" s="683"/>
      <c r="O840" s="649"/>
      <c r="P840" s="649"/>
      <c r="Q840" s="649"/>
      <c r="R840" s="673"/>
      <c r="S840" s="674"/>
      <c r="T840" s="649"/>
      <c r="U840" s="649"/>
    </row>
    <row r="841" spans="1:21">
      <c r="A841" s="649"/>
      <c r="B841" s="609"/>
      <c r="C841" s="649"/>
      <c r="D841" s="649"/>
      <c r="E841" s="649"/>
      <c r="F841" s="649"/>
      <c r="G841" s="682"/>
      <c r="H841" s="682"/>
      <c r="I841" s="683"/>
      <c r="J841" s="649"/>
      <c r="K841" s="649"/>
      <c r="L841" s="683"/>
      <c r="O841" s="649"/>
      <c r="P841" s="649"/>
      <c r="Q841" s="649"/>
      <c r="R841" s="673"/>
      <c r="S841" s="674"/>
      <c r="T841" s="649"/>
      <c r="U841" s="649"/>
    </row>
    <row r="842" spans="1:21">
      <c r="A842" s="649"/>
      <c r="B842" s="609"/>
      <c r="C842" s="649"/>
      <c r="D842" s="649"/>
      <c r="E842" s="649"/>
      <c r="F842" s="649"/>
      <c r="G842" s="682"/>
      <c r="H842" s="682"/>
      <c r="I842" s="683"/>
      <c r="J842" s="649"/>
      <c r="K842" s="649"/>
      <c r="L842" s="683"/>
      <c r="O842" s="649"/>
      <c r="P842" s="649"/>
      <c r="Q842" s="649"/>
      <c r="R842" s="673"/>
      <c r="S842" s="674"/>
      <c r="T842" s="649"/>
      <c r="U842" s="649"/>
    </row>
    <row r="843" spans="1:21">
      <c r="A843" s="649"/>
      <c r="B843" s="609"/>
      <c r="C843" s="649"/>
      <c r="D843" s="649"/>
      <c r="E843" s="649"/>
      <c r="F843" s="649"/>
      <c r="G843" s="682"/>
      <c r="H843" s="682"/>
      <c r="I843" s="683"/>
      <c r="J843" s="649"/>
      <c r="K843" s="649"/>
      <c r="L843" s="683"/>
      <c r="O843" s="649"/>
      <c r="P843" s="649"/>
      <c r="Q843" s="649"/>
      <c r="R843" s="673"/>
      <c r="S843" s="674"/>
      <c r="T843" s="649"/>
      <c r="U843" s="649"/>
    </row>
    <row r="844" spans="1:21">
      <c r="A844" s="649"/>
      <c r="B844" s="609"/>
      <c r="C844" s="649"/>
      <c r="D844" s="649"/>
      <c r="E844" s="649"/>
      <c r="F844" s="649"/>
      <c r="G844" s="682"/>
      <c r="H844" s="682"/>
      <c r="I844" s="683"/>
      <c r="J844" s="649"/>
      <c r="K844" s="649"/>
      <c r="L844" s="683"/>
      <c r="O844" s="649"/>
      <c r="P844" s="649"/>
      <c r="Q844" s="649"/>
      <c r="R844" s="673"/>
      <c r="S844" s="674"/>
      <c r="T844" s="649"/>
      <c r="U844" s="649"/>
    </row>
    <row r="845" spans="1:21">
      <c r="A845" s="649"/>
      <c r="B845" s="609"/>
      <c r="C845" s="649"/>
      <c r="D845" s="649"/>
      <c r="E845" s="649"/>
      <c r="F845" s="649"/>
      <c r="G845" s="682"/>
      <c r="H845" s="682"/>
      <c r="I845" s="683"/>
      <c r="J845" s="649"/>
      <c r="K845" s="649"/>
      <c r="L845" s="683"/>
      <c r="O845" s="649"/>
      <c r="P845" s="649"/>
      <c r="Q845" s="649"/>
      <c r="R845" s="673"/>
      <c r="S845" s="674"/>
      <c r="T845" s="649"/>
      <c r="U845" s="649"/>
    </row>
    <row r="846" spans="1:21">
      <c r="A846" s="649"/>
      <c r="B846" s="609"/>
      <c r="C846" s="649"/>
      <c r="D846" s="649"/>
      <c r="E846" s="649"/>
      <c r="F846" s="649"/>
      <c r="G846" s="682"/>
      <c r="H846" s="682"/>
      <c r="I846" s="683"/>
      <c r="J846" s="649"/>
      <c r="K846" s="649"/>
      <c r="L846" s="683"/>
      <c r="O846" s="649"/>
      <c r="P846" s="649"/>
      <c r="Q846" s="649"/>
      <c r="R846" s="673"/>
      <c r="S846" s="674"/>
      <c r="T846" s="649"/>
      <c r="U846" s="649"/>
    </row>
    <row r="847" spans="1:21">
      <c r="A847" s="649"/>
      <c r="B847" s="609"/>
      <c r="C847" s="649"/>
      <c r="D847" s="649"/>
      <c r="E847" s="649"/>
      <c r="F847" s="649"/>
      <c r="G847" s="682"/>
      <c r="H847" s="682"/>
      <c r="I847" s="683"/>
      <c r="J847" s="649"/>
      <c r="K847" s="649"/>
      <c r="L847" s="683"/>
      <c r="O847" s="649"/>
      <c r="P847" s="649"/>
      <c r="Q847" s="649"/>
      <c r="R847" s="673"/>
      <c r="S847" s="674"/>
      <c r="T847" s="649"/>
      <c r="U847" s="649"/>
    </row>
    <row r="848" spans="1:21">
      <c r="A848" s="649"/>
      <c r="B848" s="609"/>
      <c r="C848" s="649"/>
      <c r="D848" s="649"/>
      <c r="E848" s="649"/>
      <c r="F848" s="649"/>
      <c r="G848" s="682"/>
      <c r="H848" s="682"/>
      <c r="I848" s="683"/>
      <c r="J848" s="649"/>
      <c r="K848" s="649"/>
      <c r="L848" s="683"/>
      <c r="O848" s="649"/>
      <c r="P848" s="649"/>
      <c r="Q848" s="649"/>
      <c r="R848" s="673"/>
      <c r="S848" s="674"/>
      <c r="T848" s="649"/>
      <c r="U848" s="649"/>
    </row>
    <row r="849" spans="1:21">
      <c r="A849" s="649"/>
      <c r="B849" s="609"/>
      <c r="C849" s="649"/>
      <c r="D849" s="649"/>
      <c r="E849" s="649"/>
      <c r="F849" s="649"/>
      <c r="G849" s="682"/>
      <c r="H849" s="682"/>
      <c r="I849" s="683"/>
      <c r="J849" s="649"/>
      <c r="K849" s="649"/>
      <c r="L849" s="683"/>
      <c r="O849" s="649"/>
      <c r="P849" s="649"/>
      <c r="Q849" s="649"/>
      <c r="R849" s="673"/>
      <c r="S849" s="674"/>
      <c r="T849" s="649"/>
      <c r="U849" s="649"/>
    </row>
    <row r="850" spans="1:21">
      <c r="A850" s="649"/>
      <c r="B850" s="609"/>
      <c r="C850" s="649"/>
      <c r="D850" s="649"/>
      <c r="E850" s="649"/>
      <c r="F850" s="649"/>
      <c r="G850" s="682"/>
      <c r="H850" s="682"/>
      <c r="I850" s="683"/>
      <c r="J850" s="649"/>
      <c r="K850" s="649"/>
      <c r="L850" s="683"/>
      <c r="O850" s="649"/>
      <c r="P850" s="649"/>
      <c r="Q850" s="649"/>
      <c r="R850" s="673"/>
      <c r="S850" s="674"/>
      <c r="T850" s="649"/>
      <c r="U850" s="649"/>
    </row>
    <row r="851" spans="1:21">
      <c r="A851" s="649"/>
      <c r="B851" s="609"/>
      <c r="C851" s="649"/>
      <c r="D851" s="649"/>
      <c r="E851" s="649"/>
      <c r="F851" s="649"/>
      <c r="G851" s="682"/>
      <c r="H851" s="682"/>
      <c r="I851" s="683"/>
      <c r="J851" s="649"/>
      <c r="K851" s="649"/>
      <c r="L851" s="683"/>
      <c r="O851" s="649"/>
      <c r="P851" s="649"/>
      <c r="Q851" s="649"/>
      <c r="R851" s="673"/>
      <c r="S851" s="674"/>
      <c r="T851" s="649"/>
      <c r="U851" s="649"/>
    </row>
    <row r="852" spans="1:21">
      <c r="A852" s="649"/>
      <c r="B852" s="609"/>
      <c r="C852" s="649"/>
      <c r="D852" s="649"/>
      <c r="E852" s="649"/>
      <c r="F852" s="649"/>
      <c r="G852" s="682"/>
      <c r="H852" s="682"/>
      <c r="I852" s="683"/>
      <c r="J852" s="649"/>
      <c r="K852" s="649"/>
      <c r="L852" s="683"/>
      <c r="O852" s="649"/>
      <c r="P852" s="649"/>
      <c r="Q852" s="649"/>
      <c r="R852" s="673"/>
      <c r="S852" s="674"/>
      <c r="T852" s="649"/>
      <c r="U852" s="649"/>
    </row>
    <row r="853" spans="1:21">
      <c r="A853" s="649"/>
      <c r="B853" s="609"/>
      <c r="C853" s="649"/>
      <c r="D853" s="649"/>
      <c r="E853" s="649"/>
      <c r="F853" s="649"/>
      <c r="G853" s="682"/>
      <c r="H853" s="682"/>
      <c r="I853" s="683"/>
      <c r="J853" s="649"/>
      <c r="K853" s="649"/>
      <c r="L853" s="683"/>
      <c r="O853" s="649"/>
      <c r="P853" s="649"/>
      <c r="Q853" s="649"/>
      <c r="R853" s="673"/>
      <c r="S853" s="674"/>
      <c r="T853" s="649"/>
      <c r="U853" s="649"/>
    </row>
    <row r="854" spans="1:21">
      <c r="A854" s="649"/>
      <c r="B854" s="609"/>
      <c r="C854" s="649"/>
      <c r="D854" s="649"/>
      <c r="E854" s="649"/>
      <c r="F854" s="649"/>
      <c r="G854" s="682"/>
      <c r="H854" s="682"/>
      <c r="I854" s="683"/>
      <c r="J854" s="649"/>
      <c r="K854" s="649"/>
      <c r="L854" s="683"/>
      <c r="O854" s="649"/>
      <c r="P854" s="649"/>
      <c r="Q854" s="649"/>
      <c r="R854" s="673"/>
      <c r="S854" s="674"/>
      <c r="T854" s="649"/>
      <c r="U854" s="649"/>
    </row>
    <row r="855" spans="1:21">
      <c r="A855" s="649"/>
      <c r="B855" s="609"/>
      <c r="C855" s="649"/>
      <c r="D855" s="649"/>
      <c r="E855" s="649"/>
      <c r="F855" s="649"/>
      <c r="G855" s="682"/>
      <c r="H855" s="682"/>
      <c r="I855" s="683"/>
      <c r="J855" s="649"/>
      <c r="K855" s="649"/>
      <c r="L855" s="683"/>
      <c r="O855" s="649"/>
      <c r="P855" s="649"/>
      <c r="Q855" s="649"/>
      <c r="R855" s="673"/>
      <c r="S855" s="674"/>
      <c r="T855" s="649"/>
      <c r="U855" s="649"/>
    </row>
    <row r="856" spans="1:21">
      <c r="A856" s="649"/>
      <c r="B856" s="609"/>
      <c r="C856" s="649"/>
      <c r="D856" s="649"/>
      <c r="E856" s="649"/>
      <c r="F856" s="649"/>
      <c r="G856" s="682"/>
      <c r="H856" s="682"/>
      <c r="I856" s="683"/>
      <c r="J856" s="649"/>
      <c r="K856" s="649"/>
      <c r="L856" s="683"/>
      <c r="O856" s="649"/>
      <c r="P856" s="649"/>
      <c r="Q856" s="649"/>
      <c r="R856" s="673"/>
      <c r="S856" s="674"/>
      <c r="T856" s="649"/>
      <c r="U856" s="649"/>
    </row>
    <row r="857" spans="1:21">
      <c r="A857" s="649"/>
      <c r="B857" s="609"/>
      <c r="C857" s="649"/>
      <c r="D857" s="649"/>
      <c r="E857" s="649"/>
      <c r="F857" s="649"/>
      <c r="G857" s="682"/>
      <c r="H857" s="682"/>
      <c r="I857" s="683"/>
      <c r="J857" s="649"/>
      <c r="K857" s="649"/>
      <c r="L857" s="683"/>
      <c r="O857" s="649"/>
      <c r="P857" s="649"/>
      <c r="Q857" s="649"/>
      <c r="R857" s="673"/>
      <c r="S857" s="674"/>
      <c r="T857" s="649"/>
      <c r="U857" s="649"/>
    </row>
    <row r="858" spans="1:21">
      <c r="A858" s="649"/>
      <c r="B858" s="609"/>
      <c r="C858" s="649"/>
      <c r="D858" s="649"/>
      <c r="E858" s="649"/>
      <c r="F858" s="649"/>
      <c r="G858" s="682"/>
      <c r="H858" s="682"/>
      <c r="I858" s="683"/>
      <c r="J858" s="649"/>
      <c r="K858" s="649"/>
      <c r="L858" s="683"/>
      <c r="O858" s="649"/>
      <c r="P858" s="649"/>
      <c r="Q858" s="649"/>
      <c r="R858" s="673"/>
      <c r="S858" s="674"/>
      <c r="T858" s="649"/>
      <c r="U858" s="649"/>
    </row>
    <row r="859" spans="1:21">
      <c r="A859" s="649"/>
      <c r="B859" s="609"/>
      <c r="C859" s="649"/>
      <c r="D859" s="649"/>
      <c r="E859" s="649"/>
      <c r="F859" s="649"/>
      <c r="G859" s="682"/>
      <c r="H859" s="682"/>
      <c r="I859" s="683"/>
      <c r="J859" s="649"/>
      <c r="K859" s="649"/>
      <c r="L859" s="683"/>
      <c r="O859" s="649"/>
      <c r="P859" s="649"/>
      <c r="Q859" s="649"/>
      <c r="R859" s="673"/>
      <c r="S859" s="674"/>
      <c r="T859" s="649"/>
      <c r="U859" s="649"/>
    </row>
    <row r="860" spans="1:21">
      <c r="A860" s="649"/>
      <c r="B860" s="609"/>
      <c r="C860" s="649"/>
      <c r="D860" s="649"/>
      <c r="E860" s="649"/>
      <c r="F860" s="649"/>
      <c r="G860" s="682"/>
      <c r="H860" s="682"/>
      <c r="I860" s="683"/>
      <c r="J860" s="649"/>
      <c r="K860" s="649"/>
      <c r="L860" s="683"/>
      <c r="O860" s="649"/>
      <c r="P860" s="649"/>
      <c r="Q860" s="649"/>
      <c r="R860" s="673"/>
      <c r="S860" s="674"/>
      <c r="T860" s="649"/>
      <c r="U860" s="649"/>
    </row>
    <row r="861" spans="1:21">
      <c r="A861" s="649"/>
      <c r="B861" s="609"/>
      <c r="C861" s="649"/>
      <c r="D861" s="649"/>
      <c r="E861" s="649"/>
      <c r="F861" s="649"/>
      <c r="G861" s="682"/>
      <c r="H861" s="682"/>
      <c r="I861" s="683"/>
      <c r="J861" s="649"/>
      <c r="K861" s="649"/>
      <c r="L861" s="683"/>
      <c r="O861" s="649"/>
      <c r="P861" s="649"/>
      <c r="Q861" s="649"/>
      <c r="R861" s="673"/>
      <c r="S861" s="674"/>
      <c r="T861" s="649"/>
      <c r="U861" s="649"/>
    </row>
    <row r="862" spans="1:21">
      <c r="A862" s="649"/>
      <c r="B862" s="609"/>
      <c r="C862" s="649"/>
      <c r="D862" s="649"/>
      <c r="E862" s="649"/>
      <c r="F862" s="649"/>
      <c r="G862" s="682"/>
      <c r="H862" s="682"/>
      <c r="I862" s="683"/>
      <c r="J862" s="649"/>
      <c r="K862" s="649"/>
      <c r="L862" s="683"/>
      <c r="O862" s="649"/>
      <c r="P862" s="649"/>
      <c r="Q862" s="649"/>
      <c r="R862" s="673"/>
      <c r="S862" s="674"/>
      <c r="T862" s="649"/>
      <c r="U862" s="649"/>
    </row>
    <row r="863" spans="1:21">
      <c r="A863" s="649"/>
      <c r="B863" s="609"/>
      <c r="C863" s="649"/>
      <c r="D863" s="649"/>
      <c r="E863" s="649"/>
      <c r="F863" s="649"/>
      <c r="G863" s="682"/>
      <c r="H863" s="682"/>
      <c r="I863" s="683"/>
      <c r="J863" s="649"/>
      <c r="K863" s="649"/>
      <c r="L863" s="683"/>
      <c r="O863" s="649"/>
      <c r="P863" s="649"/>
      <c r="Q863" s="649"/>
      <c r="R863" s="673"/>
      <c r="S863" s="674"/>
      <c r="T863" s="649"/>
      <c r="U863" s="649"/>
    </row>
    <row r="864" spans="1:21">
      <c r="A864" s="649"/>
      <c r="B864" s="609"/>
      <c r="C864" s="649"/>
      <c r="D864" s="649"/>
      <c r="E864" s="649"/>
      <c r="F864" s="649"/>
      <c r="G864" s="682"/>
      <c r="H864" s="682"/>
      <c r="I864" s="683"/>
      <c r="J864" s="649"/>
      <c r="K864" s="649"/>
      <c r="L864" s="683"/>
      <c r="O864" s="649"/>
      <c r="P864" s="649"/>
      <c r="Q864" s="649"/>
      <c r="R864" s="673"/>
      <c r="S864" s="674"/>
      <c r="T864" s="649"/>
      <c r="U864" s="649"/>
    </row>
    <row r="865" spans="1:21">
      <c r="A865" s="649"/>
      <c r="B865" s="609"/>
      <c r="C865" s="649"/>
      <c r="D865" s="649"/>
      <c r="E865" s="649"/>
      <c r="F865" s="649"/>
      <c r="G865" s="682"/>
      <c r="H865" s="682"/>
      <c r="I865" s="683"/>
      <c r="J865" s="649"/>
      <c r="K865" s="649"/>
      <c r="L865" s="683"/>
      <c r="O865" s="649"/>
      <c r="P865" s="649"/>
      <c r="Q865" s="649"/>
      <c r="R865" s="673"/>
      <c r="S865" s="674"/>
      <c r="T865" s="649"/>
      <c r="U865" s="649"/>
    </row>
    <row r="866" spans="1:21">
      <c r="A866" s="649"/>
      <c r="B866" s="609"/>
      <c r="C866" s="649"/>
      <c r="D866" s="649"/>
      <c r="E866" s="649"/>
      <c r="F866" s="649"/>
      <c r="G866" s="682"/>
      <c r="H866" s="682"/>
      <c r="I866" s="683"/>
      <c r="J866" s="649"/>
      <c r="K866" s="649"/>
      <c r="L866" s="683"/>
      <c r="O866" s="649"/>
      <c r="P866" s="649"/>
      <c r="Q866" s="649"/>
      <c r="R866" s="673"/>
      <c r="S866" s="674"/>
      <c r="T866" s="649"/>
      <c r="U866" s="649"/>
    </row>
    <row r="867" spans="1:21">
      <c r="A867" s="649"/>
      <c r="B867" s="609"/>
      <c r="C867" s="649"/>
      <c r="D867" s="649"/>
      <c r="E867" s="649"/>
      <c r="F867" s="649"/>
      <c r="G867" s="682"/>
      <c r="H867" s="682"/>
      <c r="I867" s="683"/>
      <c r="J867" s="649"/>
      <c r="K867" s="649"/>
      <c r="L867" s="683"/>
      <c r="O867" s="649"/>
      <c r="P867" s="649"/>
      <c r="Q867" s="649"/>
      <c r="R867" s="673"/>
      <c r="S867" s="674"/>
      <c r="T867" s="649"/>
      <c r="U867" s="649"/>
    </row>
    <row r="868" spans="1:21">
      <c r="A868" s="649"/>
      <c r="B868" s="609"/>
      <c r="C868" s="649"/>
      <c r="D868" s="649"/>
      <c r="E868" s="649"/>
      <c r="F868" s="649"/>
      <c r="G868" s="682"/>
      <c r="H868" s="682"/>
      <c r="I868" s="683"/>
      <c r="J868" s="649"/>
      <c r="K868" s="649"/>
      <c r="L868" s="683"/>
      <c r="O868" s="649"/>
      <c r="P868" s="649"/>
      <c r="Q868" s="649"/>
      <c r="R868" s="673"/>
      <c r="S868" s="674"/>
      <c r="T868" s="649"/>
      <c r="U868" s="649"/>
    </row>
    <row r="869" spans="1:21">
      <c r="A869" s="649"/>
      <c r="B869" s="609"/>
      <c r="C869" s="649"/>
      <c r="D869" s="649"/>
      <c r="E869" s="649"/>
      <c r="F869" s="649"/>
      <c r="G869" s="682"/>
      <c r="H869" s="682"/>
      <c r="I869" s="683"/>
      <c r="J869" s="649"/>
      <c r="K869" s="649"/>
      <c r="L869" s="683"/>
      <c r="O869" s="649"/>
      <c r="P869" s="649"/>
      <c r="Q869" s="649"/>
      <c r="R869" s="673"/>
      <c r="S869" s="674"/>
      <c r="T869" s="649"/>
      <c r="U869" s="649"/>
    </row>
    <row r="870" spans="1:21">
      <c r="A870" s="649"/>
      <c r="B870" s="609"/>
      <c r="C870" s="649"/>
      <c r="D870" s="649"/>
      <c r="E870" s="649"/>
      <c r="F870" s="649"/>
      <c r="G870" s="682"/>
      <c r="H870" s="682"/>
      <c r="I870" s="683"/>
      <c r="J870" s="649"/>
      <c r="K870" s="649"/>
      <c r="L870" s="683"/>
      <c r="O870" s="649"/>
      <c r="P870" s="649"/>
      <c r="Q870" s="649"/>
      <c r="R870" s="673"/>
      <c r="S870" s="674"/>
      <c r="T870" s="649"/>
      <c r="U870" s="649"/>
    </row>
    <row r="871" spans="1:21">
      <c r="A871" s="649"/>
      <c r="B871" s="609"/>
      <c r="C871" s="649"/>
      <c r="D871" s="649"/>
      <c r="E871" s="649"/>
      <c r="F871" s="649"/>
      <c r="G871" s="682"/>
      <c r="H871" s="682"/>
      <c r="I871" s="683"/>
      <c r="J871" s="649"/>
      <c r="K871" s="649"/>
      <c r="L871" s="683"/>
      <c r="O871" s="649"/>
      <c r="P871" s="649"/>
      <c r="Q871" s="649"/>
      <c r="R871" s="673"/>
      <c r="S871" s="674"/>
      <c r="T871" s="649"/>
      <c r="U871" s="649"/>
    </row>
    <row r="872" spans="1:21">
      <c r="A872" s="649"/>
      <c r="B872" s="609"/>
      <c r="C872" s="649"/>
      <c r="D872" s="649"/>
      <c r="E872" s="649"/>
      <c r="F872" s="649"/>
      <c r="G872" s="682"/>
      <c r="H872" s="682"/>
      <c r="I872" s="683"/>
      <c r="J872" s="649"/>
      <c r="K872" s="649"/>
      <c r="L872" s="683"/>
      <c r="O872" s="649"/>
      <c r="P872" s="649"/>
      <c r="Q872" s="649"/>
      <c r="R872" s="673"/>
      <c r="S872" s="674"/>
      <c r="T872" s="649"/>
      <c r="U872" s="649"/>
    </row>
    <row r="873" spans="1:21">
      <c r="A873" s="649"/>
      <c r="B873" s="609"/>
      <c r="C873" s="649"/>
      <c r="D873" s="649"/>
      <c r="E873" s="649"/>
      <c r="F873" s="649"/>
      <c r="G873" s="682"/>
      <c r="H873" s="682"/>
      <c r="I873" s="683"/>
      <c r="J873" s="649"/>
      <c r="K873" s="649"/>
      <c r="L873" s="683"/>
      <c r="O873" s="649"/>
      <c r="P873" s="649"/>
      <c r="Q873" s="649"/>
      <c r="R873" s="673"/>
      <c r="S873" s="674"/>
      <c r="T873" s="649"/>
      <c r="U873" s="649"/>
    </row>
    <row r="874" spans="1:21">
      <c r="A874" s="649"/>
      <c r="B874" s="609"/>
      <c r="C874" s="649"/>
      <c r="D874" s="649"/>
      <c r="E874" s="649"/>
      <c r="F874" s="649"/>
      <c r="G874" s="682"/>
      <c r="H874" s="682"/>
      <c r="I874" s="683"/>
      <c r="J874" s="649"/>
      <c r="K874" s="649"/>
      <c r="L874" s="683"/>
      <c r="O874" s="649"/>
      <c r="P874" s="649"/>
      <c r="Q874" s="649"/>
      <c r="R874" s="673"/>
      <c r="S874" s="674"/>
      <c r="T874" s="649"/>
      <c r="U874" s="649"/>
    </row>
    <row r="875" spans="1:21">
      <c r="A875" s="649"/>
      <c r="B875" s="609"/>
      <c r="C875" s="649"/>
      <c r="D875" s="649"/>
      <c r="E875" s="649"/>
      <c r="F875" s="649"/>
      <c r="G875" s="682"/>
      <c r="H875" s="682"/>
      <c r="I875" s="683"/>
      <c r="J875" s="649"/>
      <c r="K875" s="649"/>
      <c r="L875" s="683"/>
      <c r="O875" s="649"/>
      <c r="P875" s="649"/>
      <c r="Q875" s="649"/>
      <c r="R875" s="673"/>
      <c r="S875" s="674"/>
      <c r="T875" s="649"/>
      <c r="U875" s="649"/>
    </row>
    <row r="876" spans="1:21">
      <c r="A876" s="649"/>
      <c r="B876" s="609"/>
      <c r="C876" s="649"/>
      <c r="D876" s="649"/>
      <c r="E876" s="649"/>
      <c r="F876" s="649"/>
      <c r="G876" s="682"/>
      <c r="H876" s="682"/>
      <c r="I876" s="683"/>
      <c r="J876" s="649"/>
      <c r="K876" s="649"/>
      <c r="L876" s="683"/>
      <c r="O876" s="649"/>
      <c r="P876" s="649"/>
      <c r="Q876" s="649"/>
      <c r="R876" s="673"/>
      <c r="S876" s="674"/>
      <c r="T876" s="649"/>
      <c r="U876" s="649"/>
    </row>
    <row r="877" spans="1:21">
      <c r="A877" s="649"/>
      <c r="B877" s="609"/>
      <c r="C877" s="649"/>
      <c r="D877" s="649"/>
      <c r="E877" s="649"/>
      <c r="F877" s="649"/>
      <c r="G877" s="682"/>
      <c r="H877" s="682"/>
      <c r="I877" s="683"/>
      <c r="J877" s="649"/>
      <c r="K877" s="649"/>
      <c r="L877" s="683"/>
      <c r="O877" s="649"/>
      <c r="P877" s="649"/>
      <c r="Q877" s="649"/>
      <c r="R877" s="673"/>
      <c r="S877" s="674"/>
      <c r="T877" s="649"/>
      <c r="U877" s="649"/>
    </row>
    <row r="878" spans="1:21">
      <c r="A878" s="649"/>
      <c r="B878" s="609"/>
      <c r="C878" s="649"/>
      <c r="D878" s="649"/>
      <c r="E878" s="649"/>
      <c r="F878" s="649"/>
      <c r="G878" s="682"/>
      <c r="H878" s="682"/>
      <c r="I878" s="683"/>
      <c r="J878" s="649"/>
      <c r="K878" s="649"/>
      <c r="L878" s="683"/>
      <c r="O878" s="649"/>
      <c r="P878" s="649"/>
      <c r="Q878" s="649"/>
      <c r="R878" s="673"/>
      <c r="S878" s="674"/>
      <c r="T878" s="649"/>
      <c r="U878" s="649"/>
    </row>
    <row r="879" spans="1:21">
      <c r="A879" s="649"/>
      <c r="B879" s="609"/>
      <c r="C879" s="649"/>
      <c r="D879" s="649"/>
      <c r="E879" s="649"/>
      <c r="F879" s="649"/>
      <c r="G879" s="682"/>
      <c r="H879" s="682"/>
      <c r="I879" s="683"/>
      <c r="J879" s="649"/>
      <c r="K879" s="649"/>
      <c r="L879" s="683"/>
      <c r="O879" s="649"/>
      <c r="P879" s="649"/>
      <c r="Q879" s="649"/>
      <c r="R879" s="673"/>
      <c r="S879" s="674"/>
      <c r="T879" s="649"/>
      <c r="U879" s="649"/>
    </row>
    <row r="880" spans="1:21">
      <c r="A880" s="649"/>
      <c r="B880" s="609"/>
      <c r="C880" s="649"/>
      <c r="D880" s="649"/>
      <c r="E880" s="649"/>
      <c r="F880" s="649"/>
      <c r="G880" s="682"/>
      <c r="H880" s="682"/>
      <c r="I880" s="683"/>
      <c r="J880" s="649"/>
      <c r="K880" s="649"/>
      <c r="L880" s="683"/>
      <c r="O880" s="649"/>
      <c r="P880" s="649"/>
      <c r="Q880" s="649"/>
      <c r="R880" s="673"/>
      <c r="S880" s="674"/>
      <c r="T880" s="649"/>
      <c r="U880" s="649"/>
    </row>
    <row r="881" spans="1:21">
      <c r="A881" s="649"/>
      <c r="B881" s="609"/>
      <c r="C881" s="649"/>
      <c r="D881" s="649"/>
      <c r="E881" s="649"/>
      <c r="F881" s="649"/>
      <c r="G881" s="682"/>
      <c r="H881" s="682"/>
      <c r="I881" s="683"/>
      <c r="J881" s="649"/>
      <c r="K881" s="649"/>
      <c r="L881" s="683"/>
      <c r="O881" s="649"/>
      <c r="P881" s="649"/>
      <c r="Q881" s="649"/>
      <c r="R881" s="673"/>
      <c r="S881" s="674"/>
      <c r="T881" s="649"/>
      <c r="U881" s="649"/>
    </row>
    <row r="882" spans="1:21">
      <c r="A882" s="649"/>
      <c r="B882" s="609"/>
      <c r="C882" s="649"/>
      <c r="D882" s="649"/>
      <c r="E882" s="649"/>
      <c r="F882" s="649"/>
      <c r="G882" s="682"/>
      <c r="H882" s="682"/>
      <c r="I882" s="683"/>
      <c r="J882" s="649"/>
      <c r="K882" s="649"/>
      <c r="L882" s="683"/>
      <c r="O882" s="649"/>
      <c r="P882" s="649"/>
      <c r="Q882" s="649"/>
      <c r="R882" s="673"/>
      <c r="S882" s="674"/>
      <c r="T882" s="649"/>
      <c r="U882" s="649"/>
    </row>
    <row r="883" spans="1:21">
      <c r="A883" s="649"/>
      <c r="B883" s="609"/>
      <c r="C883" s="649"/>
      <c r="D883" s="649"/>
      <c r="E883" s="649"/>
      <c r="F883" s="649"/>
      <c r="G883" s="682"/>
      <c r="H883" s="682"/>
      <c r="I883" s="683"/>
      <c r="J883" s="649"/>
      <c r="K883" s="649"/>
      <c r="L883" s="683"/>
      <c r="O883" s="649"/>
      <c r="P883" s="649"/>
      <c r="Q883" s="649"/>
      <c r="R883" s="673"/>
      <c r="S883" s="674"/>
      <c r="T883" s="649"/>
      <c r="U883" s="649"/>
    </row>
    <row r="884" spans="1:21">
      <c r="A884" s="649"/>
      <c r="B884" s="609"/>
      <c r="C884" s="649"/>
      <c r="D884" s="649"/>
      <c r="E884" s="649"/>
      <c r="F884" s="649"/>
      <c r="G884" s="682"/>
      <c r="H884" s="682"/>
      <c r="I884" s="683"/>
      <c r="J884" s="649"/>
      <c r="K884" s="649"/>
      <c r="L884" s="683"/>
      <c r="O884" s="649"/>
      <c r="P884" s="649"/>
      <c r="Q884" s="649"/>
      <c r="R884" s="673"/>
      <c r="S884" s="674"/>
      <c r="T884" s="649"/>
      <c r="U884" s="649"/>
    </row>
    <row r="885" spans="1:21">
      <c r="A885" s="649"/>
      <c r="B885" s="609"/>
      <c r="C885" s="649"/>
      <c r="D885" s="649"/>
      <c r="E885" s="649"/>
      <c r="F885" s="649"/>
      <c r="G885" s="682"/>
      <c r="H885" s="682"/>
      <c r="I885" s="683"/>
      <c r="J885" s="649"/>
      <c r="K885" s="649"/>
      <c r="L885" s="683"/>
      <c r="O885" s="649"/>
      <c r="P885" s="649"/>
      <c r="Q885" s="649"/>
      <c r="R885" s="673"/>
      <c r="S885" s="674"/>
      <c r="T885" s="649"/>
      <c r="U885" s="649"/>
    </row>
    <row r="886" spans="1:21">
      <c r="A886" s="649"/>
      <c r="B886" s="609"/>
      <c r="C886" s="649"/>
      <c r="D886" s="649"/>
      <c r="E886" s="649"/>
      <c r="F886" s="649"/>
      <c r="G886" s="682"/>
      <c r="H886" s="682"/>
      <c r="I886" s="683"/>
      <c r="J886" s="649"/>
      <c r="K886" s="649"/>
      <c r="L886" s="683"/>
      <c r="O886" s="649"/>
      <c r="P886" s="649"/>
      <c r="Q886" s="649"/>
      <c r="R886" s="673"/>
      <c r="S886" s="674"/>
      <c r="T886" s="649"/>
      <c r="U886" s="649"/>
    </row>
    <row r="887" spans="1:21">
      <c r="A887" s="649"/>
      <c r="B887" s="609"/>
      <c r="C887" s="649"/>
      <c r="D887" s="649"/>
      <c r="E887" s="649"/>
      <c r="F887" s="649"/>
      <c r="G887" s="682"/>
      <c r="H887" s="682"/>
      <c r="I887" s="683"/>
      <c r="J887" s="649"/>
      <c r="K887" s="649"/>
      <c r="L887" s="683"/>
      <c r="O887" s="649"/>
      <c r="P887" s="649"/>
      <c r="Q887" s="649"/>
      <c r="R887" s="673"/>
      <c r="S887" s="674"/>
      <c r="T887" s="649"/>
      <c r="U887" s="649"/>
    </row>
    <row r="888" spans="1:21">
      <c r="A888" s="649"/>
      <c r="B888" s="609"/>
      <c r="C888" s="649"/>
      <c r="D888" s="649"/>
      <c r="E888" s="649"/>
      <c r="F888" s="649"/>
      <c r="G888" s="682"/>
      <c r="H888" s="682"/>
      <c r="I888" s="683"/>
      <c r="J888" s="649"/>
      <c r="K888" s="649"/>
      <c r="L888" s="683"/>
      <c r="O888" s="649"/>
      <c r="P888" s="649"/>
      <c r="Q888" s="649"/>
      <c r="R888" s="673"/>
      <c r="S888" s="674"/>
      <c r="T888" s="649"/>
      <c r="U888" s="649"/>
    </row>
    <row r="889" spans="1:21">
      <c r="A889" s="649"/>
      <c r="B889" s="609"/>
      <c r="C889" s="649"/>
      <c r="D889" s="649"/>
      <c r="E889" s="649"/>
      <c r="F889" s="649"/>
      <c r="G889" s="682"/>
      <c r="H889" s="682"/>
      <c r="I889" s="683"/>
      <c r="J889" s="649"/>
      <c r="K889" s="649"/>
      <c r="L889" s="683"/>
      <c r="O889" s="649"/>
      <c r="P889" s="649"/>
      <c r="Q889" s="649"/>
      <c r="R889" s="673"/>
      <c r="S889" s="674"/>
      <c r="T889" s="649"/>
      <c r="U889" s="649"/>
    </row>
    <row r="890" spans="1:21">
      <c r="A890" s="649"/>
      <c r="B890" s="609"/>
      <c r="C890" s="649"/>
      <c r="D890" s="649"/>
      <c r="E890" s="649"/>
      <c r="F890" s="649"/>
      <c r="G890" s="682"/>
      <c r="H890" s="682"/>
      <c r="I890" s="683"/>
      <c r="J890" s="649"/>
      <c r="K890" s="649"/>
      <c r="L890" s="683"/>
      <c r="O890" s="649"/>
      <c r="P890" s="649"/>
      <c r="Q890" s="649"/>
      <c r="R890" s="673"/>
      <c r="S890" s="674"/>
      <c r="T890" s="649"/>
      <c r="U890" s="649"/>
    </row>
    <row r="891" spans="1:21">
      <c r="A891" s="649"/>
      <c r="B891" s="609"/>
      <c r="C891" s="649"/>
      <c r="D891" s="649"/>
      <c r="E891" s="649"/>
      <c r="F891" s="649"/>
      <c r="G891" s="682"/>
      <c r="H891" s="682"/>
      <c r="I891" s="683"/>
      <c r="J891" s="649"/>
      <c r="K891" s="649"/>
      <c r="L891" s="683"/>
      <c r="O891" s="649"/>
      <c r="P891" s="649"/>
      <c r="Q891" s="649"/>
      <c r="R891" s="673"/>
      <c r="S891" s="674"/>
      <c r="T891" s="649"/>
      <c r="U891" s="649"/>
    </row>
    <row r="892" spans="1:21">
      <c r="A892" s="649"/>
      <c r="B892" s="609"/>
      <c r="C892" s="649"/>
      <c r="D892" s="649"/>
      <c r="E892" s="649"/>
      <c r="F892" s="649"/>
      <c r="G892" s="682"/>
      <c r="H892" s="682"/>
      <c r="I892" s="683"/>
      <c r="J892" s="649"/>
      <c r="K892" s="649"/>
      <c r="L892" s="683"/>
      <c r="O892" s="649"/>
      <c r="P892" s="649"/>
      <c r="Q892" s="649"/>
      <c r="R892" s="673"/>
      <c r="S892" s="674"/>
      <c r="T892" s="649"/>
      <c r="U892" s="649"/>
    </row>
    <row r="893" spans="1:21">
      <c r="A893" s="649"/>
      <c r="B893" s="609"/>
      <c r="C893" s="649"/>
      <c r="D893" s="649"/>
      <c r="E893" s="649"/>
      <c r="F893" s="649"/>
      <c r="G893" s="682"/>
      <c r="H893" s="682"/>
      <c r="I893" s="683"/>
      <c r="J893" s="649"/>
      <c r="K893" s="649"/>
      <c r="L893" s="683"/>
      <c r="O893" s="649"/>
      <c r="P893" s="649"/>
      <c r="Q893" s="649"/>
      <c r="R893" s="673"/>
      <c r="S893" s="674"/>
      <c r="T893" s="649"/>
      <c r="U893" s="649"/>
    </row>
    <row r="894" spans="1:21">
      <c r="A894" s="649"/>
      <c r="B894" s="609"/>
      <c r="C894" s="649"/>
      <c r="D894" s="649"/>
      <c r="E894" s="649"/>
      <c r="F894" s="649"/>
      <c r="G894" s="682"/>
      <c r="H894" s="682"/>
      <c r="I894" s="683"/>
      <c r="J894" s="649"/>
      <c r="K894" s="649"/>
      <c r="L894" s="683"/>
      <c r="O894" s="649"/>
      <c r="P894" s="649"/>
      <c r="Q894" s="649"/>
      <c r="R894" s="673"/>
      <c r="S894" s="674"/>
      <c r="T894" s="649"/>
      <c r="U894" s="649"/>
    </row>
    <row r="895" spans="1:21">
      <c r="A895" s="649"/>
      <c r="B895" s="609"/>
      <c r="C895" s="649"/>
      <c r="D895" s="649"/>
      <c r="E895" s="649"/>
      <c r="F895" s="649"/>
      <c r="G895" s="682"/>
      <c r="H895" s="682"/>
      <c r="I895" s="683"/>
      <c r="J895" s="649"/>
      <c r="K895" s="649"/>
      <c r="L895" s="683"/>
      <c r="O895" s="649"/>
      <c r="P895" s="649"/>
      <c r="Q895" s="649"/>
      <c r="R895" s="673"/>
      <c r="S895" s="674"/>
      <c r="T895" s="649"/>
      <c r="U895" s="649"/>
    </row>
    <row r="896" spans="1:21">
      <c r="A896" s="649"/>
      <c r="B896" s="609"/>
      <c r="C896" s="649"/>
      <c r="D896" s="649"/>
      <c r="E896" s="649"/>
      <c r="F896" s="649"/>
      <c r="G896" s="682"/>
      <c r="H896" s="682"/>
      <c r="I896" s="683"/>
      <c r="J896" s="649"/>
      <c r="K896" s="649"/>
      <c r="L896" s="683"/>
      <c r="O896" s="649"/>
      <c r="P896" s="649"/>
      <c r="Q896" s="649"/>
      <c r="R896" s="673"/>
      <c r="S896" s="674"/>
      <c r="T896" s="649"/>
      <c r="U896" s="649"/>
    </row>
    <row r="897" spans="1:21">
      <c r="A897" s="649"/>
      <c r="B897" s="609"/>
      <c r="C897" s="649"/>
      <c r="D897" s="649"/>
      <c r="E897" s="649"/>
      <c r="F897" s="649"/>
      <c r="G897" s="682"/>
      <c r="H897" s="682"/>
      <c r="I897" s="683"/>
      <c r="J897" s="649"/>
      <c r="K897" s="649"/>
      <c r="L897" s="683"/>
      <c r="O897" s="649"/>
      <c r="P897" s="649"/>
      <c r="Q897" s="649"/>
      <c r="R897" s="673"/>
      <c r="S897" s="674"/>
      <c r="T897" s="649"/>
      <c r="U897" s="649"/>
    </row>
    <row r="898" spans="1:21">
      <c r="A898" s="649"/>
      <c r="B898" s="609"/>
      <c r="C898" s="649"/>
      <c r="D898" s="649"/>
      <c r="E898" s="649"/>
      <c r="F898" s="649"/>
      <c r="G898" s="682"/>
      <c r="H898" s="682"/>
      <c r="I898" s="683"/>
      <c r="J898" s="649"/>
      <c r="K898" s="649"/>
      <c r="L898" s="683"/>
      <c r="O898" s="649"/>
      <c r="P898" s="649"/>
      <c r="Q898" s="649"/>
      <c r="R898" s="673"/>
      <c r="S898" s="674"/>
      <c r="T898" s="649"/>
      <c r="U898" s="649"/>
    </row>
    <row r="899" spans="1:21">
      <c r="A899" s="649"/>
      <c r="B899" s="609"/>
      <c r="C899" s="649"/>
      <c r="D899" s="649"/>
      <c r="E899" s="649"/>
      <c r="F899" s="649"/>
      <c r="G899" s="682"/>
      <c r="H899" s="682"/>
      <c r="I899" s="683"/>
      <c r="J899" s="649"/>
      <c r="K899" s="649"/>
      <c r="L899" s="683"/>
      <c r="O899" s="649"/>
      <c r="P899" s="649"/>
      <c r="Q899" s="649"/>
      <c r="R899" s="673"/>
      <c r="S899" s="674"/>
      <c r="T899" s="649"/>
      <c r="U899" s="649"/>
    </row>
    <row r="900" spans="1:21">
      <c r="A900" s="649"/>
      <c r="B900" s="609"/>
      <c r="C900" s="649"/>
      <c r="D900" s="649"/>
      <c r="E900" s="649"/>
      <c r="F900" s="649"/>
      <c r="G900" s="682"/>
      <c r="H900" s="682"/>
      <c r="I900" s="683"/>
      <c r="J900" s="649"/>
      <c r="K900" s="649"/>
      <c r="L900" s="683"/>
      <c r="O900" s="649"/>
      <c r="P900" s="649"/>
      <c r="Q900" s="649"/>
      <c r="R900" s="673"/>
      <c r="S900" s="674"/>
      <c r="T900" s="649"/>
      <c r="U900" s="649"/>
    </row>
    <row r="901" spans="1:21">
      <c r="A901" s="649"/>
      <c r="B901" s="609"/>
      <c r="C901" s="649"/>
      <c r="D901" s="649"/>
      <c r="E901" s="649"/>
      <c r="F901" s="649"/>
      <c r="G901" s="682"/>
      <c r="H901" s="682"/>
      <c r="I901" s="683"/>
      <c r="J901" s="649"/>
      <c r="K901" s="649"/>
      <c r="L901" s="683"/>
      <c r="O901" s="649"/>
      <c r="P901" s="649"/>
      <c r="Q901" s="649"/>
      <c r="R901" s="673"/>
      <c r="S901" s="674"/>
      <c r="T901" s="649"/>
      <c r="U901" s="649"/>
    </row>
    <row r="902" spans="1:21">
      <c r="A902" s="649"/>
      <c r="B902" s="609"/>
      <c r="C902" s="649"/>
      <c r="D902" s="649"/>
      <c r="E902" s="649"/>
      <c r="F902" s="649"/>
      <c r="G902" s="682"/>
      <c r="H902" s="682"/>
      <c r="I902" s="683"/>
      <c r="J902" s="649"/>
      <c r="K902" s="649"/>
      <c r="L902" s="683"/>
      <c r="O902" s="649"/>
      <c r="P902" s="649"/>
      <c r="Q902" s="649"/>
      <c r="R902" s="673"/>
      <c r="S902" s="674"/>
      <c r="T902" s="649"/>
      <c r="U902" s="649"/>
    </row>
    <row r="903" spans="1:21">
      <c r="A903" s="649"/>
      <c r="B903" s="609"/>
      <c r="C903" s="649"/>
      <c r="D903" s="649"/>
      <c r="E903" s="649"/>
      <c r="F903" s="649"/>
      <c r="G903" s="682"/>
      <c r="H903" s="682"/>
      <c r="I903" s="683"/>
      <c r="J903" s="649"/>
      <c r="K903" s="649"/>
      <c r="L903" s="683"/>
      <c r="O903" s="649"/>
      <c r="P903" s="649"/>
      <c r="Q903" s="649"/>
      <c r="R903" s="673"/>
      <c r="S903" s="674"/>
      <c r="T903" s="649"/>
      <c r="U903" s="649"/>
    </row>
    <row r="904" spans="1:21">
      <c r="A904" s="649"/>
      <c r="B904" s="609"/>
      <c r="C904" s="649"/>
      <c r="D904" s="649"/>
      <c r="E904" s="649"/>
      <c r="F904" s="649"/>
      <c r="G904" s="682"/>
      <c r="H904" s="682"/>
      <c r="I904" s="683"/>
      <c r="J904" s="649"/>
      <c r="K904" s="649"/>
      <c r="L904" s="683"/>
      <c r="O904" s="649"/>
      <c r="P904" s="649"/>
      <c r="Q904" s="649"/>
      <c r="R904" s="673"/>
      <c r="S904" s="674"/>
      <c r="T904" s="649"/>
      <c r="U904" s="649"/>
    </row>
    <row r="905" spans="1:21">
      <c r="A905" s="649"/>
      <c r="B905" s="609"/>
      <c r="C905" s="649"/>
      <c r="D905" s="649"/>
      <c r="E905" s="649"/>
      <c r="F905" s="649"/>
      <c r="G905" s="682"/>
      <c r="H905" s="682"/>
      <c r="I905" s="683"/>
      <c r="J905" s="649"/>
      <c r="K905" s="649"/>
      <c r="L905" s="683"/>
      <c r="O905" s="649"/>
      <c r="P905" s="649"/>
      <c r="Q905" s="649"/>
      <c r="R905" s="673"/>
      <c r="S905" s="674"/>
      <c r="T905" s="649"/>
      <c r="U905" s="649"/>
    </row>
    <row r="906" spans="1:21">
      <c r="A906" s="649"/>
      <c r="B906" s="609"/>
      <c r="C906" s="649"/>
      <c r="D906" s="649"/>
      <c r="E906" s="649"/>
      <c r="F906" s="649"/>
      <c r="G906" s="682"/>
      <c r="H906" s="682"/>
      <c r="I906" s="683"/>
      <c r="J906" s="649"/>
      <c r="K906" s="649"/>
      <c r="L906" s="683"/>
      <c r="O906" s="649"/>
      <c r="P906" s="649"/>
      <c r="Q906" s="649"/>
      <c r="R906" s="673"/>
      <c r="S906" s="674"/>
      <c r="T906" s="649"/>
      <c r="U906" s="649"/>
    </row>
    <row r="907" spans="1:21">
      <c r="A907" s="649"/>
      <c r="B907" s="609"/>
      <c r="C907" s="649"/>
      <c r="D907" s="649"/>
      <c r="E907" s="649"/>
      <c r="F907" s="649"/>
      <c r="G907" s="682"/>
      <c r="H907" s="682"/>
      <c r="I907" s="683"/>
      <c r="J907" s="649"/>
      <c r="K907" s="649"/>
      <c r="L907" s="683"/>
      <c r="O907" s="649"/>
      <c r="P907" s="649"/>
      <c r="Q907" s="649"/>
      <c r="R907" s="673"/>
      <c r="S907" s="674"/>
      <c r="T907" s="649"/>
      <c r="U907" s="649"/>
    </row>
    <row r="908" spans="1:21">
      <c r="A908" s="649"/>
      <c r="B908" s="609"/>
      <c r="C908" s="649"/>
      <c r="D908" s="649"/>
      <c r="E908" s="649"/>
      <c r="F908" s="649"/>
      <c r="G908" s="682"/>
      <c r="H908" s="682"/>
      <c r="I908" s="683"/>
      <c r="J908" s="649"/>
      <c r="K908" s="649"/>
      <c r="L908" s="683"/>
      <c r="O908" s="649"/>
      <c r="P908" s="649"/>
      <c r="Q908" s="649"/>
      <c r="R908" s="673"/>
      <c r="S908" s="674"/>
      <c r="T908" s="649"/>
      <c r="U908" s="649"/>
    </row>
    <row r="909" spans="1:21">
      <c r="A909" s="649"/>
      <c r="B909" s="609"/>
      <c r="C909" s="649"/>
      <c r="D909" s="649"/>
      <c r="E909" s="649"/>
      <c r="F909" s="649"/>
      <c r="G909" s="682"/>
      <c r="H909" s="682"/>
      <c r="I909" s="683"/>
      <c r="J909" s="649"/>
      <c r="K909" s="649"/>
      <c r="L909" s="683"/>
      <c r="O909" s="649"/>
      <c r="P909" s="649"/>
      <c r="Q909" s="649"/>
      <c r="R909" s="673"/>
      <c r="S909" s="674"/>
      <c r="T909" s="649"/>
      <c r="U909" s="649"/>
    </row>
    <row r="910" spans="1:21">
      <c r="A910" s="649"/>
      <c r="B910" s="609"/>
      <c r="C910" s="649"/>
      <c r="D910" s="649"/>
      <c r="E910" s="649"/>
      <c r="F910" s="649"/>
      <c r="G910" s="682"/>
      <c r="H910" s="682"/>
      <c r="I910" s="683"/>
      <c r="J910" s="649"/>
      <c r="K910" s="649"/>
      <c r="L910" s="683"/>
      <c r="O910" s="649"/>
      <c r="P910" s="649"/>
      <c r="Q910" s="649"/>
      <c r="R910" s="673"/>
      <c r="S910" s="674"/>
      <c r="T910" s="649"/>
      <c r="U910" s="649"/>
    </row>
    <row r="911" spans="1:21">
      <c r="A911" s="649"/>
      <c r="B911" s="609"/>
      <c r="C911" s="649"/>
      <c r="D911" s="649"/>
      <c r="E911" s="649"/>
      <c r="F911" s="649"/>
      <c r="G911" s="682"/>
      <c r="H911" s="682"/>
      <c r="I911" s="683"/>
      <c r="J911" s="649"/>
      <c r="K911" s="649"/>
      <c r="L911" s="683"/>
      <c r="O911" s="649"/>
      <c r="P911" s="649"/>
      <c r="Q911" s="649"/>
      <c r="R911" s="673"/>
      <c r="S911" s="674"/>
      <c r="T911" s="649"/>
      <c r="U911" s="649"/>
    </row>
    <row r="912" spans="1:21">
      <c r="A912" s="649"/>
      <c r="B912" s="609"/>
      <c r="C912" s="649"/>
      <c r="D912" s="649"/>
      <c r="E912" s="649"/>
      <c r="F912" s="649"/>
      <c r="G912" s="682"/>
      <c r="H912" s="682"/>
      <c r="I912" s="683"/>
      <c r="J912" s="649"/>
      <c r="K912" s="649"/>
      <c r="L912" s="683"/>
      <c r="O912" s="649"/>
      <c r="P912" s="649"/>
      <c r="Q912" s="649"/>
      <c r="R912" s="673"/>
      <c r="S912" s="674"/>
      <c r="T912" s="649"/>
      <c r="U912" s="649"/>
    </row>
    <row r="913" spans="1:21">
      <c r="A913" s="649"/>
      <c r="B913" s="609"/>
      <c r="C913" s="649"/>
      <c r="D913" s="649"/>
      <c r="E913" s="649"/>
      <c r="F913" s="649"/>
      <c r="G913" s="682"/>
      <c r="H913" s="682"/>
      <c r="I913" s="683"/>
      <c r="J913" s="649"/>
      <c r="K913" s="649"/>
      <c r="L913" s="683"/>
      <c r="O913" s="649"/>
      <c r="P913" s="649"/>
      <c r="Q913" s="649"/>
      <c r="R913" s="673"/>
      <c r="S913" s="674"/>
      <c r="T913" s="649"/>
      <c r="U913" s="649"/>
    </row>
    <row r="914" spans="1:21">
      <c r="A914" s="649"/>
      <c r="B914" s="609"/>
      <c r="C914" s="649"/>
      <c r="D914" s="649"/>
      <c r="E914" s="649"/>
      <c r="F914" s="649"/>
      <c r="G914" s="682"/>
      <c r="H914" s="682"/>
      <c r="I914" s="683"/>
      <c r="J914" s="649"/>
      <c r="K914" s="649"/>
      <c r="L914" s="683"/>
      <c r="O914" s="649"/>
      <c r="P914" s="649"/>
      <c r="Q914" s="649"/>
      <c r="R914" s="673"/>
      <c r="S914" s="674"/>
      <c r="T914" s="649"/>
      <c r="U914" s="649"/>
    </row>
    <row r="915" spans="1:21">
      <c r="A915" s="649"/>
      <c r="B915" s="609"/>
      <c r="C915" s="649"/>
      <c r="D915" s="649"/>
      <c r="E915" s="649"/>
      <c r="F915" s="649"/>
      <c r="G915" s="682"/>
      <c r="H915" s="682"/>
      <c r="I915" s="683"/>
      <c r="J915" s="649"/>
      <c r="K915" s="649"/>
      <c r="L915" s="683"/>
      <c r="O915" s="649"/>
      <c r="P915" s="649"/>
      <c r="Q915" s="649"/>
      <c r="R915" s="673"/>
      <c r="S915" s="674"/>
      <c r="T915" s="649"/>
      <c r="U915" s="649"/>
    </row>
    <row r="916" spans="1:21">
      <c r="A916" s="649"/>
      <c r="B916" s="609"/>
      <c r="C916" s="649"/>
      <c r="D916" s="649"/>
      <c r="E916" s="649"/>
      <c r="F916" s="649"/>
      <c r="G916" s="682"/>
      <c r="H916" s="682"/>
      <c r="I916" s="683"/>
      <c r="J916" s="649"/>
      <c r="K916" s="649"/>
      <c r="L916" s="683"/>
      <c r="O916" s="649"/>
      <c r="P916" s="649"/>
      <c r="Q916" s="649"/>
      <c r="R916" s="673"/>
      <c r="S916" s="674"/>
      <c r="T916" s="649"/>
      <c r="U916" s="649"/>
    </row>
    <row r="917" spans="1:21">
      <c r="A917" s="649"/>
      <c r="B917" s="609"/>
      <c r="C917" s="649"/>
      <c r="D917" s="649"/>
      <c r="E917" s="649"/>
      <c r="F917" s="649"/>
      <c r="G917" s="682"/>
      <c r="H917" s="682"/>
      <c r="I917" s="683"/>
      <c r="J917" s="649"/>
      <c r="K917" s="649"/>
      <c r="L917" s="683"/>
      <c r="O917" s="649"/>
      <c r="P917" s="649"/>
      <c r="Q917" s="649"/>
      <c r="R917" s="673"/>
      <c r="S917" s="674"/>
      <c r="T917" s="649"/>
      <c r="U917" s="649"/>
    </row>
    <row r="918" spans="1:21">
      <c r="A918" s="649"/>
      <c r="B918" s="609"/>
      <c r="C918" s="649"/>
      <c r="D918" s="649"/>
      <c r="E918" s="649"/>
      <c r="F918" s="649"/>
      <c r="G918" s="682"/>
      <c r="H918" s="682"/>
      <c r="I918" s="683"/>
      <c r="J918" s="649"/>
      <c r="K918" s="649"/>
      <c r="L918" s="683"/>
      <c r="O918" s="649"/>
      <c r="P918" s="649"/>
      <c r="Q918" s="649"/>
      <c r="R918" s="673"/>
      <c r="S918" s="674"/>
      <c r="T918" s="649"/>
      <c r="U918" s="649"/>
    </row>
    <row r="919" spans="1:21">
      <c r="A919" s="649"/>
      <c r="B919" s="609"/>
      <c r="C919" s="649"/>
      <c r="D919" s="649"/>
      <c r="E919" s="649"/>
      <c r="F919" s="649"/>
      <c r="G919" s="682"/>
      <c r="H919" s="682"/>
      <c r="I919" s="683"/>
      <c r="J919" s="649"/>
      <c r="K919" s="649"/>
      <c r="L919" s="683"/>
      <c r="O919" s="649"/>
      <c r="P919" s="649"/>
      <c r="Q919" s="649"/>
      <c r="R919" s="673"/>
      <c r="S919" s="674"/>
      <c r="T919" s="649"/>
      <c r="U919" s="649"/>
    </row>
    <row r="920" spans="1:21">
      <c r="A920" s="649"/>
      <c r="B920" s="609"/>
      <c r="C920" s="649"/>
      <c r="D920" s="649"/>
      <c r="E920" s="649"/>
      <c r="F920" s="649"/>
      <c r="G920" s="682"/>
      <c r="H920" s="682"/>
      <c r="I920" s="683"/>
      <c r="J920" s="649"/>
      <c r="K920" s="649"/>
      <c r="L920" s="683"/>
      <c r="O920" s="649"/>
      <c r="P920" s="649"/>
      <c r="Q920" s="649"/>
      <c r="R920" s="673"/>
      <c r="S920" s="674"/>
      <c r="T920" s="649"/>
      <c r="U920" s="649"/>
    </row>
    <row r="921" spans="1:21">
      <c r="A921" s="649"/>
      <c r="B921" s="609"/>
      <c r="C921" s="649"/>
      <c r="D921" s="649"/>
      <c r="E921" s="649"/>
      <c r="F921" s="649"/>
      <c r="G921" s="682"/>
      <c r="H921" s="682"/>
      <c r="I921" s="683"/>
      <c r="J921" s="649"/>
      <c r="K921" s="649"/>
      <c r="L921" s="683"/>
      <c r="O921" s="649"/>
      <c r="P921" s="649"/>
      <c r="Q921" s="649"/>
      <c r="R921" s="673"/>
      <c r="S921" s="674"/>
      <c r="T921" s="649"/>
      <c r="U921" s="649"/>
    </row>
    <row r="922" spans="1:21">
      <c r="A922" s="649"/>
      <c r="B922" s="609"/>
      <c r="C922" s="649"/>
      <c r="D922" s="649"/>
      <c r="E922" s="649"/>
      <c r="F922" s="649"/>
      <c r="G922" s="682"/>
      <c r="H922" s="682"/>
      <c r="I922" s="683"/>
      <c r="J922" s="649"/>
      <c r="K922" s="649"/>
      <c r="L922" s="683"/>
      <c r="O922" s="649"/>
      <c r="P922" s="649"/>
      <c r="Q922" s="649"/>
      <c r="R922" s="673"/>
      <c r="S922" s="674"/>
      <c r="T922" s="649"/>
      <c r="U922" s="649"/>
    </row>
    <row r="923" spans="1:21">
      <c r="A923" s="649"/>
      <c r="B923" s="609"/>
      <c r="C923" s="649"/>
      <c r="D923" s="649"/>
      <c r="E923" s="649"/>
      <c r="F923" s="649"/>
      <c r="G923" s="682"/>
      <c r="H923" s="682"/>
      <c r="I923" s="683"/>
      <c r="J923" s="649"/>
      <c r="K923" s="649"/>
      <c r="L923" s="683"/>
      <c r="O923" s="649"/>
      <c r="P923" s="649"/>
      <c r="Q923" s="649"/>
      <c r="R923" s="673"/>
      <c r="S923" s="674"/>
      <c r="T923" s="649"/>
      <c r="U923" s="649"/>
    </row>
    <row r="924" spans="1:21">
      <c r="A924" s="649"/>
      <c r="B924" s="609"/>
      <c r="C924" s="649"/>
      <c r="D924" s="649"/>
      <c r="E924" s="649"/>
      <c r="F924" s="649"/>
      <c r="G924" s="682"/>
      <c r="H924" s="682"/>
      <c r="I924" s="683"/>
      <c r="J924" s="649"/>
      <c r="K924" s="649"/>
      <c r="L924" s="683"/>
      <c r="O924" s="649"/>
      <c r="P924" s="649"/>
      <c r="Q924" s="649"/>
      <c r="R924" s="673"/>
      <c r="S924" s="674"/>
      <c r="T924" s="649"/>
      <c r="U924" s="649"/>
    </row>
    <row r="925" spans="1:21">
      <c r="A925" s="649"/>
      <c r="B925" s="609"/>
      <c r="C925" s="649"/>
      <c r="D925" s="649"/>
      <c r="E925" s="649"/>
      <c r="F925" s="649"/>
      <c r="G925" s="682"/>
      <c r="H925" s="682"/>
      <c r="I925" s="683"/>
      <c r="J925" s="649"/>
      <c r="K925" s="649"/>
      <c r="L925" s="683"/>
      <c r="O925" s="649"/>
      <c r="P925" s="649"/>
      <c r="Q925" s="649"/>
      <c r="R925" s="673"/>
      <c r="S925" s="674"/>
      <c r="T925" s="649"/>
      <c r="U925" s="649"/>
    </row>
    <row r="926" spans="1:21">
      <c r="A926" s="649"/>
      <c r="B926" s="609"/>
      <c r="C926" s="649"/>
      <c r="D926" s="649"/>
      <c r="E926" s="649"/>
      <c r="F926" s="649"/>
      <c r="G926" s="682"/>
      <c r="H926" s="682"/>
      <c r="I926" s="683"/>
      <c r="J926" s="649"/>
      <c r="K926" s="649"/>
      <c r="L926" s="683"/>
      <c r="O926" s="649"/>
      <c r="P926" s="649"/>
      <c r="Q926" s="649"/>
      <c r="R926" s="673"/>
      <c r="S926" s="674"/>
      <c r="T926" s="649"/>
      <c r="U926" s="649"/>
    </row>
    <row r="927" spans="1:21">
      <c r="A927" s="649"/>
      <c r="B927" s="609"/>
      <c r="C927" s="649"/>
      <c r="D927" s="649"/>
      <c r="E927" s="649"/>
      <c r="F927" s="649"/>
      <c r="G927" s="682"/>
      <c r="H927" s="682"/>
      <c r="I927" s="683"/>
      <c r="J927" s="649"/>
      <c r="K927" s="649"/>
      <c r="L927" s="683"/>
      <c r="O927" s="649"/>
      <c r="P927" s="649"/>
      <c r="Q927" s="649"/>
      <c r="R927" s="673"/>
      <c r="S927" s="674"/>
      <c r="T927" s="649"/>
      <c r="U927" s="649"/>
    </row>
    <row r="928" spans="1:21">
      <c r="A928" s="649"/>
      <c r="B928" s="609"/>
      <c r="C928" s="649"/>
      <c r="D928" s="649"/>
      <c r="E928" s="649"/>
      <c r="F928" s="649"/>
      <c r="G928" s="682"/>
      <c r="H928" s="682"/>
      <c r="I928" s="683"/>
      <c r="J928" s="649"/>
      <c r="K928" s="649"/>
      <c r="L928" s="683"/>
      <c r="O928" s="649"/>
      <c r="P928" s="649"/>
      <c r="Q928" s="649"/>
      <c r="R928" s="673"/>
      <c r="S928" s="674"/>
      <c r="T928" s="649"/>
      <c r="U928" s="649"/>
    </row>
    <row r="929" spans="1:21">
      <c r="A929" s="649"/>
      <c r="B929" s="609"/>
      <c r="C929" s="649"/>
      <c r="D929" s="649"/>
      <c r="E929" s="649"/>
      <c r="F929" s="649"/>
      <c r="G929" s="682"/>
      <c r="H929" s="682"/>
      <c r="I929" s="683"/>
      <c r="J929" s="649"/>
      <c r="K929" s="649"/>
      <c r="L929" s="683"/>
      <c r="O929" s="649"/>
      <c r="P929" s="649"/>
      <c r="Q929" s="649"/>
      <c r="R929" s="673"/>
      <c r="S929" s="674"/>
      <c r="T929" s="649"/>
      <c r="U929" s="649"/>
    </row>
    <row r="930" spans="1:21">
      <c r="A930" s="649"/>
      <c r="B930" s="609"/>
      <c r="C930" s="649"/>
      <c r="D930" s="649"/>
      <c r="E930" s="649"/>
      <c r="F930" s="649"/>
      <c r="G930" s="682"/>
      <c r="H930" s="682"/>
      <c r="I930" s="683"/>
      <c r="J930" s="649"/>
      <c r="K930" s="649"/>
      <c r="L930" s="683"/>
      <c r="O930" s="649"/>
      <c r="P930" s="649"/>
      <c r="Q930" s="649"/>
      <c r="R930" s="673"/>
      <c r="S930" s="674"/>
      <c r="T930" s="649"/>
      <c r="U930" s="649"/>
    </row>
    <row r="931" spans="1:21">
      <c r="A931" s="649"/>
      <c r="B931" s="609"/>
      <c r="C931" s="649"/>
      <c r="D931" s="649"/>
      <c r="E931" s="649"/>
      <c r="F931" s="649"/>
      <c r="G931" s="682"/>
      <c r="H931" s="682"/>
      <c r="I931" s="683"/>
      <c r="J931" s="649"/>
      <c r="K931" s="649"/>
      <c r="L931" s="683"/>
      <c r="O931" s="649"/>
      <c r="P931" s="649"/>
      <c r="Q931" s="649"/>
      <c r="R931" s="673"/>
      <c r="S931" s="674"/>
      <c r="T931" s="649"/>
      <c r="U931" s="649"/>
    </row>
    <row r="932" spans="1:21">
      <c r="A932" s="649"/>
      <c r="B932" s="609"/>
      <c r="C932" s="649"/>
      <c r="D932" s="649"/>
      <c r="E932" s="649"/>
      <c r="F932" s="649"/>
      <c r="G932" s="682"/>
      <c r="H932" s="682"/>
      <c r="I932" s="683"/>
      <c r="J932" s="649"/>
      <c r="K932" s="649"/>
      <c r="L932" s="683"/>
      <c r="O932" s="649"/>
      <c r="P932" s="649"/>
      <c r="Q932" s="649"/>
      <c r="R932" s="673"/>
      <c r="S932" s="674"/>
      <c r="T932" s="649"/>
      <c r="U932" s="649"/>
    </row>
    <row r="933" spans="1:21">
      <c r="A933" s="649"/>
      <c r="B933" s="609"/>
      <c r="C933" s="649"/>
      <c r="D933" s="649"/>
      <c r="E933" s="649"/>
      <c r="F933" s="649"/>
      <c r="G933" s="682"/>
      <c r="H933" s="682"/>
      <c r="I933" s="683"/>
      <c r="J933" s="649"/>
      <c r="K933" s="649"/>
      <c r="L933" s="683"/>
      <c r="O933" s="649"/>
      <c r="P933" s="649"/>
      <c r="Q933" s="649"/>
      <c r="R933" s="673"/>
      <c r="S933" s="674"/>
      <c r="T933" s="649"/>
      <c r="U933" s="649"/>
    </row>
    <row r="934" spans="1:21">
      <c r="A934" s="649"/>
      <c r="B934" s="609"/>
      <c r="C934" s="649"/>
      <c r="D934" s="649"/>
      <c r="E934" s="649"/>
      <c r="F934" s="649"/>
      <c r="G934" s="682"/>
      <c r="H934" s="682"/>
      <c r="I934" s="683"/>
      <c r="J934" s="649"/>
      <c r="K934" s="649"/>
      <c r="L934" s="683"/>
      <c r="O934" s="649"/>
      <c r="P934" s="649"/>
      <c r="Q934" s="649"/>
      <c r="R934" s="673"/>
      <c r="S934" s="674"/>
      <c r="T934" s="649"/>
      <c r="U934" s="649"/>
    </row>
    <row r="935" spans="1:21">
      <c r="A935" s="649"/>
      <c r="B935" s="609"/>
      <c r="C935" s="649"/>
      <c r="D935" s="649"/>
      <c r="E935" s="649"/>
      <c r="F935" s="649"/>
      <c r="G935" s="682"/>
      <c r="H935" s="682"/>
      <c r="I935" s="683"/>
      <c r="J935" s="649"/>
      <c r="K935" s="649"/>
      <c r="L935" s="683"/>
      <c r="O935" s="649"/>
      <c r="P935" s="649"/>
      <c r="Q935" s="649"/>
      <c r="R935" s="673"/>
      <c r="S935" s="674"/>
      <c r="T935" s="649"/>
      <c r="U935" s="649"/>
    </row>
    <row r="936" spans="1:21">
      <c r="A936" s="649"/>
      <c r="B936" s="609"/>
      <c r="C936" s="649"/>
      <c r="D936" s="649"/>
      <c r="E936" s="649"/>
      <c r="F936" s="649"/>
      <c r="G936" s="682"/>
      <c r="H936" s="682"/>
      <c r="I936" s="683"/>
      <c r="J936" s="649"/>
      <c r="K936" s="649"/>
      <c r="L936" s="683"/>
      <c r="O936" s="649"/>
      <c r="P936" s="649"/>
      <c r="Q936" s="649"/>
      <c r="R936" s="673"/>
      <c r="S936" s="674"/>
      <c r="T936" s="649"/>
      <c r="U936" s="649"/>
    </row>
    <row r="937" spans="1:21">
      <c r="A937" s="649"/>
      <c r="B937" s="609"/>
      <c r="C937" s="649"/>
      <c r="D937" s="649"/>
      <c r="E937" s="649"/>
      <c r="F937" s="649"/>
      <c r="G937" s="682"/>
      <c r="H937" s="682"/>
      <c r="I937" s="683"/>
      <c r="J937" s="649"/>
      <c r="K937" s="649"/>
      <c r="L937" s="683"/>
      <c r="O937" s="649"/>
      <c r="P937" s="649"/>
      <c r="Q937" s="649"/>
      <c r="R937" s="673"/>
      <c r="S937" s="674"/>
      <c r="T937" s="649"/>
      <c r="U937" s="649"/>
    </row>
    <row r="938" spans="1:21">
      <c r="A938" s="649"/>
      <c r="B938" s="609"/>
      <c r="C938" s="649"/>
      <c r="D938" s="649"/>
      <c r="E938" s="649"/>
      <c r="F938" s="649"/>
      <c r="G938" s="682"/>
      <c r="H938" s="682"/>
      <c r="I938" s="683"/>
      <c r="J938" s="649"/>
      <c r="K938" s="649"/>
      <c r="L938" s="683"/>
      <c r="O938" s="649"/>
      <c r="P938" s="649"/>
      <c r="Q938" s="649"/>
      <c r="R938" s="673"/>
      <c r="S938" s="674"/>
      <c r="T938" s="649"/>
      <c r="U938" s="649"/>
    </row>
    <row r="939" spans="1:21">
      <c r="A939" s="649"/>
      <c r="B939" s="609"/>
      <c r="C939" s="649"/>
      <c r="D939" s="649"/>
      <c r="E939" s="649"/>
      <c r="F939" s="649"/>
      <c r="G939" s="682"/>
      <c r="H939" s="682"/>
      <c r="I939" s="683"/>
      <c r="J939" s="649"/>
      <c r="K939" s="649"/>
      <c r="L939" s="683"/>
      <c r="O939" s="649"/>
      <c r="P939" s="649"/>
      <c r="Q939" s="649"/>
      <c r="R939" s="673"/>
      <c r="S939" s="674"/>
      <c r="T939" s="649"/>
      <c r="U939" s="649"/>
    </row>
    <row r="940" spans="1:21">
      <c r="A940" s="649"/>
      <c r="B940" s="609"/>
      <c r="C940" s="649"/>
      <c r="D940" s="649"/>
      <c r="E940" s="649"/>
      <c r="F940" s="649"/>
      <c r="G940" s="682"/>
      <c r="H940" s="682"/>
      <c r="I940" s="683"/>
      <c r="J940" s="649"/>
      <c r="K940" s="649"/>
      <c r="L940" s="683"/>
      <c r="O940" s="649"/>
      <c r="P940" s="649"/>
      <c r="Q940" s="649"/>
      <c r="R940" s="673"/>
      <c r="S940" s="674"/>
      <c r="T940" s="649"/>
      <c r="U940" s="649"/>
    </row>
    <row r="941" spans="1:21">
      <c r="A941" s="649"/>
      <c r="B941" s="609"/>
      <c r="C941" s="649"/>
      <c r="D941" s="649"/>
      <c r="E941" s="649"/>
      <c r="F941" s="649"/>
      <c r="G941" s="682"/>
      <c r="H941" s="682"/>
      <c r="I941" s="683"/>
      <c r="J941" s="649"/>
      <c r="K941" s="649"/>
      <c r="L941" s="683"/>
      <c r="O941" s="649"/>
      <c r="P941" s="649"/>
      <c r="Q941" s="649"/>
      <c r="R941" s="673"/>
      <c r="S941" s="674"/>
      <c r="T941" s="649"/>
      <c r="U941" s="649"/>
    </row>
    <row r="942" spans="1:21">
      <c r="A942" s="649"/>
      <c r="B942" s="609"/>
      <c r="C942" s="649"/>
      <c r="D942" s="649"/>
      <c r="E942" s="649"/>
      <c r="F942" s="649"/>
      <c r="G942" s="682"/>
      <c r="H942" s="682"/>
      <c r="I942" s="683"/>
      <c r="J942" s="649"/>
      <c r="K942" s="649"/>
      <c r="L942" s="683"/>
      <c r="O942" s="649"/>
      <c r="P942" s="649"/>
      <c r="Q942" s="649"/>
      <c r="R942" s="673"/>
      <c r="S942" s="674"/>
      <c r="T942" s="649"/>
      <c r="U942" s="649"/>
    </row>
    <row r="943" spans="1:21">
      <c r="A943" s="649"/>
      <c r="B943" s="609"/>
      <c r="C943" s="649"/>
      <c r="D943" s="649"/>
      <c r="E943" s="649"/>
      <c r="F943" s="649"/>
      <c r="G943" s="682"/>
      <c r="H943" s="682"/>
      <c r="I943" s="683"/>
      <c r="J943" s="649"/>
      <c r="K943" s="649"/>
      <c r="L943" s="683"/>
      <c r="O943" s="649"/>
      <c r="P943" s="649"/>
      <c r="Q943" s="649"/>
      <c r="R943" s="673"/>
      <c r="S943" s="674"/>
      <c r="T943" s="649"/>
      <c r="U943" s="649"/>
    </row>
    <row r="944" spans="1:21">
      <c r="A944" s="649"/>
      <c r="B944" s="609"/>
      <c r="C944" s="649"/>
      <c r="D944" s="649"/>
      <c r="E944" s="649"/>
      <c r="F944" s="649"/>
      <c r="G944" s="682"/>
      <c r="H944" s="682"/>
      <c r="I944" s="683"/>
      <c r="J944" s="649"/>
      <c r="K944" s="649"/>
      <c r="L944" s="683"/>
      <c r="O944" s="649"/>
      <c r="P944" s="649"/>
      <c r="Q944" s="649"/>
      <c r="R944" s="673"/>
      <c r="S944" s="674"/>
      <c r="T944" s="649"/>
      <c r="U944" s="649"/>
    </row>
    <row r="945" spans="1:21">
      <c r="A945" s="649"/>
      <c r="B945" s="609"/>
      <c r="C945" s="649"/>
      <c r="D945" s="649"/>
      <c r="E945" s="649"/>
      <c r="F945" s="649"/>
      <c r="G945" s="682"/>
      <c r="H945" s="682"/>
      <c r="I945" s="683"/>
      <c r="J945" s="649"/>
      <c r="K945" s="649"/>
      <c r="L945" s="683"/>
      <c r="O945" s="649"/>
      <c r="P945" s="649"/>
      <c r="Q945" s="649"/>
      <c r="R945" s="673"/>
      <c r="S945" s="674"/>
      <c r="T945" s="649"/>
      <c r="U945" s="649"/>
    </row>
    <row r="946" spans="1:21">
      <c r="A946" s="649"/>
      <c r="B946" s="609"/>
      <c r="C946" s="649"/>
      <c r="D946" s="649"/>
      <c r="E946" s="649"/>
      <c r="F946" s="649"/>
      <c r="G946" s="682"/>
      <c r="H946" s="682"/>
      <c r="I946" s="683"/>
      <c r="J946" s="649"/>
      <c r="K946" s="649"/>
      <c r="L946" s="683"/>
      <c r="O946" s="649"/>
      <c r="P946" s="649"/>
      <c r="Q946" s="649"/>
      <c r="R946" s="673"/>
      <c r="S946" s="674"/>
      <c r="T946" s="649"/>
      <c r="U946" s="649"/>
    </row>
    <row r="947" spans="1:21">
      <c r="A947" s="649"/>
      <c r="B947" s="609"/>
      <c r="C947" s="649"/>
      <c r="D947" s="649"/>
      <c r="E947" s="649"/>
      <c r="F947" s="649"/>
      <c r="G947" s="682"/>
      <c r="H947" s="682"/>
      <c r="I947" s="683"/>
      <c r="J947" s="649"/>
      <c r="K947" s="649"/>
      <c r="L947" s="683"/>
      <c r="O947" s="649"/>
      <c r="P947" s="649"/>
      <c r="Q947" s="649"/>
      <c r="R947" s="673"/>
      <c r="S947" s="674"/>
      <c r="T947" s="649"/>
      <c r="U947" s="649"/>
    </row>
    <row r="948" spans="1:21">
      <c r="A948" s="649"/>
      <c r="B948" s="609"/>
      <c r="C948" s="649"/>
      <c r="D948" s="649"/>
      <c r="E948" s="649"/>
      <c r="F948" s="649"/>
      <c r="G948" s="682"/>
      <c r="H948" s="682"/>
      <c r="I948" s="683"/>
      <c r="J948" s="649"/>
      <c r="K948" s="649"/>
      <c r="L948" s="683"/>
      <c r="O948" s="649"/>
      <c r="P948" s="649"/>
      <c r="Q948" s="649"/>
      <c r="R948" s="673"/>
      <c r="S948" s="674"/>
      <c r="T948" s="649"/>
      <c r="U948" s="649"/>
    </row>
    <row r="949" spans="1:21">
      <c r="A949" s="649"/>
      <c r="B949" s="609"/>
      <c r="C949" s="649"/>
      <c r="D949" s="649"/>
      <c r="E949" s="649"/>
      <c r="F949" s="649"/>
      <c r="G949" s="682"/>
      <c r="H949" s="682"/>
      <c r="I949" s="683"/>
      <c r="J949" s="649"/>
      <c r="K949" s="649"/>
      <c r="L949" s="683"/>
      <c r="O949" s="649"/>
      <c r="P949" s="649"/>
      <c r="Q949" s="649"/>
      <c r="R949" s="673"/>
      <c r="S949" s="674"/>
      <c r="T949" s="649"/>
      <c r="U949" s="649"/>
    </row>
    <row r="950" spans="1:21">
      <c r="A950" s="649"/>
      <c r="B950" s="609"/>
      <c r="C950" s="649"/>
      <c r="D950" s="649"/>
      <c r="E950" s="649"/>
      <c r="F950" s="649"/>
      <c r="G950" s="682"/>
      <c r="H950" s="682"/>
      <c r="I950" s="683"/>
      <c r="J950" s="649"/>
      <c r="K950" s="649"/>
      <c r="L950" s="683"/>
      <c r="O950" s="649"/>
      <c r="P950" s="649"/>
      <c r="Q950" s="649"/>
      <c r="R950" s="673"/>
      <c r="S950" s="674"/>
      <c r="T950" s="649"/>
      <c r="U950" s="649"/>
    </row>
    <row r="951" spans="1:21">
      <c r="A951" s="649"/>
      <c r="B951" s="609"/>
      <c r="C951" s="649"/>
      <c r="D951" s="649"/>
      <c r="E951" s="649"/>
      <c r="F951" s="649"/>
      <c r="G951" s="682"/>
      <c r="H951" s="682"/>
      <c r="I951" s="683"/>
      <c r="J951" s="649"/>
      <c r="K951" s="649"/>
      <c r="L951" s="683"/>
      <c r="O951" s="649"/>
      <c r="P951" s="649"/>
      <c r="Q951" s="649"/>
      <c r="R951" s="673"/>
      <c r="S951" s="674"/>
      <c r="T951" s="649"/>
      <c r="U951" s="649"/>
    </row>
    <row r="952" spans="1:21">
      <c r="A952" s="649"/>
      <c r="B952" s="609"/>
      <c r="C952" s="649"/>
      <c r="D952" s="649"/>
      <c r="E952" s="649"/>
      <c r="F952" s="649"/>
      <c r="G952" s="682"/>
      <c r="H952" s="682"/>
      <c r="I952" s="683"/>
      <c r="J952" s="649"/>
      <c r="K952" s="649"/>
      <c r="L952" s="683"/>
      <c r="O952" s="649"/>
      <c r="P952" s="649"/>
      <c r="Q952" s="649"/>
      <c r="R952" s="673"/>
      <c r="S952" s="674"/>
      <c r="T952" s="649"/>
      <c r="U952" s="649"/>
    </row>
    <row r="953" spans="1:21">
      <c r="A953" s="649"/>
      <c r="B953" s="609"/>
      <c r="C953" s="649"/>
      <c r="D953" s="649"/>
      <c r="E953" s="649"/>
      <c r="F953" s="649"/>
      <c r="G953" s="682"/>
      <c r="H953" s="682"/>
      <c r="I953" s="683"/>
      <c r="J953" s="649"/>
      <c r="K953" s="649"/>
      <c r="L953" s="683"/>
      <c r="O953" s="649"/>
      <c r="P953" s="649"/>
      <c r="Q953" s="649"/>
      <c r="R953" s="673"/>
      <c r="S953" s="674"/>
      <c r="T953" s="649"/>
      <c r="U953" s="649"/>
    </row>
    <row r="954" spans="1:21">
      <c r="A954" s="649"/>
      <c r="B954" s="609"/>
      <c r="C954" s="649"/>
      <c r="D954" s="649"/>
      <c r="E954" s="649"/>
      <c r="F954" s="649"/>
      <c r="G954" s="682"/>
      <c r="H954" s="682"/>
      <c r="I954" s="683"/>
      <c r="J954" s="649"/>
      <c r="K954" s="649"/>
      <c r="L954" s="683"/>
      <c r="O954" s="649"/>
      <c r="P954" s="649"/>
      <c r="Q954" s="649"/>
      <c r="R954" s="673"/>
      <c r="S954" s="674"/>
      <c r="T954" s="649"/>
      <c r="U954" s="649"/>
    </row>
    <row r="955" spans="1:21">
      <c r="A955" s="649"/>
      <c r="B955" s="609"/>
      <c r="C955" s="649"/>
      <c r="D955" s="649"/>
      <c r="E955" s="649"/>
      <c r="F955" s="649"/>
      <c r="G955" s="682"/>
      <c r="H955" s="682"/>
      <c r="I955" s="683"/>
      <c r="J955" s="649"/>
      <c r="K955" s="649"/>
      <c r="L955" s="683"/>
      <c r="O955" s="649"/>
      <c r="P955" s="649"/>
      <c r="Q955" s="649"/>
      <c r="R955" s="673"/>
      <c r="S955" s="674"/>
      <c r="T955" s="649"/>
      <c r="U955" s="649"/>
    </row>
    <row r="956" spans="1:21">
      <c r="A956" s="649"/>
      <c r="B956" s="609"/>
      <c r="C956" s="649"/>
      <c r="D956" s="649"/>
      <c r="E956" s="649"/>
      <c r="F956" s="649"/>
      <c r="G956" s="682"/>
      <c r="H956" s="682"/>
      <c r="I956" s="683"/>
      <c r="J956" s="649"/>
      <c r="K956" s="649"/>
      <c r="L956" s="683"/>
      <c r="O956" s="649"/>
      <c r="P956" s="649"/>
      <c r="Q956" s="649"/>
      <c r="R956" s="673"/>
      <c r="S956" s="674"/>
      <c r="T956" s="649"/>
      <c r="U956" s="649"/>
    </row>
    <row r="957" spans="1:21">
      <c r="A957" s="649"/>
      <c r="B957" s="609"/>
      <c r="C957" s="649"/>
      <c r="D957" s="649"/>
      <c r="E957" s="649"/>
      <c r="F957" s="649"/>
      <c r="G957" s="682"/>
      <c r="H957" s="682"/>
      <c r="I957" s="683"/>
      <c r="J957" s="649"/>
      <c r="K957" s="649"/>
      <c r="L957" s="683"/>
      <c r="O957" s="649"/>
      <c r="P957" s="649"/>
      <c r="Q957" s="649"/>
      <c r="R957" s="673"/>
      <c r="S957" s="674"/>
      <c r="T957" s="649"/>
      <c r="U957" s="649"/>
    </row>
    <row r="958" spans="1:21">
      <c r="A958" s="649"/>
      <c r="B958" s="609"/>
      <c r="C958" s="649"/>
      <c r="D958" s="649"/>
      <c r="E958" s="649"/>
      <c r="F958" s="649"/>
      <c r="G958" s="682"/>
      <c r="H958" s="682"/>
      <c r="I958" s="683"/>
      <c r="J958" s="649"/>
      <c r="K958" s="649"/>
      <c r="L958" s="683"/>
      <c r="O958" s="649"/>
      <c r="P958" s="649"/>
      <c r="Q958" s="649"/>
      <c r="R958" s="673"/>
      <c r="S958" s="674"/>
      <c r="T958" s="649"/>
      <c r="U958" s="649"/>
    </row>
    <row r="959" spans="1:21">
      <c r="A959" s="649"/>
      <c r="B959" s="609"/>
      <c r="C959" s="649"/>
      <c r="D959" s="649"/>
      <c r="E959" s="649"/>
      <c r="F959" s="649"/>
      <c r="G959" s="682"/>
      <c r="H959" s="682"/>
      <c r="I959" s="683"/>
      <c r="J959" s="649"/>
      <c r="K959" s="649"/>
      <c r="L959" s="683"/>
      <c r="O959" s="649"/>
      <c r="P959" s="649"/>
      <c r="Q959" s="649"/>
      <c r="R959" s="673"/>
      <c r="S959" s="674"/>
      <c r="T959" s="649"/>
      <c r="U959" s="649"/>
    </row>
    <row r="960" spans="1:21">
      <c r="A960" s="649"/>
      <c r="B960" s="609"/>
      <c r="C960" s="649"/>
      <c r="D960" s="649"/>
      <c r="E960" s="649"/>
      <c r="F960" s="649"/>
      <c r="G960" s="682"/>
      <c r="H960" s="682"/>
      <c r="I960" s="683"/>
      <c r="J960" s="649"/>
      <c r="K960" s="649"/>
      <c r="L960" s="683"/>
      <c r="O960" s="649"/>
      <c r="P960" s="649"/>
      <c r="Q960" s="649"/>
      <c r="R960" s="673"/>
      <c r="S960" s="674"/>
      <c r="T960" s="649"/>
      <c r="U960" s="649"/>
    </row>
    <row r="961" spans="1:21">
      <c r="A961" s="649"/>
      <c r="B961" s="609"/>
      <c r="C961" s="649"/>
      <c r="D961" s="649"/>
      <c r="E961" s="649"/>
      <c r="F961" s="649"/>
      <c r="G961" s="682"/>
      <c r="H961" s="682"/>
      <c r="I961" s="683"/>
      <c r="J961" s="649"/>
      <c r="K961" s="649"/>
      <c r="L961" s="683"/>
      <c r="O961" s="649"/>
      <c r="P961" s="649"/>
      <c r="Q961" s="649"/>
      <c r="R961" s="673"/>
      <c r="S961" s="674"/>
      <c r="T961" s="649"/>
      <c r="U961" s="649"/>
    </row>
    <row r="962" spans="1:21">
      <c r="A962" s="649"/>
      <c r="B962" s="609"/>
      <c r="C962" s="649"/>
      <c r="D962" s="649"/>
      <c r="E962" s="649"/>
      <c r="F962" s="649"/>
      <c r="G962" s="682"/>
      <c r="H962" s="682"/>
      <c r="I962" s="683"/>
      <c r="J962" s="649"/>
      <c r="K962" s="649"/>
      <c r="L962" s="683"/>
      <c r="O962" s="649"/>
      <c r="P962" s="649"/>
      <c r="Q962" s="649"/>
      <c r="R962" s="673"/>
      <c r="S962" s="674"/>
      <c r="T962" s="649"/>
      <c r="U962" s="649"/>
    </row>
    <row r="963" spans="1:21">
      <c r="A963" s="649"/>
      <c r="B963" s="609"/>
      <c r="C963" s="649"/>
      <c r="D963" s="649"/>
      <c r="E963" s="649"/>
      <c r="F963" s="649"/>
      <c r="G963" s="682"/>
      <c r="H963" s="682"/>
      <c r="I963" s="683"/>
      <c r="J963" s="649"/>
      <c r="K963" s="649"/>
      <c r="L963" s="683"/>
      <c r="O963" s="649"/>
      <c r="P963" s="649"/>
      <c r="Q963" s="649"/>
      <c r="R963" s="673"/>
      <c r="S963" s="674"/>
      <c r="T963" s="649"/>
      <c r="U963" s="649"/>
    </row>
    <row r="964" spans="1:21">
      <c r="A964" s="649"/>
      <c r="B964" s="609"/>
      <c r="C964" s="649"/>
      <c r="D964" s="649"/>
      <c r="E964" s="649"/>
      <c r="F964" s="649"/>
      <c r="G964" s="682"/>
      <c r="H964" s="682"/>
      <c r="I964" s="683"/>
      <c r="J964" s="649"/>
      <c r="K964" s="649"/>
      <c r="L964" s="683"/>
      <c r="O964" s="649"/>
      <c r="P964" s="649"/>
      <c r="Q964" s="649"/>
      <c r="R964" s="673"/>
      <c r="S964" s="674"/>
      <c r="T964" s="649"/>
      <c r="U964" s="649"/>
    </row>
    <row r="965" spans="1:21">
      <c r="A965" s="649"/>
      <c r="B965" s="609"/>
      <c r="C965" s="649"/>
      <c r="D965" s="649"/>
      <c r="E965" s="649"/>
      <c r="F965" s="649"/>
      <c r="G965" s="682"/>
      <c r="H965" s="682"/>
      <c r="I965" s="683"/>
      <c r="J965" s="649"/>
      <c r="K965" s="649"/>
      <c r="L965" s="683"/>
      <c r="O965" s="649"/>
      <c r="P965" s="649"/>
      <c r="Q965" s="649"/>
      <c r="R965" s="673"/>
      <c r="S965" s="674"/>
      <c r="T965" s="649"/>
      <c r="U965" s="649"/>
    </row>
    <row r="966" spans="1:21">
      <c r="A966" s="649"/>
      <c r="B966" s="609"/>
      <c r="C966" s="649"/>
      <c r="D966" s="649"/>
      <c r="E966" s="649"/>
      <c r="F966" s="649"/>
      <c r="G966" s="682"/>
      <c r="H966" s="682"/>
      <c r="I966" s="683"/>
      <c r="J966" s="649"/>
      <c r="K966" s="649"/>
      <c r="L966" s="683"/>
      <c r="O966" s="649"/>
      <c r="P966" s="649"/>
      <c r="Q966" s="649"/>
      <c r="R966" s="673"/>
      <c r="S966" s="674"/>
      <c r="T966" s="649"/>
      <c r="U966" s="649"/>
    </row>
    <row r="967" spans="1:21">
      <c r="A967" s="649"/>
      <c r="B967" s="609"/>
      <c r="C967" s="649"/>
      <c r="D967" s="649"/>
      <c r="E967" s="649"/>
      <c r="F967" s="649"/>
      <c r="G967" s="682"/>
      <c r="H967" s="682"/>
      <c r="I967" s="683"/>
      <c r="J967" s="649"/>
      <c r="K967" s="649"/>
      <c r="L967" s="683"/>
      <c r="O967" s="649"/>
      <c r="P967" s="649"/>
      <c r="Q967" s="649"/>
      <c r="R967" s="673"/>
      <c r="S967" s="674"/>
      <c r="T967" s="649"/>
      <c r="U967" s="649"/>
    </row>
    <row r="968" spans="1:21">
      <c r="A968" s="649"/>
      <c r="B968" s="609"/>
      <c r="C968" s="649"/>
      <c r="D968" s="649"/>
      <c r="E968" s="649"/>
      <c r="F968" s="649"/>
      <c r="G968" s="682"/>
      <c r="H968" s="682"/>
      <c r="I968" s="683"/>
      <c r="J968" s="649"/>
      <c r="K968" s="649"/>
      <c r="L968" s="683"/>
      <c r="O968" s="649"/>
      <c r="P968" s="649"/>
      <c r="Q968" s="649"/>
      <c r="R968" s="673"/>
      <c r="S968" s="674"/>
      <c r="T968" s="649"/>
      <c r="U968" s="649"/>
    </row>
    <row r="969" spans="1:21">
      <c r="A969" s="649"/>
      <c r="B969" s="609"/>
      <c r="C969" s="649"/>
      <c r="D969" s="649"/>
      <c r="E969" s="649"/>
      <c r="F969" s="649"/>
      <c r="G969" s="682"/>
      <c r="H969" s="682"/>
      <c r="I969" s="683"/>
      <c r="J969" s="649"/>
      <c r="K969" s="649"/>
      <c r="L969" s="683"/>
      <c r="O969" s="649"/>
      <c r="P969" s="649"/>
      <c r="Q969" s="649"/>
      <c r="R969" s="673"/>
      <c r="S969" s="674"/>
      <c r="T969" s="649"/>
      <c r="U969" s="649"/>
    </row>
    <row r="970" spans="1:21">
      <c r="A970" s="649"/>
      <c r="B970" s="609"/>
      <c r="C970" s="649"/>
      <c r="D970" s="649"/>
      <c r="E970" s="649"/>
      <c r="F970" s="649"/>
      <c r="G970" s="682"/>
      <c r="H970" s="682"/>
      <c r="I970" s="683"/>
      <c r="J970" s="649"/>
      <c r="K970" s="649"/>
      <c r="L970" s="683"/>
      <c r="O970" s="649"/>
      <c r="P970" s="649"/>
      <c r="Q970" s="649"/>
      <c r="R970" s="673"/>
      <c r="S970" s="674"/>
      <c r="T970" s="649"/>
      <c r="U970" s="649"/>
    </row>
    <row r="971" spans="1:21">
      <c r="A971" s="649"/>
      <c r="B971" s="609"/>
      <c r="C971" s="649"/>
      <c r="D971" s="649"/>
      <c r="E971" s="649"/>
      <c r="F971" s="649"/>
      <c r="G971" s="682"/>
      <c r="H971" s="682"/>
      <c r="I971" s="683"/>
      <c r="J971" s="649"/>
      <c r="K971" s="649"/>
      <c r="L971" s="683"/>
      <c r="O971" s="649"/>
      <c r="P971" s="649"/>
      <c r="Q971" s="649"/>
      <c r="R971" s="673"/>
      <c r="S971" s="674"/>
      <c r="T971" s="649"/>
      <c r="U971" s="649"/>
    </row>
    <row r="972" spans="1:21">
      <c r="A972" s="649"/>
      <c r="B972" s="609"/>
      <c r="C972" s="649"/>
      <c r="D972" s="649"/>
      <c r="E972" s="649"/>
      <c r="F972" s="649"/>
      <c r="G972" s="682"/>
      <c r="H972" s="682"/>
      <c r="I972" s="683"/>
      <c r="J972" s="649"/>
      <c r="K972" s="649"/>
      <c r="L972" s="683"/>
      <c r="O972" s="649"/>
      <c r="P972" s="649"/>
      <c r="Q972" s="649"/>
      <c r="R972" s="673"/>
      <c r="S972" s="674"/>
      <c r="T972" s="649"/>
      <c r="U972" s="649"/>
    </row>
    <row r="973" spans="1:21">
      <c r="A973" s="649"/>
      <c r="B973" s="609"/>
      <c r="C973" s="649"/>
      <c r="D973" s="649"/>
      <c r="E973" s="649"/>
      <c r="F973" s="649"/>
      <c r="G973" s="682"/>
      <c r="H973" s="682"/>
      <c r="I973" s="683"/>
      <c r="J973" s="649"/>
      <c r="K973" s="649"/>
      <c r="L973" s="683"/>
      <c r="O973" s="649"/>
      <c r="P973" s="649"/>
      <c r="Q973" s="649"/>
      <c r="R973" s="673"/>
      <c r="S973" s="674"/>
      <c r="T973" s="649"/>
      <c r="U973" s="649"/>
    </row>
    <row r="974" spans="1:21">
      <c r="A974" s="649"/>
      <c r="B974" s="609"/>
      <c r="C974" s="649"/>
      <c r="D974" s="649"/>
      <c r="E974" s="649"/>
      <c r="F974" s="649"/>
      <c r="G974" s="682"/>
      <c r="H974" s="682"/>
      <c r="I974" s="683"/>
      <c r="J974" s="649"/>
      <c r="K974" s="649"/>
      <c r="L974" s="683"/>
      <c r="O974" s="649"/>
      <c r="P974" s="649"/>
      <c r="Q974" s="649"/>
      <c r="R974" s="673"/>
      <c r="S974" s="674"/>
      <c r="T974" s="649"/>
      <c r="U974" s="649"/>
    </row>
    <row r="975" spans="1:21">
      <c r="A975" s="649"/>
      <c r="B975" s="609"/>
      <c r="C975" s="649"/>
      <c r="D975" s="649"/>
      <c r="E975" s="649"/>
      <c r="F975" s="649"/>
      <c r="G975" s="682"/>
      <c r="H975" s="682"/>
      <c r="I975" s="683"/>
      <c r="J975" s="649"/>
      <c r="K975" s="649"/>
      <c r="L975" s="683"/>
      <c r="O975" s="649"/>
      <c r="P975" s="649"/>
      <c r="Q975" s="649"/>
      <c r="R975" s="673"/>
      <c r="S975" s="674"/>
      <c r="T975" s="649"/>
      <c r="U975" s="649"/>
    </row>
    <row r="976" spans="1:21">
      <c r="A976" s="649"/>
      <c r="B976" s="609"/>
      <c r="C976" s="649"/>
      <c r="D976" s="649"/>
      <c r="E976" s="649"/>
      <c r="F976" s="649"/>
      <c r="G976" s="682"/>
      <c r="H976" s="682"/>
      <c r="I976" s="683"/>
      <c r="J976" s="649"/>
      <c r="K976" s="649"/>
      <c r="L976" s="683"/>
      <c r="O976" s="649"/>
      <c r="P976" s="649"/>
      <c r="Q976" s="649"/>
      <c r="R976" s="673"/>
      <c r="S976" s="674"/>
      <c r="T976" s="649"/>
      <c r="U976" s="649"/>
    </row>
    <row r="977" spans="1:21">
      <c r="A977" s="649"/>
      <c r="B977" s="609"/>
      <c r="C977" s="649"/>
      <c r="D977" s="649"/>
      <c r="E977" s="649"/>
      <c r="F977" s="649"/>
      <c r="G977" s="682"/>
      <c r="H977" s="682"/>
      <c r="I977" s="683"/>
      <c r="J977" s="649"/>
      <c r="K977" s="649"/>
      <c r="L977" s="683"/>
      <c r="O977" s="649"/>
      <c r="P977" s="649"/>
      <c r="Q977" s="649"/>
      <c r="R977" s="673"/>
      <c r="S977" s="674"/>
      <c r="T977" s="649"/>
      <c r="U977" s="649"/>
    </row>
    <row r="978" spans="1:21">
      <c r="A978" s="649"/>
      <c r="B978" s="609"/>
      <c r="C978" s="649"/>
      <c r="D978" s="649"/>
      <c r="E978" s="649"/>
      <c r="F978" s="649"/>
      <c r="G978" s="682"/>
      <c r="H978" s="682"/>
      <c r="I978" s="683"/>
      <c r="J978" s="649"/>
      <c r="K978" s="649"/>
      <c r="L978" s="683"/>
      <c r="O978" s="649"/>
      <c r="P978" s="649"/>
      <c r="Q978" s="649"/>
      <c r="R978" s="673"/>
      <c r="S978" s="674"/>
      <c r="T978" s="649"/>
      <c r="U978" s="649"/>
    </row>
    <row r="979" spans="1:21">
      <c r="A979" s="649"/>
      <c r="B979" s="609"/>
      <c r="C979" s="649"/>
      <c r="D979" s="649"/>
      <c r="E979" s="649"/>
      <c r="F979" s="649"/>
      <c r="G979" s="682"/>
      <c r="H979" s="682"/>
      <c r="I979" s="683"/>
      <c r="J979" s="649"/>
      <c r="K979" s="649"/>
      <c r="L979" s="683"/>
      <c r="O979" s="649"/>
      <c r="P979" s="649"/>
      <c r="Q979" s="649"/>
      <c r="R979" s="673"/>
      <c r="S979" s="674"/>
      <c r="T979" s="649"/>
      <c r="U979" s="649"/>
    </row>
    <row r="980" spans="1:21">
      <c r="A980" s="649"/>
      <c r="B980" s="609"/>
      <c r="C980" s="649"/>
      <c r="D980" s="649"/>
      <c r="E980" s="649"/>
      <c r="F980" s="649"/>
      <c r="G980" s="682"/>
      <c r="H980" s="682"/>
      <c r="I980" s="683"/>
      <c r="J980" s="649"/>
      <c r="K980" s="649"/>
      <c r="L980" s="683"/>
      <c r="O980" s="649"/>
      <c r="P980" s="649"/>
      <c r="Q980" s="649"/>
      <c r="R980" s="673"/>
      <c r="S980" s="674"/>
      <c r="T980" s="649"/>
      <c r="U980" s="649"/>
    </row>
    <row r="981" spans="1:21">
      <c r="A981" s="649"/>
      <c r="B981" s="609"/>
      <c r="C981" s="649"/>
      <c r="D981" s="649"/>
      <c r="E981" s="649"/>
      <c r="F981" s="649"/>
      <c r="G981" s="682"/>
      <c r="H981" s="682"/>
      <c r="I981" s="683"/>
      <c r="J981" s="649"/>
      <c r="K981" s="649"/>
      <c r="L981" s="683"/>
      <c r="O981" s="649"/>
      <c r="P981" s="649"/>
      <c r="Q981" s="649"/>
      <c r="R981" s="673"/>
      <c r="S981" s="674"/>
      <c r="T981" s="649"/>
      <c r="U981" s="649"/>
    </row>
    <row r="982" spans="1:21">
      <c r="A982" s="649"/>
      <c r="B982" s="609"/>
      <c r="C982" s="649"/>
      <c r="D982" s="649"/>
      <c r="E982" s="649"/>
      <c r="F982" s="649"/>
      <c r="G982" s="682"/>
      <c r="H982" s="682"/>
      <c r="I982" s="683"/>
      <c r="J982" s="649"/>
      <c r="K982" s="649"/>
      <c r="L982" s="683"/>
      <c r="O982" s="649"/>
      <c r="P982" s="649"/>
      <c r="Q982" s="649"/>
      <c r="R982" s="673"/>
      <c r="S982" s="674"/>
      <c r="T982" s="649"/>
      <c r="U982" s="649"/>
    </row>
    <row r="983" spans="1:21">
      <c r="A983" s="649"/>
      <c r="B983" s="609"/>
      <c r="C983" s="649"/>
      <c r="D983" s="649"/>
      <c r="E983" s="649"/>
      <c r="F983" s="649"/>
      <c r="G983" s="682"/>
      <c r="H983" s="682"/>
      <c r="I983" s="683"/>
      <c r="J983" s="649"/>
      <c r="K983" s="649"/>
      <c r="L983" s="683"/>
      <c r="O983" s="649"/>
      <c r="P983" s="649"/>
      <c r="Q983" s="649"/>
      <c r="R983" s="673"/>
      <c r="S983" s="674"/>
      <c r="T983" s="649"/>
      <c r="U983" s="649"/>
    </row>
    <row r="984" spans="1:21">
      <c r="A984" s="649"/>
      <c r="B984" s="609"/>
      <c r="C984" s="649"/>
      <c r="D984" s="649"/>
      <c r="E984" s="649"/>
      <c r="F984" s="649"/>
      <c r="G984" s="682"/>
      <c r="H984" s="682"/>
      <c r="I984" s="683"/>
      <c r="J984" s="649"/>
      <c r="K984" s="649"/>
      <c r="L984" s="683"/>
      <c r="O984" s="649"/>
      <c r="P984" s="649"/>
      <c r="Q984" s="649"/>
      <c r="R984" s="673"/>
      <c r="S984" s="674"/>
      <c r="T984" s="649"/>
      <c r="U984" s="649"/>
    </row>
    <row r="985" spans="1:21">
      <c r="A985" s="649"/>
      <c r="B985" s="609"/>
      <c r="C985" s="649"/>
      <c r="D985" s="649"/>
      <c r="E985" s="649"/>
      <c r="F985" s="649"/>
      <c r="G985" s="682"/>
      <c r="H985" s="682"/>
      <c r="I985" s="683"/>
      <c r="J985" s="649"/>
      <c r="K985" s="649"/>
      <c r="L985" s="683"/>
      <c r="O985" s="649"/>
      <c r="P985" s="649"/>
      <c r="Q985" s="649"/>
      <c r="R985" s="673"/>
      <c r="S985" s="674"/>
      <c r="T985" s="649"/>
      <c r="U985" s="649"/>
    </row>
    <row r="986" spans="1:21">
      <c r="A986" s="649"/>
      <c r="B986" s="609"/>
      <c r="C986" s="649"/>
      <c r="D986" s="649"/>
      <c r="E986" s="649"/>
      <c r="F986" s="649"/>
      <c r="G986" s="682"/>
      <c r="H986" s="682"/>
      <c r="I986" s="683"/>
      <c r="J986" s="649"/>
      <c r="K986" s="649"/>
      <c r="L986" s="683"/>
      <c r="O986" s="649"/>
      <c r="P986" s="649"/>
      <c r="Q986" s="649"/>
      <c r="R986" s="673"/>
      <c r="S986" s="674"/>
      <c r="T986" s="649"/>
      <c r="U986" s="649"/>
    </row>
    <row r="987" spans="1:21">
      <c r="A987" s="649"/>
      <c r="B987" s="609"/>
      <c r="C987" s="649"/>
      <c r="D987" s="649"/>
      <c r="E987" s="649"/>
      <c r="F987" s="649"/>
      <c r="G987" s="682"/>
      <c r="H987" s="682"/>
      <c r="I987" s="683"/>
      <c r="J987" s="649"/>
      <c r="K987" s="649"/>
      <c r="L987" s="683"/>
      <c r="O987" s="649"/>
      <c r="P987" s="649"/>
      <c r="Q987" s="649"/>
      <c r="R987" s="673"/>
      <c r="S987" s="674"/>
      <c r="T987" s="649"/>
      <c r="U987" s="649"/>
    </row>
    <row r="988" spans="1:21">
      <c r="A988" s="649"/>
      <c r="B988" s="609"/>
      <c r="C988" s="649"/>
      <c r="D988" s="649"/>
      <c r="E988" s="649"/>
      <c r="F988" s="649"/>
      <c r="G988" s="682"/>
      <c r="H988" s="682"/>
      <c r="I988" s="683"/>
      <c r="J988" s="649"/>
      <c r="K988" s="649"/>
      <c r="L988" s="683"/>
      <c r="O988" s="649"/>
      <c r="P988" s="649"/>
      <c r="Q988" s="649"/>
      <c r="R988" s="673"/>
      <c r="S988" s="674"/>
      <c r="T988" s="649"/>
      <c r="U988" s="649"/>
    </row>
    <row r="989" spans="1:21">
      <c r="A989" s="649"/>
      <c r="B989" s="609"/>
      <c r="C989" s="649"/>
      <c r="D989" s="649"/>
      <c r="E989" s="649"/>
      <c r="F989" s="649"/>
      <c r="G989" s="682"/>
      <c r="H989" s="682"/>
      <c r="I989" s="683"/>
      <c r="J989" s="649"/>
      <c r="K989" s="649"/>
      <c r="L989" s="683"/>
      <c r="O989" s="649"/>
      <c r="P989" s="649"/>
      <c r="Q989" s="649"/>
      <c r="R989" s="673"/>
      <c r="S989" s="674"/>
      <c r="T989" s="649"/>
      <c r="U989" s="649"/>
    </row>
    <row r="990" spans="1:21">
      <c r="A990" s="649"/>
      <c r="B990" s="609"/>
      <c r="C990" s="649"/>
      <c r="D990" s="649"/>
      <c r="E990" s="649"/>
      <c r="F990" s="649"/>
      <c r="G990" s="682"/>
      <c r="H990" s="682"/>
      <c r="I990" s="683"/>
      <c r="J990" s="649"/>
      <c r="K990" s="649"/>
      <c r="L990" s="683"/>
      <c r="O990" s="649"/>
      <c r="P990" s="649"/>
      <c r="Q990" s="649"/>
      <c r="R990" s="673"/>
      <c r="S990" s="674"/>
      <c r="T990" s="649"/>
      <c r="U990" s="649"/>
    </row>
    <row r="991" spans="1:21">
      <c r="A991" s="649"/>
      <c r="B991" s="609"/>
      <c r="C991" s="649"/>
      <c r="D991" s="649"/>
      <c r="E991" s="649"/>
      <c r="F991" s="649"/>
      <c r="G991" s="682"/>
      <c r="H991" s="682"/>
      <c r="I991" s="683"/>
      <c r="J991" s="649"/>
      <c r="K991" s="649"/>
      <c r="L991" s="683"/>
      <c r="O991" s="649"/>
      <c r="P991" s="649"/>
      <c r="Q991" s="649"/>
      <c r="R991" s="673"/>
      <c r="S991" s="674"/>
      <c r="T991" s="649"/>
      <c r="U991" s="649"/>
    </row>
    <row r="992" spans="1:21">
      <c r="A992" s="649"/>
      <c r="B992" s="609"/>
      <c r="C992" s="649"/>
      <c r="D992" s="649"/>
      <c r="E992" s="649"/>
      <c r="F992" s="649"/>
      <c r="G992" s="682"/>
      <c r="H992" s="682"/>
      <c r="I992" s="683"/>
      <c r="J992" s="649"/>
      <c r="K992" s="649"/>
      <c r="L992" s="683"/>
      <c r="O992" s="649"/>
      <c r="P992" s="649"/>
      <c r="Q992" s="649"/>
      <c r="R992" s="673"/>
      <c r="S992" s="674"/>
      <c r="T992" s="649"/>
      <c r="U992" s="649"/>
    </row>
    <row r="993" spans="1:21">
      <c r="A993" s="649"/>
      <c r="B993" s="609"/>
      <c r="C993" s="649"/>
      <c r="D993" s="649"/>
      <c r="E993" s="649"/>
      <c r="F993" s="649"/>
      <c r="G993" s="682"/>
      <c r="H993" s="682"/>
      <c r="I993" s="683"/>
      <c r="J993" s="649"/>
      <c r="K993" s="649"/>
      <c r="L993" s="683"/>
      <c r="O993" s="649"/>
      <c r="P993" s="649"/>
      <c r="Q993" s="649"/>
      <c r="R993" s="673"/>
      <c r="S993" s="674"/>
      <c r="T993" s="649"/>
      <c r="U993" s="649"/>
    </row>
    <row r="994" spans="1:21">
      <c r="A994" s="649"/>
      <c r="B994" s="609"/>
      <c r="C994" s="649"/>
      <c r="D994" s="649"/>
      <c r="E994" s="649"/>
      <c r="F994" s="649"/>
      <c r="G994" s="682"/>
      <c r="H994" s="682"/>
      <c r="I994" s="683"/>
      <c r="J994" s="649"/>
      <c r="K994" s="649"/>
      <c r="L994" s="683"/>
      <c r="O994" s="649"/>
      <c r="P994" s="649"/>
      <c r="Q994" s="649"/>
      <c r="R994" s="673"/>
      <c r="S994" s="674"/>
      <c r="T994" s="649"/>
      <c r="U994" s="649"/>
    </row>
    <row r="995" spans="1:21">
      <c r="A995" s="649"/>
      <c r="B995" s="609"/>
      <c r="C995" s="649"/>
      <c r="D995" s="649"/>
      <c r="E995" s="649"/>
      <c r="F995" s="649"/>
      <c r="G995" s="682"/>
      <c r="H995" s="682"/>
      <c r="I995" s="683"/>
      <c r="J995" s="649"/>
      <c r="K995" s="649"/>
      <c r="L995" s="683"/>
      <c r="O995" s="649"/>
      <c r="P995" s="649"/>
      <c r="Q995" s="649"/>
      <c r="R995" s="673"/>
      <c r="S995" s="674"/>
      <c r="T995" s="649"/>
      <c r="U995" s="649"/>
    </row>
    <row r="996" spans="1:21">
      <c r="A996" s="649"/>
      <c r="B996" s="609"/>
      <c r="C996" s="649"/>
      <c r="D996" s="649"/>
      <c r="E996" s="649"/>
      <c r="F996" s="649"/>
      <c r="G996" s="682"/>
      <c r="H996" s="682"/>
      <c r="I996" s="683"/>
      <c r="J996" s="649"/>
      <c r="K996" s="649"/>
      <c r="L996" s="683"/>
      <c r="O996" s="649"/>
      <c r="P996" s="649"/>
      <c r="Q996" s="649"/>
      <c r="R996" s="673"/>
      <c r="S996" s="674"/>
      <c r="T996" s="649"/>
      <c r="U996" s="649"/>
    </row>
    <row r="997" spans="1:21">
      <c r="A997" s="649"/>
      <c r="B997" s="609"/>
      <c r="C997" s="649"/>
      <c r="D997" s="649"/>
      <c r="E997" s="649"/>
      <c r="F997" s="649"/>
      <c r="G997" s="682"/>
      <c r="H997" s="682"/>
      <c r="I997" s="683"/>
      <c r="J997" s="649"/>
      <c r="K997" s="649"/>
      <c r="L997" s="683"/>
      <c r="O997" s="649"/>
      <c r="P997" s="649"/>
      <c r="Q997" s="649"/>
      <c r="R997" s="673"/>
      <c r="S997" s="674"/>
      <c r="T997" s="649"/>
      <c r="U997" s="649"/>
    </row>
    <row r="998" spans="1:21">
      <c r="A998" s="649"/>
      <c r="B998" s="609"/>
      <c r="C998" s="649"/>
      <c r="D998" s="649"/>
      <c r="E998" s="649"/>
      <c r="F998" s="649"/>
      <c r="G998" s="682"/>
      <c r="H998" s="682"/>
      <c r="I998" s="683"/>
      <c r="J998" s="649"/>
      <c r="K998" s="649"/>
      <c r="L998" s="683"/>
      <c r="O998" s="649"/>
      <c r="P998" s="649"/>
      <c r="Q998" s="649"/>
      <c r="R998" s="673"/>
      <c r="S998" s="674"/>
      <c r="T998" s="649"/>
      <c r="U998" s="649"/>
    </row>
    <row r="999" spans="1:21">
      <c r="A999" s="649"/>
      <c r="B999" s="609"/>
      <c r="C999" s="649"/>
      <c r="D999" s="649"/>
      <c r="E999" s="649"/>
      <c r="F999" s="649"/>
      <c r="G999" s="682"/>
      <c r="H999" s="682"/>
      <c r="I999" s="683"/>
      <c r="J999" s="649"/>
      <c r="K999" s="649"/>
      <c r="L999" s="683"/>
      <c r="O999" s="649"/>
      <c r="P999" s="649"/>
      <c r="Q999" s="649"/>
      <c r="R999" s="673"/>
      <c r="S999" s="674"/>
      <c r="T999" s="649"/>
      <c r="U999" s="649"/>
    </row>
    <row r="1000" spans="1:21">
      <c r="A1000" s="649"/>
      <c r="B1000" s="609"/>
      <c r="C1000" s="649"/>
      <c r="D1000" s="649"/>
      <c r="E1000" s="649"/>
      <c r="F1000" s="649"/>
      <c r="G1000" s="682"/>
      <c r="H1000" s="682"/>
      <c r="I1000" s="683"/>
      <c r="J1000" s="649"/>
      <c r="K1000" s="649"/>
      <c r="L1000" s="683"/>
      <c r="O1000" s="649"/>
      <c r="P1000" s="649"/>
      <c r="Q1000" s="649"/>
      <c r="R1000" s="673"/>
      <c r="S1000" s="674"/>
      <c r="T1000" s="649"/>
      <c r="U1000" s="649"/>
    </row>
  </sheetData>
  <mergeCells count="15">
    <mergeCell ref="M48:N48"/>
    <mergeCell ref="M53:N53"/>
    <mergeCell ref="M58:N58"/>
    <mergeCell ref="J1:K1"/>
    <mergeCell ref="L1:L2"/>
    <mergeCell ref="M23:N23"/>
    <mergeCell ref="M28:N28"/>
    <mergeCell ref="M33:N33"/>
    <mergeCell ref="M38:N38"/>
    <mergeCell ref="M43:N43"/>
    <mergeCell ref="R1:R2"/>
    <mergeCell ref="M3:N3"/>
    <mergeCell ref="M8:N8"/>
    <mergeCell ref="M13:N13"/>
    <mergeCell ref="M18:N18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0.5703125" customWidth="1"/>
    <col min="2" max="2" width="18.140625" customWidth="1"/>
    <col min="3" max="3" width="14" customWidth="1"/>
    <col min="4" max="4" width="7.85546875" customWidth="1"/>
    <col min="5" max="5" width="10.140625" customWidth="1"/>
    <col min="6" max="6" width="6.5703125" customWidth="1"/>
    <col min="7" max="7" width="6.140625" customWidth="1"/>
    <col min="8" max="8" width="12.5703125" customWidth="1"/>
    <col min="9" max="9" width="14" customWidth="1"/>
    <col min="10" max="10" width="6.42578125" customWidth="1"/>
    <col min="11" max="11" width="2.5703125" customWidth="1"/>
    <col min="12" max="12" width="10.5703125" customWidth="1"/>
    <col min="13" max="13" width="9.140625" customWidth="1"/>
    <col min="14" max="14" width="20.85546875" customWidth="1"/>
    <col min="15" max="15" width="11.5703125" customWidth="1"/>
    <col min="16" max="26" width="9.85546875" customWidth="1"/>
  </cols>
  <sheetData>
    <row r="1" spans="1:26" ht="15.75" customHeight="1">
      <c r="A1" s="598" t="s">
        <v>0</v>
      </c>
      <c r="B1" s="598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936" t="s">
        <v>9</v>
      </c>
      <c r="K1" s="900"/>
      <c r="L1" s="937" t="s">
        <v>24</v>
      </c>
      <c r="M1" s="937" t="s">
        <v>10</v>
      </c>
      <c r="N1" s="602" t="s">
        <v>136</v>
      </c>
      <c r="O1" s="602">
        <f>COUNTIF(I3:I289,"&gt;0")</f>
        <v>90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>
      <c r="A2" s="715"/>
      <c r="B2" s="715"/>
      <c r="C2" s="715"/>
      <c r="D2" s="715"/>
      <c r="E2" s="716"/>
      <c r="F2" s="716"/>
      <c r="G2" s="716"/>
      <c r="H2" s="717" t="s">
        <v>16</v>
      </c>
      <c r="I2" s="718">
        <f>SUM(I3:I1000)</f>
        <v>-13250.61</v>
      </c>
      <c r="J2" s="938">
        <f>I2/AVERAGE(M3:M1000)</f>
        <v>-0.53213499944637566</v>
      </c>
      <c r="K2" s="900"/>
      <c r="L2" s="900"/>
      <c r="M2" s="900"/>
      <c r="N2" s="608" t="s">
        <v>137</v>
      </c>
      <c r="O2" s="608">
        <f>COUNTIF(I3:I289,"&lt;0")</f>
        <v>54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719">
        <v>42737</v>
      </c>
      <c r="B3" s="720" t="s">
        <v>138</v>
      </c>
      <c r="C3" s="721" t="s">
        <v>69</v>
      </c>
      <c r="D3" s="721" t="s">
        <v>132</v>
      </c>
      <c r="E3" s="721" t="s">
        <v>71</v>
      </c>
      <c r="F3" s="722">
        <v>0</v>
      </c>
      <c r="G3" s="723">
        <v>0</v>
      </c>
      <c r="H3" s="723">
        <v>0</v>
      </c>
      <c r="I3" s="724">
        <v>0</v>
      </c>
      <c r="J3" s="725">
        <v>0</v>
      </c>
      <c r="K3" s="721" t="s">
        <v>9</v>
      </c>
      <c r="L3" s="726"/>
      <c r="M3" s="724" t="str">
        <f t="shared" ref="M3:M196" si="0">IF(B3="Compra",F3*G3,"")</f>
        <v/>
      </c>
      <c r="N3" s="727"/>
      <c r="O3" s="72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>
      <c r="A4" s="719">
        <v>42738</v>
      </c>
      <c r="B4" s="720" t="s">
        <v>48</v>
      </c>
      <c r="C4" s="721" t="s">
        <v>69</v>
      </c>
      <c r="D4" s="722" t="s">
        <v>115</v>
      </c>
      <c r="E4" s="721" t="s">
        <v>71</v>
      </c>
      <c r="F4" s="722">
        <v>2000</v>
      </c>
      <c r="G4" s="723">
        <v>4.71</v>
      </c>
      <c r="H4" s="723">
        <v>4.66</v>
      </c>
      <c r="I4" s="724">
        <v>113.91</v>
      </c>
      <c r="J4" s="725">
        <v>1.22</v>
      </c>
      <c r="K4" s="721" t="s">
        <v>9</v>
      </c>
      <c r="L4" s="726"/>
      <c r="M4" s="724" t="str">
        <f t="shared" si="0"/>
        <v/>
      </c>
      <c r="N4" s="727"/>
      <c r="O4" s="72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>
      <c r="A5" s="729">
        <v>42738</v>
      </c>
      <c r="B5" s="730" t="s">
        <v>47</v>
      </c>
      <c r="C5" s="731" t="s">
        <v>69</v>
      </c>
      <c r="D5" s="731" t="s">
        <v>129</v>
      </c>
      <c r="E5" s="731" t="s">
        <v>71</v>
      </c>
      <c r="F5" s="732">
        <v>800</v>
      </c>
      <c r="G5" s="733">
        <v>11.39</v>
      </c>
      <c r="H5" s="733">
        <v>0</v>
      </c>
      <c r="I5" s="734">
        <v>0</v>
      </c>
      <c r="J5" s="735">
        <v>0</v>
      </c>
      <c r="K5" s="731" t="s">
        <v>9</v>
      </c>
      <c r="L5" s="726"/>
      <c r="M5" s="734">
        <f t="shared" si="0"/>
        <v>9112</v>
      </c>
      <c r="N5" s="727"/>
      <c r="O5" s="72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6">
      <c r="A6" s="729">
        <v>42740</v>
      </c>
      <c r="B6" s="730" t="s">
        <v>48</v>
      </c>
      <c r="C6" s="731" t="s">
        <v>69</v>
      </c>
      <c r="D6" s="731" t="s">
        <v>129</v>
      </c>
      <c r="E6" s="731" t="s">
        <v>71</v>
      </c>
      <c r="F6" s="732">
        <v>800</v>
      </c>
      <c r="G6" s="733">
        <v>11.54</v>
      </c>
      <c r="H6" s="733">
        <v>11.4</v>
      </c>
      <c r="I6" s="734">
        <v>118.03</v>
      </c>
      <c r="J6" s="735">
        <v>1.29</v>
      </c>
      <c r="K6" s="731" t="s">
        <v>9</v>
      </c>
      <c r="L6" s="726"/>
      <c r="M6" s="734" t="str">
        <f t="shared" si="0"/>
        <v/>
      </c>
      <c r="N6" s="727"/>
      <c r="O6" s="72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spans="1:26">
      <c r="A7" s="719">
        <v>42741</v>
      </c>
      <c r="B7" s="720" t="s">
        <v>47</v>
      </c>
      <c r="C7" s="721" t="s">
        <v>69</v>
      </c>
      <c r="D7" s="721" t="s">
        <v>129</v>
      </c>
      <c r="E7" s="721" t="s">
        <v>71</v>
      </c>
      <c r="F7" s="722">
        <v>800</v>
      </c>
      <c r="G7" s="723">
        <v>11.26</v>
      </c>
      <c r="H7" s="723">
        <v>0</v>
      </c>
      <c r="I7" s="724">
        <v>0</v>
      </c>
      <c r="J7" s="725">
        <v>0</v>
      </c>
      <c r="K7" s="721" t="s">
        <v>9</v>
      </c>
      <c r="L7" s="726"/>
      <c r="M7" s="724">
        <f t="shared" si="0"/>
        <v>9008</v>
      </c>
      <c r="N7" s="727"/>
      <c r="O7" s="72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>
      <c r="A8" s="719">
        <v>42744</v>
      </c>
      <c r="B8" s="720" t="s">
        <v>48</v>
      </c>
      <c r="C8" s="721" t="s">
        <v>69</v>
      </c>
      <c r="D8" s="721" t="s">
        <v>129</v>
      </c>
      <c r="E8" s="721" t="s">
        <v>71</v>
      </c>
      <c r="F8" s="722">
        <v>800</v>
      </c>
      <c r="G8" s="723">
        <v>11.41</v>
      </c>
      <c r="H8" s="723">
        <v>11.27</v>
      </c>
      <c r="I8" s="724">
        <v>117.92</v>
      </c>
      <c r="J8" s="725">
        <v>1.3</v>
      </c>
      <c r="K8" s="721" t="s">
        <v>9</v>
      </c>
      <c r="L8" s="726"/>
      <c r="M8" s="724" t="str">
        <f t="shared" si="0"/>
        <v/>
      </c>
      <c r="N8" s="727"/>
      <c r="O8" s="72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>
      <c r="A9" s="719">
        <v>42744</v>
      </c>
      <c r="B9" s="720" t="s">
        <v>47</v>
      </c>
      <c r="C9" s="721" t="s">
        <v>69</v>
      </c>
      <c r="D9" s="722" t="s">
        <v>115</v>
      </c>
      <c r="E9" s="721" t="s">
        <v>71</v>
      </c>
      <c r="F9" s="722">
        <v>2000</v>
      </c>
      <c r="G9" s="723">
        <v>5.24</v>
      </c>
      <c r="H9" s="723">
        <v>0</v>
      </c>
      <c r="I9" s="724">
        <v>0</v>
      </c>
      <c r="J9" s="725">
        <v>0</v>
      </c>
      <c r="K9" s="721" t="s">
        <v>9</v>
      </c>
      <c r="L9" s="726"/>
      <c r="M9" s="724">
        <f t="shared" si="0"/>
        <v>10480</v>
      </c>
      <c r="N9" s="727"/>
      <c r="O9" s="72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26">
      <c r="A10" s="719">
        <v>42745</v>
      </c>
      <c r="B10" s="720" t="s">
        <v>48</v>
      </c>
      <c r="C10" s="721" t="s">
        <v>69</v>
      </c>
      <c r="D10" s="722" t="s">
        <v>115</v>
      </c>
      <c r="E10" s="721" t="s">
        <v>71</v>
      </c>
      <c r="F10" s="722">
        <v>2000</v>
      </c>
      <c r="G10" s="723">
        <v>5.31</v>
      </c>
      <c r="H10" s="723">
        <v>5.25</v>
      </c>
      <c r="I10" s="724">
        <v>133.13</v>
      </c>
      <c r="J10" s="725">
        <v>1.26</v>
      </c>
      <c r="K10" s="721" t="s">
        <v>9</v>
      </c>
      <c r="L10" s="726"/>
      <c r="M10" s="724" t="str">
        <f t="shared" si="0"/>
        <v/>
      </c>
      <c r="N10" s="727"/>
      <c r="O10" s="72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spans="1:26">
      <c r="A11" s="729">
        <v>42745</v>
      </c>
      <c r="B11" s="730" t="s">
        <v>47</v>
      </c>
      <c r="C11" s="731" t="s">
        <v>69</v>
      </c>
      <c r="D11" s="731" t="s">
        <v>129</v>
      </c>
      <c r="E11" s="731" t="s">
        <v>71</v>
      </c>
      <c r="F11" s="731">
        <v>700</v>
      </c>
      <c r="G11" s="733">
        <v>11.68</v>
      </c>
      <c r="H11" s="733">
        <v>0</v>
      </c>
      <c r="I11" s="734">
        <v>0</v>
      </c>
      <c r="J11" s="735">
        <v>0</v>
      </c>
      <c r="K11" s="731" t="s">
        <v>9</v>
      </c>
      <c r="L11" s="726"/>
      <c r="M11" s="734">
        <f t="shared" si="0"/>
        <v>8176</v>
      </c>
      <c r="N11" s="727"/>
      <c r="O11" s="72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26">
      <c r="A12" s="729">
        <v>42746</v>
      </c>
      <c r="B12" s="730" t="s">
        <v>48</v>
      </c>
      <c r="C12" s="731" t="s">
        <v>69</v>
      </c>
      <c r="D12" s="731" t="s">
        <v>129</v>
      </c>
      <c r="E12" s="731" t="s">
        <v>71</v>
      </c>
      <c r="F12" s="731">
        <v>700</v>
      </c>
      <c r="G12" s="733">
        <v>11.85</v>
      </c>
      <c r="H12" s="733">
        <v>11.69</v>
      </c>
      <c r="I12" s="734">
        <v>114.64</v>
      </c>
      <c r="J12" s="735">
        <v>1.4</v>
      </c>
      <c r="K12" s="731" t="s">
        <v>9</v>
      </c>
      <c r="L12" s="726"/>
      <c r="M12" s="734" t="str">
        <f t="shared" si="0"/>
        <v/>
      </c>
      <c r="N12" s="727"/>
      <c r="O12" s="72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1:26">
      <c r="A13" s="736">
        <v>42747</v>
      </c>
      <c r="B13" s="737" t="s">
        <v>48</v>
      </c>
      <c r="C13" s="738" t="s">
        <v>69</v>
      </c>
      <c r="D13" s="739" t="s">
        <v>139</v>
      </c>
      <c r="E13" s="738" t="s">
        <v>71</v>
      </c>
      <c r="F13" s="739">
        <v>10000</v>
      </c>
      <c r="G13" s="740">
        <v>2.48</v>
      </c>
      <c r="H13" s="740">
        <v>2.4500000000000002</v>
      </c>
      <c r="I13" s="726">
        <v>363.95</v>
      </c>
      <c r="J13" s="741">
        <v>1.48</v>
      </c>
      <c r="K13" s="738" t="s">
        <v>9</v>
      </c>
      <c r="L13" s="726"/>
      <c r="M13" s="726" t="str">
        <f t="shared" si="0"/>
        <v/>
      </c>
      <c r="N13" s="727"/>
      <c r="O13" s="72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spans="1:26">
      <c r="A14" s="719">
        <v>42765</v>
      </c>
      <c r="B14" s="720" t="s">
        <v>47</v>
      </c>
      <c r="C14" s="721" t="s">
        <v>69</v>
      </c>
      <c r="D14" s="722" t="s">
        <v>115</v>
      </c>
      <c r="E14" s="721" t="s">
        <v>71</v>
      </c>
      <c r="F14" s="722">
        <v>4000</v>
      </c>
      <c r="G14" s="723">
        <v>6.22</v>
      </c>
      <c r="H14" s="723">
        <v>0</v>
      </c>
      <c r="I14" s="724">
        <v>0</v>
      </c>
      <c r="J14" s="725">
        <v>0</v>
      </c>
      <c r="K14" s="721" t="s">
        <v>9</v>
      </c>
      <c r="L14" s="726"/>
      <c r="M14" s="724">
        <f t="shared" si="0"/>
        <v>24880</v>
      </c>
      <c r="N14" s="549" t="s">
        <v>21</v>
      </c>
      <c r="O14" s="550">
        <f>AVERAGE(M3:M15)</f>
        <v>12331.2</v>
      </c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spans="1:26">
      <c r="A15" s="719">
        <v>42766</v>
      </c>
      <c r="B15" s="720" t="s">
        <v>48</v>
      </c>
      <c r="C15" s="721" t="s">
        <v>69</v>
      </c>
      <c r="D15" s="722" t="s">
        <v>115</v>
      </c>
      <c r="E15" s="721" t="s">
        <v>71</v>
      </c>
      <c r="F15" s="722">
        <v>4000</v>
      </c>
      <c r="G15" s="723">
        <v>6.34</v>
      </c>
      <c r="H15" s="723">
        <v>6.22</v>
      </c>
      <c r="I15" s="724">
        <v>491.15</v>
      </c>
      <c r="J15" s="725">
        <v>1.97</v>
      </c>
      <c r="K15" s="721" t="s">
        <v>9</v>
      </c>
      <c r="L15" s="726"/>
      <c r="M15" s="724" t="str">
        <f t="shared" si="0"/>
        <v/>
      </c>
      <c r="N15" s="551" t="s">
        <v>102</v>
      </c>
      <c r="O15" s="552">
        <v>0</v>
      </c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spans="1:26">
      <c r="A16" s="729">
        <v>42766</v>
      </c>
      <c r="B16" s="730" t="s">
        <v>47</v>
      </c>
      <c r="C16" s="731" t="s">
        <v>69</v>
      </c>
      <c r="D16" s="732" t="s">
        <v>129</v>
      </c>
      <c r="E16" s="731" t="s">
        <v>71</v>
      </c>
      <c r="F16" s="732">
        <v>2500</v>
      </c>
      <c r="G16" s="733">
        <v>11.53</v>
      </c>
      <c r="H16" s="733">
        <v>0</v>
      </c>
      <c r="I16" s="734">
        <v>0</v>
      </c>
      <c r="J16" s="735">
        <v>0</v>
      </c>
      <c r="K16" s="731" t="s">
        <v>9</v>
      </c>
      <c r="L16" s="742">
        <f>SUM(I3:I16)</f>
        <v>1452.73</v>
      </c>
      <c r="M16" s="734">
        <f t="shared" si="0"/>
        <v>28825</v>
      </c>
      <c r="N16" s="553" t="s">
        <v>126</v>
      </c>
      <c r="O16" s="554">
        <f>(L16-O15)/O14</f>
        <v>0.11780929674322044</v>
      </c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spans="1:26">
      <c r="A17" s="743">
        <v>42767</v>
      </c>
      <c r="B17" s="744" t="s">
        <v>48</v>
      </c>
      <c r="C17" s="745" t="s">
        <v>69</v>
      </c>
      <c r="D17" s="746" t="s">
        <v>129</v>
      </c>
      <c r="E17" s="745" t="s">
        <v>71</v>
      </c>
      <c r="F17" s="746">
        <v>2500</v>
      </c>
      <c r="G17" s="747">
        <v>11.83</v>
      </c>
      <c r="H17" s="747">
        <v>11.54</v>
      </c>
      <c r="I17" s="748">
        <v>735.40999999999985</v>
      </c>
      <c r="J17" s="749">
        <v>2.54</v>
      </c>
      <c r="K17" s="745" t="s">
        <v>9</v>
      </c>
      <c r="L17" s="750"/>
      <c r="M17" s="748" t="str">
        <f t="shared" si="0"/>
        <v/>
      </c>
      <c r="N17" s="727"/>
      <c r="O17" s="72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spans="1:26">
      <c r="A18" s="751">
        <v>42768</v>
      </c>
      <c r="B18" s="752" t="s">
        <v>47</v>
      </c>
      <c r="C18" s="753" t="s">
        <v>69</v>
      </c>
      <c r="D18" s="754" t="s">
        <v>115</v>
      </c>
      <c r="E18" s="753" t="s">
        <v>71</v>
      </c>
      <c r="F18" s="754">
        <v>5000</v>
      </c>
      <c r="G18" s="755">
        <v>6.37</v>
      </c>
      <c r="H18" s="755">
        <v>0</v>
      </c>
      <c r="I18" s="756">
        <v>0</v>
      </c>
      <c r="J18" s="757">
        <v>0</v>
      </c>
      <c r="K18" s="753" t="s">
        <v>9</v>
      </c>
      <c r="L18" s="750"/>
      <c r="M18" s="756">
        <f t="shared" si="0"/>
        <v>31850</v>
      </c>
      <c r="N18" s="727"/>
      <c r="O18" s="72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spans="1:26">
      <c r="A19" s="751">
        <v>42769</v>
      </c>
      <c r="B19" s="752" t="s">
        <v>48</v>
      </c>
      <c r="C19" s="753" t="s">
        <v>69</v>
      </c>
      <c r="D19" s="754" t="s">
        <v>115</v>
      </c>
      <c r="E19" s="753" t="s">
        <v>71</v>
      </c>
      <c r="F19" s="754">
        <v>5000</v>
      </c>
      <c r="G19" s="755">
        <v>6.37</v>
      </c>
      <c r="H19" s="755">
        <v>6.37</v>
      </c>
      <c r="I19" s="756">
        <v>9.2799999999999994</v>
      </c>
      <c r="J19" s="757">
        <v>0.02</v>
      </c>
      <c r="K19" s="753" t="s">
        <v>9</v>
      </c>
      <c r="L19" s="750"/>
      <c r="M19" s="756" t="str">
        <f t="shared" si="0"/>
        <v/>
      </c>
      <c r="N19" s="727"/>
      <c r="O19" s="72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spans="1:26">
      <c r="A20" s="743">
        <v>42769</v>
      </c>
      <c r="B20" s="744" t="s">
        <v>47</v>
      </c>
      <c r="C20" s="745" t="s">
        <v>69</v>
      </c>
      <c r="D20" s="746" t="s">
        <v>129</v>
      </c>
      <c r="E20" s="745" t="s">
        <v>71</v>
      </c>
      <c r="F20" s="746">
        <v>2600</v>
      </c>
      <c r="G20" s="747">
        <v>11.61</v>
      </c>
      <c r="H20" s="747">
        <v>0</v>
      </c>
      <c r="I20" s="748">
        <v>0</v>
      </c>
      <c r="J20" s="749">
        <v>0</v>
      </c>
      <c r="K20" s="745" t="s">
        <v>9</v>
      </c>
      <c r="L20" s="750"/>
      <c r="M20" s="748">
        <f t="shared" si="0"/>
        <v>30186</v>
      </c>
      <c r="N20" s="727"/>
      <c r="O20" s="72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spans="1:26">
      <c r="A21" s="743">
        <v>42772</v>
      </c>
      <c r="B21" s="744" t="s">
        <v>48</v>
      </c>
      <c r="C21" s="745" t="s">
        <v>69</v>
      </c>
      <c r="D21" s="745" t="s">
        <v>129</v>
      </c>
      <c r="E21" s="745" t="s">
        <v>71</v>
      </c>
      <c r="F21" s="745">
        <v>900</v>
      </c>
      <c r="G21" s="747">
        <v>11.13</v>
      </c>
      <c r="H21" s="747">
        <v>11.62</v>
      </c>
      <c r="I21" s="748">
        <v>-434.11</v>
      </c>
      <c r="J21" s="749">
        <v>-4.1500000000000004</v>
      </c>
      <c r="K21" s="745" t="s">
        <v>9</v>
      </c>
      <c r="L21" s="750"/>
      <c r="M21" s="748" t="str">
        <f t="shared" si="0"/>
        <v/>
      </c>
      <c r="N21" s="727"/>
      <c r="O21" s="72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spans="1:26">
      <c r="A22" s="743">
        <v>42773</v>
      </c>
      <c r="B22" s="744" t="s">
        <v>48</v>
      </c>
      <c r="C22" s="745" t="s">
        <v>69</v>
      </c>
      <c r="D22" s="746" t="s">
        <v>129</v>
      </c>
      <c r="E22" s="745" t="s">
        <v>71</v>
      </c>
      <c r="F22" s="746">
        <v>1700</v>
      </c>
      <c r="G22" s="747">
        <v>11.44</v>
      </c>
      <c r="H22" s="747">
        <v>11.62</v>
      </c>
      <c r="I22" s="748">
        <v>-301.66000000000003</v>
      </c>
      <c r="J22" s="749">
        <v>-1.52</v>
      </c>
      <c r="K22" s="745" t="s">
        <v>9</v>
      </c>
      <c r="L22" s="750"/>
      <c r="M22" s="748" t="str">
        <f t="shared" si="0"/>
        <v/>
      </c>
      <c r="N22" s="727"/>
      <c r="O22" s="72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spans="1:26">
      <c r="A23" s="751">
        <v>42773</v>
      </c>
      <c r="B23" s="752" t="s">
        <v>47</v>
      </c>
      <c r="C23" s="753" t="s">
        <v>69</v>
      </c>
      <c r="D23" s="754" t="s">
        <v>115</v>
      </c>
      <c r="E23" s="753" t="s">
        <v>71</v>
      </c>
      <c r="F23" s="754">
        <v>5000</v>
      </c>
      <c r="G23" s="755">
        <v>6.17</v>
      </c>
      <c r="H23" s="755">
        <v>0</v>
      </c>
      <c r="I23" s="756">
        <v>0</v>
      </c>
      <c r="J23" s="757">
        <v>0</v>
      </c>
      <c r="K23" s="753" t="s">
        <v>9</v>
      </c>
      <c r="L23" s="750"/>
      <c r="M23" s="756">
        <f t="shared" si="0"/>
        <v>30850</v>
      </c>
      <c r="N23" s="727"/>
      <c r="O23" s="72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>
      <c r="A24" s="751">
        <v>42774</v>
      </c>
      <c r="B24" s="752" t="s">
        <v>48</v>
      </c>
      <c r="C24" s="753" t="s">
        <v>69</v>
      </c>
      <c r="D24" s="754" t="s">
        <v>115</v>
      </c>
      <c r="E24" s="753" t="s">
        <v>71</v>
      </c>
      <c r="F24" s="754">
        <v>5000</v>
      </c>
      <c r="G24" s="755">
        <v>6.1</v>
      </c>
      <c r="H24" s="755">
        <v>6.17</v>
      </c>
      <c r="I24" s="756">
        <v>-339.95</v>
      </c>
      <c r="J24" s="757">
        <v>-1.1000000000000001</v>
      </c>
      <c r="K24" s="753" t="s">
        <v>9</v>
      </c>
      <c r="L24" s="750"/>
      <c r="M24" s="756" t="str">
        <f t="shared" si="0"/>
        <v/>
      </c>
      <c r="N24" s="727"/>
      <c r="O24" s="72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>
      <c r="A25" s="743">
        <v>42774</v>
      </c>
      <c r="B25" s="744" t="s">
        <v>47</v>
      </c>
      <c r="C25" s="745" t="s">
        <v>69</v>
      </c>
      <c r="D25" s="746" t="s">
        <v>129</v>
      </c>
      <c r="E25" s="745" t="s">
        <v>71</v>
      </c>
      <c r="F25" s="746">
        <v>2500</v>
      </c>
      <c r="G25" s="747">
        <v>11.28</v>
      </c>
      <c r="H25" s="747">
        <v>0</v>
      </c>
      <c r="I25" s="748">
        <v>0</v>
      </c>
      <c r="J25" s="749">
        <v>0</v>
      </c>
      <c r="K25" s="745" t="s">
        <v>9</v>
      </c>
      <c r="L25" s="750"/>
      <c r="M25" s="748">
        <f t="shared" si="0"/>
        <v>28200</v>
      </c>
      <c r="N25" s="727"/>
      <c r="O25" s="72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>
      <c r="A26" s="743">
        <v>42775</v>
      </c>
      <c r="B26" s="744" t="s">
        <v>48</v>
      </c>
      <c r="C26" s="745" t="s">
        <v>69</v>
      </c>
      <c r="D26" s="746" t="s">
        <v>129</v>
      </c>
      <c r="E26" s="745" t="s">
        <v>71</v>
      </c>
      <c r="F26" s="746">
        <v>2500</v>
      </c>
      <c r="G26" s="747">
        <v>11.39</v>
      </c>
      <c r="H26" s="747">
        <v>11.29</v>
      </c>
      <c r="I26" s="748">
        <v>261.57</v>
      </c>
      <c r="J26" s="749">
        <v>0.92000000000000015</v>
      </c>
      <c r="K26" s="745" t="s">
        <v>9</v>
      </c>
      <c r="L26" s="750"/>
      <c r="M26" s="748" t="str">
        <f t="shared" si="0"/>
        <v/>
      </c>
      <c r="N26" s="727"/>
      <c r="O26" s="72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>
      <c r="A27" s="751">
        <v>42775</v>
      </c>
      <c r="B27" s="752" t="s">
        <v>47</v>
      </c>
      <c r="C27" s="753" t="s">
        <v>69</v>
      </c>
      <c r="D27" s="754" t="s">
        <v>115</v>
      </c>
      <c r="E27" s="753" t="s">
        <v>71</v>
      </c>
      <c r="F27" s="754">
        <v>4500</v>
      </c>
      <c r="G27" s="755">
        <v>6.63</v>
      </c>
      <c r="H27" s="755">
        <v>0</v>
      </c>
      <c r="I27" s="756">
        <v>0</v>
      </c>
      <c r="J27" s="757">
        <v>0</v>
      </c>
      <c r="K27" s="753" t="s">
        <v>9</v>
      </c>
      <c r="L27" s="750"/>
      <c r="M27" s="756">
        <f t="shared" si="0"/>
        <v>29835</v>
      </c>
      <c r="N27" s="727"/>
      <c r="O27" s="72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spans="1:26">
      <c r="A28" s="751">
        <v>42776</v>
      </c>
      <c r="B28" s="752" t="s">
        <v>48</v>
      </c>
      <c r="C28" s="753" t="s">
        <v>69</v>
      </c>
      <c r="D28" s="754" t="s">
        <v>115</v>
      </c>
      <c r="E28" s="753" t="s">
        <v>71</v>
      </c>
      <c r="F28" s="754">
        <v>4500</v>
      </c>
      <c r="G28" s="755">
        <v>6.72</v>
      </c>
      <c r="H28" s="755">
        <v>6.63</v>
      </c>
      <c r="I28" s="756">
        <v>410.46</v>
      </c>
      <c r="J28" s="757">
        <v>1.37</v>
      </c>
      <c r="K28" s="753" t="s">
        <v>9</v>
      </c>
      <c r="L28" s="750"/>
      <c r="M28" s="756" t="str">
        <f t="shared" si="0"/>
        <v/>
      </c>
      <c r="N28" s="727"/>
      <c r="O28" s="72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spans="1:26">
      <c r="A29" s="743">
        <v>42776</v>
      </c>
      <c r="B29" s="744" t="s">
        <v>47</v>
      </c>
      <c r="C29" s="745" t="s">
        <v>69</v>
      </c>
      <c r="D29" s="746" t="s">
        <v>129</v>
      </c>
      <c r="E29" s="745" t="s">
        <v>71</v>
      </c>
      <c r="F29" s="746">
        <v>2500</v>
      </c>
      <c r="G29" s="747">
        <v>12.3</v>
      </c>
      <c r="H29" s="747">
        <v>0</v>
      </c>
      <c r="I29" s="748">
        <v>0</v>
      </c>
      <c r="J29" s="749">
        <v>0</v>
      </c>
      <c r="K29" s="745" t="s">
        <v>9</v>
      </c>
      <c r="L29" s="750"/>
      <c r="M29" s="748">
        <f t="shared" si="0"/>
        <v>30750</v>
      </c>
      <c r="N29" s="727"/>
      <c r="O29" s="72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spans="1:26">
      <c r="A30" s="743">
        <v>42779</v>
      </c>
      <c r="B30" s="744" t="s">
        <v>48</v>
      </c>
      <c r="C30" s="745" t="s">
        <v>69</v>
      </c>
      <c r="D30" s="746" t="s">
        <v>129</v>
      </c>
      <c r="E30" s="745" t="s">
        <v>71</v>
      </c>
      <c r="F30" s="746">
        <v>2500</v>
      </c>
      <c r="G30" s="747">
        <v>12.8</v>
      </c>
      <c r="H30" s="747">
        <v>12.31</v>
      </c>
      <c r="I30" s="748">
        <v>1233.95</v>
      </c>
      <c r="J30" s="749">
        <v>4.01</v>
      </c>
      <c r="K30" s="745" t="s">
        <v>9</v>
      </c>
      <c r="L30" s="750"/>
      <c r="M30" s="748" t="str">
        <f t="shared" si="0"/>
        <v/>
      </c>
      <c r="N30" s="727"/>
      <c r="O30" s="72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6" ht="36" customHeight="1">
      <c r="A31" s="743">
        <v>42779</v>
      </c>
      <c r="B31" s="744" t="s">
        <v>140</v>
      </c>
      <c r="C31" s="758"/>
      <c r="D31" s="746" t="s">
        <v>129</v>
      </c>
      <c r="E31" s="745" t="s">
        <v>71</v>
      </c>
      <c r="F31" s="746">
        <v>2500</v>
      </c>
      <c r="G31" s="747">
        <v>12.3</v>
      </c>
      <c r="H31" s="747">
        <v>0</v>
      </c>
      <c r="I31" s="748">
        <v>0</v>
      </c>
      <c r="J31" s="749">
        <v>0</v>
      </c>
      <c r="K31" s="745" t="s">
        <v>9</v>
      </c>
      <c r="L31" s="750"/>
      <c r="M31" s="748" t="str">
        <f t="shared" si="0"/>
        <v/>
      </c>
      <c r="N31" s="727"/>
      <c r="O31" s="72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>
      <c r="A32" s="751">
        <v>42779</v>
      </c>
      <c r="B32" s="752" t="s">
        <v>47</v>
      </c>
      <c r="C32" s="753" t="s">
        <v>69</v>
      </c>
      <c r="D32" s="754" t="s">
        <v>115</v>
      </c>
      <c r="E32" s="753" t="s">
        <v>71</v>
      </c>
      <c r="F32" s="754">
        <v>4300</v>
      </c>
      <c r="G32" s="755">
        <v>7.16</v>
      </c>
      <c r="H32" s="755">
        <v>0</v>
      </c>
      <c r="I32" s="756">
        <v>0</v>
      </c>
      <c r="J32" s="757">
        <v>0</v>
      </c>
      <c r="K32" s="753" t="s">
        <v>9</v>
      </c>
      <c r="L32" s="750"/>
      <c r="M32" s="756">
        <f t="shared" si="0"/>
        <v>30788</v>
      </c>
      <c r="N32" s="727"/>
      <c r="O32" s="72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spans="1:26">
      <c r="A33" s="751">
        <v>42780</v>
      </c>
      <c r="B33" s="752" t="s">
        <v>48</v>
      </c>
      <c r="C33" s="753" t="s">
        <v>69</v>
      </c>
      <c r="D33" s="754" t="s">
        <v>115</v>
      </c>
      <c r="E33" s="753" t="s">
        <v>71</v>
      </c>
      <c r="F33" s="754">
        <v>4300</v>
      </c>
      <c r="G33" s="755">
        <v>7.1</v>
      </c>
      <c r="H33" s="755">
        <v>7.16</v>
      </c>
      <c r="I33" s="756">
        <v>-254.94</v>
      </c>
      <c r="J33" s="757">
        <v>-0.82</v>
      </c>
      <c r="K33" s="753" t="s">
        <v>9</v>
      </c>
      <c r="L33" s="750"/>
      <c r="M33" s="756" t="str">
        <f t="shared" si="0"/>
        <v/>
      </c>
      <c r="N33" s="727"/>
      <c r="O33" s="72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spans="1:26">
      <c r="A34" s="743">
        <v>42780</v>
      </c>
      <c r="B34" s="744" t="s">
        <v>47</v>
      </c>
      <c r="C34" s="745" t="s">
        <v>69</v>
      </c>
      <c r="D34" s="746" t="s">
        <v>129</v>
      </c>
      <c r="E34" s="745" t="s">
        <v>71</v>
      </c>
      <c r="F34" s="746">
        <v>2500</v>
      </c>
      <c r="G34" s="747">
        <v>12.45</v>
      </c>
      <c r="H34" s="747">
        <v>0</v>
      </c>
      <c r="I34" s="748">
        <v>0</v>
      </c>
      <c r="J34" s="749">
        <v>0</v>
      </c>
      <c r="K34" s="745" t="s">
        <v>9</v>
      </c>
      <c r="L34" s="750"/>
      <c r="M34" s="748">
        <f t="shared" si="0"/>
        <v>31125</v>
      </c>
      <c r="N34" s="727"/>
      <c r="O34" s="72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1:26">
      <c r="A35" s="743">
        <v>42781</v>
      </c>
      <c r="B35" s="744" t="s">
        <v>48</v>
      </c>
      <c r="C35" s="745" t="s">
        <v>69</v>
      </c>
      <c r="D35" s="746" t="s">
        <v>129</v>
      </c>
      <c r="E35" s="745" t="s">
        <v>71</v>
      </c>
      <c r="F35" s="746">
        <v>2500</v>
      </c>
      <c r="G35" s="747">
        <v>12.63</v>
      </c>
      <c r="H35" s="747">
        <v>12.46</v>
      </c>
      <c r="I35" s="748">
        <v>440.56</v>
      </c>
      <c r="J35" s="749">
        <v>1.41</v>
      </c>
      <c r="K35" s="745" t="s">
        <v>9</v>
      </c>
      <c r="L35" s="750"/>
      <c r="M35" s="748" t="str">
        <f t="shared" si="0"/>
        <v/>
      </c>
      <c r="N35" s="727"/>
      <c r="O35" s="727"/>
    </row>
    <row r="36" spans="1:26">
      <c r="A36" s="751">
        <v>42781</v>
      </c>
      <c r="B36" s="752" t="s">
        <v>47</v>
      </c>
      <c r="C36" s="753" t="s">
        <v>69</v>
      </c>
      <c r="D36" s="754" t="s">
        <v>115</v>
      </c>
      <c r="E36" s="753" t="s">
        <v>71</v>
      </c>
      <c r="F36" s="754">
        <v>3300</v>
      </c>
      <c r="G36" s="755">
        <v>7.79</v>
      </c>
      <c r="H36" s="755">
        <v>0</v>
      </c>
      <c r="I36" s="756">
        <v>0</v>
      </c>
      <c r="J36" s="757">
        <v>0</v>
      </c>
      <c r="K36" s="753" t="s">
        <v>9</v>
      </c>
      <c r="L36" s="750"/>
      <c r="M36" s="756">
        <f t="shared" si="0"/>
        <v>25707</v>
      </c>
      <c r="N36" s="727"/>
      <c r="O36" s="759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>
      <c r="A37" s="751">
        <v>42782</v>
      </c>
      <c r="B37" s="752" t="s">
        <v>48</v>
      </c>
      <c r="C37" s="753" t="s">
        <v>69</v>
      </c>
      <c r="D37" s="754" t="s">
        <v>115</v>
      </c>
      <c r="E37" s="753" t="s">
        <v>71</v>
      </c>
      <c r="F37" s="754">
        <v>3300</v>
      </c>
      <c r="G37" s="755">
        <v>7.91</v>
      </c>
      <c r="H37" s="755">
        <v>7.8</v>
      </c>
      <c r="I37" s="756">
        <v>392.15</v>
      </c>
      <c r="J37" s="757">
        <v>1.52</v>
      </c>
      <c r="K37" s="753" t="s">
        <v>9</v>
      </c>
      <c r="L37" s="750"/>
      <c r="M37" s="756" t="str">
        <f t="shared" si="0"/>
        <v/>
      </c>
      <c r="N37" s="727"/>
      <c r="O37" s="759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>
      <c r="A38" s="743">
        <v>42782</v>
      </c>
      <c r="B38" s="744" t="s">
        <v>47</v>
      </c>
      <c r="C38" s="745" t="s">
        <v>69</v>
      </c>
      <c r="D38" s="746" t="s">
        <v>129</v>
      </c>
      <c r="E38" s="745" t="s">
        <v>71</v>
      </c>
      <c r="F38" s="746">
        <v>2100</v>
      </c>
      <c r="G38" s="747">
        <v>12.5</v>
      </c>
      <c r="H38" s="747">
        <v>0</v>
      </c>
      <c r="I38" s="748">
        <v>0</v>
      </c>
      <c r="J38" s="749">
        <v>0</v>
      </c>
      <c r="K38" s="745" t="s">
        <v>9</v>
      </c>
      <c r="L38" s="750"/>
      <c r="M38" s="748">
        <f t="shared" si="0"/>
        <v>26250</v>
      </c>
      <c r="N38" s="727"/>
      <c r="O38" s="759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>
      <c r="A39" s="743">
        <v>42783</v>
      </c>
      <c r="B39" s="744" t="s">
        <v>48</v>
      </c>
      <c r="C39" s="745" t="s">
        <v>69</v>
      </c>
      <c r="D39" s="746" t="s">
        <v>129</v>
      </c>
      <c r="E39" s="745" t="s">
        <v>71</v>
      </c>
      <c r="F39" s="746">
        <v>2100</v>
      </c>
      <c r="G39" s="747">
        <v>12.48</v>
      </c>
      <c r="H39" s="747">
        <v>12.51</v>
      </c>
      <c r="I39" s="748">
        <v>-58.05</v>
      </c>
      <c r="J39" s="749">
        <v>-0.22000000000000003</v>
      </c>
      <c r="K39" s="745" t="s">
        <v>9</v>
      </c>
      <c r="L39" s="750"/>
      <c r="M39" s="748" t="str">
        <f t="shared" si="0"/>
        <v/>
      </c>
      <c r="N39" s="727"/>
      <c r="O39" s="759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>
      <c r="A40" s="751">
        <v>42783</v>
      </c>
      <c r="B40" s="752" t="s">
        <v>47</v>
      </c>
      <c r="C40" s="753" t="s">
        <v>69</v>
      </c>
      <c r="D40" s="754" t="s">
        <v>115</v>
      </c>
      <c r="E40" s="753" t="s">
        <v>71</v>
      </c>
      <c r="F40" s="754">
        <v>2900</v>
      </c>
      <c r="G40" s="755">
        <v>8.8800000000000008</v>
      </c>
      <c r="H40" s="755">
        <v>0</v>
      </c>
      <c r="I40" s="756">
        <v>0</v>
      </c>
      <c r="J40" s="757">
        <v>0</v>
      </c>
      <c r="K40" s="753" t="s">
        <v>9</v>
      </c>
      <c r="L40" s="750"/>
      <c r="M40" s="756">
        <f t="shared" si="0"/>
        <v>25752.000000000004</v>
      </c>
      <c r="N40" s="727"/>
      <c r="O40" s="759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>
      <c r="A41" s="751">
        <v>42786</v>
      </c>
      <c r="B41" s="752" t="s">
        <v>48</v>
      </c>
      <c r="C41" s="753" t="s">
        <v>69</v>
      </c>
      <c r="D41" s="754" t="s">
        <v>115</v>
      </c>
      <c r="E41" s="753" t="s">
        <v>71</v>
      </c>
      <c r="F41" s="754">
        <v>2900</v>
      </c>
      <c r="G41" s="755">
        <v>9.09</v>
      </c>
      <c r="H41" s="755">
        <v>8.89</v>
      </c>
      <c r="I41" s="756">
        <v>600.52</v>
      </c>
      <c r="J41" s="757">
        <v>2.33</v>
      </c>
      <c r="K41" s="753" t="s">
        <v>9</v>
      </c>
      <c r="L41" s="750"/>
      <c r="M41" s="756" t="str">
        <f t="shared" si="0"/>
        <v/>
      </c>
      <c r="N41" s="727"/>
      <c r="O41" s="759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>
      <c r="A42" s="743">
        <v>42786</v>
      </c>
      <c r="B42" s="744" t="s">
        <v>47</v>
      </c>
      <c r="C42" s="745" t="s">
        <v>69</v>
      </c>
      <c r="D42" s="746" t="s">
        <v>129</v>
      </c>
      <c r="E42" s="745" t="s">
        <v>71</v>
      </c>
      <c r="F42" s="746">
        <v>2100</v>
      </c>
      <c r="G42" s="747">
        <v>12.66</v>
      </c>
      <c r="H42" s="747">
        <v>0</v>
      </c>
      <c r="I42" s="748">
        <v>0</v>
      </c>
      <c r="J42" s="749">
        <v>0</v>
      </c>
      <c r="K42" s="745" t="s">
        <v>9</v>
      </c>
      <c r="L42" s="750"/>
      <c r="M42" s="748">
        <f t="shared" si="0"/>
        <v>26586</v>
      </c>
      <c r="N42" s="727"/>
      <c r="O42" s="759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>
      <c r="A43" s="743">
        <v>42787</v>
      </c>
      <c r="B43" s="744" t="s">
        <v>48</v>
      </c>
      <c r="C43" s="745" t="s">
        <v>69</v>
      </c>
      <c r="D43" s="746" t="s">
        <v>129</v>
      </c>
      <c r="E43" s="745" t="s">
        <v>71</v>
      </c>
      <c r="F43" s="746">
        <v>2100</v>
      </c>
      <c r="G43" s="747">
        <v>12.89</v>
      </c>
      <c r="H43" s="747">
        <v>12.67</v>
      </c>
      <c r="I43" s="748">
        <v>466.55</v>
      </c>
      <c r="J43" s="749">
        <v>1.75</v>
      </c>
      <c r="K43" s="745" t="s">
        <v>9</v>
      </c>
      <c r="L43" s="750"/>
      <c r="M43" s="748" t="str">
        <f t="shared" si="0"/>
        <v/>
      </c>
      <c r="N43" s="727"/>
      <c r="O43" s="759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>
      <c r="A44" s="751">
        <v>42787</v>
      </c>
      <c r="B44" s="752" t="s">
        <v>47</v>
      </c>
      <c r="C44" s="753" t="s">
        <v>69</v>
      </c>
      <c r="D44" s="754" t="s">
        <v>115</v>
      </c>
      <c r="E44" s="753" t="s">
        <v>71</v>
      </c>
      <c r="F44" s="754">
        <v>3100</v>
      </c>
      <c r="G44" s="755">
        <v>8.64</v>
      </c>
      <c r="H44" s="755">
        <v>0</v>
      </c>
      <c r="I44" s="756">
        <v>0</v>
      </c>
      <c r="J44" s="757">
        <v>0</v>
      </c>
      <c r="K44" s="753" t="s">
        <v>9</v>
      </c>
      <c r="L44" s="750"/>
      <c r="M44" s="756">
        <f t="shared" si="0"/>
        <v>26784</v>
      </c>
      <c r="N44" s="727"/>
      <c r="O44" s="759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>
      <c r="A45" s="751">
        <v>42788</v>
      </c>
      <c r="B45" s="752" t="s">
        <v>48</v>
      </c>
      <c r="C45" s="753" t="s">
        <v>69</v>
      </c>
      <c r="D45" s="754" t="s">
        <v>115</v>
      </c>
      <c r="E45" s="753" t="s">
        <v>71</v>
      </c>
      <c r="F45" s="754">
        <v>3100</v>
      </c>
      <c r="G45" s="755">
        <v>8.8000000000000007</v>
      </c>
      <c r="H45" s="755">
        <v>8.65</v>
      </c>
      <c r="I45" s="756">
        <v>489.41</v>
      </c>
      <c r="J45" s="757">
        <v>1.82</v>
      </c>
      <c r="K45" s="753" t="s">
        <v>9</v>
      </c>
      <c r="L45" s="750"/>
      <c r="M45" s="756" t="str">
        <f t="shared" si="0"/>
        <v/>
      </c>
      <c r="N45" s="727"/>
      <c r="O45" s="759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>
      <c r="A46" s="743">
        <v>42788</v>
      </c>
      <c r="B46" s="744" t="s">
        <v>47</v>
      </c>
      <c r="C46" s="745" t="s">
        <v>69</v>
      </c>
      <c r="D46" s="746" t="s">
        <v>129</v>
      </c>
      <c r="E46" s="745" t="s">
        <v>71</v>
      </c>
      <c r="F46" s="746">
        <v>2200</v>
      </c>
      <c r="G46" s="747">
        <v>12.41</v>
      </c>
      <c r="H46" s="747">
        <v>0</v>
      </c>
      <c r="I46" s="748">
        <v>0</v>
      </c>
      <c r="J46" s="749">
        <v>0</v>
      </c>
      <c r="K46" s="745" t="s">
        <v>9</v>
      </c>
      <c r="L46" s="750"/>
      <c r="M46" s="748">
        <f t="shared" si="0"/>
        <v>27302</v>
      </c>
      <c r="N46" s="549" t="s">
        <v>21</v>
      </c>
      <c r="O46" s="550">
        <f>AVERAGE(M16:M47)</f>
        <v>28719.333333333332</v>
      </c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>
      <c r="A47" s="743">
        <v>42789</v>
      </c>
      <c r="B47" s="744" t="s">
        <v>48</v>
      </c>
      <c r="C47" s="745" t="s">
        <v>69</v>
      </c>
      <c r="D47" s="746" t="s">
        <v>129</v>
      </c>
      <c r="E47" s="745" t="s">
        <v>71</v>
      </c>
      <c r="F47" s="746">
        <v>2200</v>
      </c>
      <c r="G47" s="747">
        <v>12.63</v>
      </c>
      <c r="H47" s="747">
        <v>12.42</v>
      </c>
      <c r="I47" s="748">
        <v>468.08</v>
      </c>
      <c r="J47" s="749">
        <v>1.71</v>
      </c>
      <c r="K47" s="745" t="s">
        <v>9</v>
      </c>
      <c r="L47" s="750"/>
      <c r="M47" s="748" t="str">
        <f t="shared" si="0"/>
        <v/>
      </c>
      <c r="N47" s="551" t="s">
        <v>102</v>
      </c>
      <c r="O47" s="552">
        <v>409.97</v>
      </c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>
      <c r="A48" s="751">
        <v>42789</v>
      </c>
      <c r="B48" s="752" t="s">
        <v>47</v>
      </c>
      <c r="C48" s="753" t="s">
        <v>69</v>
      </c>
      <c r="D48" s="754" t="s">
        <v>115</v>
      </c>
      <c r="E48" s="753" t="s">
        <v>71</v>
      </c>
      <c r="F48" s="754">
        <v>3200</v>
      </c>
      <c r="G48" s="755">
        <v>8.83</v>
      </c>
      <c r="H48" s="755">
        <v>0</v>
      </c>
      <c r="I48" s="756">
        <v>0</v>
      </c>
      <c r="J48" s="757">
        <v>0</v>
      </c>
      <c r="K48" s="753" t="s">
        <v>9</v>
      </c>
      <c r="L48" s="760">
        <f>SUM(I17:I48)</f>
        <v>4119.2299999999996</v>
      </c>
      <c r="M48" s="756">
        <f t="shared" si="0"/>
        <v>28256</v>
      </c>
      <c r="N48" s="553" t="s">
        <v>126</v>
      </c>
      <c r="O48" s="554">
        <f>(L48-O47)/O46</f>
        <v>0.12915550500243736</v>
      </c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>
      <c r="A49" s="719">
        <v>42795</v>
      </c>
      <c r="B49" s="720" t="s">
        <v>48</v>
      </c>
      <c r="C49" s="721" t="s">
        <v>69</v>
      </c>
      <c r="D49" s="722" t="s">
        <v>115</v>
      </c>
      <c r="E49" s="721" t="s">
        <v>71</v>
      </c>
      <c r="F49" s="722">
        <v>3200</v>
      </c>
      <c r="G49" s="723">
        <v>8.84</v>
      </c>
      <c r="H49" s="723">
        <v>8.84</v>
      </c>
      <c r="I49" s="724">
        <v>25.04</v>
      </c>
      <c r="J49" s="725">
        <v>0.08</v>
      </c>
      <c r="K49" s="721" t="s">
        <v>9</v>
      </c>
      <c r="L49" s="726"/>
      <c r="M49" s="724" t="str">
        <f t="shared" si="0"/>
        <v/>
      </c>
      <c r="N49" s="727"/>
      <c r="O49" s="759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>
      <c r="A50" s="729">
        <v>42795</v>
      </c>
      <c r="B50" s="730" t="s">
        <v>47</v>
      </c>
      <c r="C50" s="731" t="s">
        <v>69</v>
      </c>
      <c r="D50" s="732" t="s">
        <v>129</v>
      </c>
      <c r="E50" s="731" t="s">
        <v>71</v>
      </c>
      <c r="F50" s="732">
        <v>2300</v>
      </c>
      <c r="G50" s="733">
        <v>12.14</v>
      </c>
      <c r="H50" s="733">
        <v>0</v>
      </c>
      <c r="I50" s="734">
        <v>0</v>
      </c>
      <c r="J50" s="735">
        <v>0</v>
      </c>
      <c r="K50" s="731" t="s">
        <v>9</v>
      </c>
      <c r="L50" s="726"/>
      <c r="M50" s="734">
        <f t="shared" si="0"/>
        <v>27922</v>
      </c>
      <c r="N50" s="727"/>
      <c r="O50" s="759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>
      <c r="A51" s="729">
        <v>42797</v>
      </c>
      <c r="B51" s="730" t="s">
        <v>48</v>
      </c>
      <c r="C51" s="731" t="s">
        <v>69</v>
      </c>
      <c r="D51" s="732" t="s">
        <v>129</v>
      </c>
      <c r="E51" s="731" t="s">
        <v>71</v>
      </c>
      <c r="F51" s="732">
        <v>2300</v>
      </c>
      <c r="G51" s="733">
        <v>11.73</v>
      </c>
      <c r="H51" s="733">
        <v>12.15</v>
      </c>
      <c r="I51" s="734">
        <v>-957.85</v>
      </c>
      <c r="J51" s="735">
        <v>-3.42</v>
      </c>
      <c r="K51" s="731" t="s">
        <v>9</v>
      </c>
      <c r="L51" s="726"/>
      <c r="M51" s="734" t="str">
        <f t="shared" si="0"/>
        <v/>
      </c>
      <c r="N51" s="727"/>
      <c r="O51" s="759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>
      <c r="A52" s="719">
        <v>42797</v>
      </c>
      <c r="B52" s="720" t="s">
        <v>47</v>
      </c>
      <c r="C52" s="721" t="s">
        <v>69</v>
      </c>
      <c r="D52" s="722" t="s">
        <v>115</v>
      </c>
      <c r="E52" s="721" t="s">
        <v>71</v>
      </c>
      <c r="F52" s="722">
        <v>3000</v>
      </c>
      <c r="G52" s="723">
        <v>9.08</v>
      </c>
      <c r="H52" s="723">
        <v>0</v>
      </c>
      <c r="I52" s="724">
        <v>0</v>
      </c>
      <c r="J52" s="725">
        <v>0</v>
      </c>
      <c r="K52" s="721" t="s">
        <v>9</v>
      </c>
      <c r="L52" s="726"/>
      <c r="M52" s="724">
        <f t="shared" si="0"/>
        <v>27240</v>
      </c>
      <c r="N52" s="727"/>
      <c r="O52" s="759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>
      <c r="A53" s="719">
        <v>42800</v>
      </c>
      <c r="B53" s="720" t="s">
        <v>48</v>
      </c>
      <c r="C53" s="721" t="s">
        <v>69</v>
      </c>
      <c r="D53" s="722" t="s">
        <v>115</v>
      </c>
      <c r="E53" s="721" t="s">
        <v>71</v>
      </c>
      <c r="F53" s="722">
        <v>3000</v>
      </c>
      <c r="G53" s="723">
        <v>8.9499999999999993</v>
      </c>
      <c r="H53" s="723">
        <v>9.09</v>
      </c>
      <c r="I53" s="724">
        <v>-397.58</v>
      </c>
      <c r="J53" s="725">
        <v>-1.45</v>
      </c>
      <c r="K53" s="721" t="s">
        <v>9</v>
      </c>
      <c r="L53" s="726"/>
      <c r="M53" s="724" t="str">
        <f t="shared" si="0"/>
        <v/>
      </c>
      <c r="N53" s="727"/>
      <c r="O53" s="759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>
      <c r="A54" s="736">
        <v>42800</v>
      </c>
      <c r="B54" s="737" t="s">
        <v>47</v>
      </c>
      <c r="C54" s="738" t="s">
        <v>69</v>
      </c>
      <c r="D54" s="739" t="s">
        <v>139</v>
      </c>
      <c r="E54" s="738" t="s">
        <v>71</v>
      </c>
      <c r="F54" s="739">
        <v>6500</v>
      </c>
      <c r="G54" s="740">
        <v>4.1500000000000004</v>
      </c>
      <c r="H54" s="740">
        <v>0</v>
      </c>
      <c r="I54" s="726">
        <v>0</v>
      </c>
      <c r="J54" s="741">
        <v>0</v>
      </c>
      <c r="K54" s="738" t="s">
        <v>9</v>
      </c>
      <c r="L54" s="726"/>
      <c r="M54" s="726">
        <f t="shared" si="0"/>
        <v>26975.000000000004</v>
      </c>
      <c r="N54" s="727"/>
      <c r="O54" s="759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>
      <c r="A55" s="736">
        <v>42801</v>
      </c>
      <c r="B55" s="737" t="s">
        <v>48</v>
      </c>
      <c r="C55" s="738" t="s">
        <v>69</v>
      </c>
      <c r="D55" s="739" t="s">
        <v>139</v>
      </c>
      <c r="E55" s="738" t="s">
        <v>71</v>
      </c>
      <c r="F55" s="739">
        <v>6500</v>
      </c>
      <c r="G55" s="740">
        <v>4.29</v>
      </c>
      <c r="H55" s="740">
        <v>4.1500000000000004</v>
      </c>
      <c r="I55" s="726">
        <v>936.59</v>
      </c>
      <c r="J55" s="741">
        <v>3.46</v>
      </c>
      <c r="K55" s="738" t="s">
        <v>9</v>
      </c>
      <c r="L55" s="726"/>
      <c r="M55" s="726" t="str">
        <f t="shared" si="0"/>
        <v/>
      </c>
      <c r="N55" s="727"/>
      <c r="O55" s="759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>
      <c r="A56" s="719">
        <v>42801</v>
      </c>
      <c r="B56" s="720" t="s">
        <v>47</v>
      </c>
      <c r="C56" s="721" t="s">
        <v>69</v>
      </c>
      <c r="D56" s="722" t="s">
        <v>115</v>
      </c>
      <c r="E56" s="721" t="s">
        <v>71</v>
      </c>
      <c r="F56" s="722">
        <v>2900</v>
      </c>
      <c r="G56" s="723">
        <v>9.3000000000000007</v>
      </c>
      <c r="H56" s="723">
        <v>0</v>
      </c>
      <c r="I56" s="724">
        <v>0</v>
      </c>
      <c r="J56" s="725">
        <v>0</v>
      </c>
      <c r="K56" s="721" t="s">
        <v>9</v>
      </c>
      <c r="L56" s="726"/>
      <c r="M56" s="724">
        <f t="shared" si="0"/>
        <v>26970.000000000004</v>
      </c>
      <c r="N56" s="727"/>
      <c r="O56" s="759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>
      <c r="A57" s="719">
        <v>42802</v>
      </c>
      <c r="B57" s="720" t="s">
        <v>48</v>
      </c>
      <c r="C57" s="721" t="s">
        <v>69</v>
      </c>
      <c r="D57" s="722" t="s">
        <v>115</v>
      </c>
      <c r="E57" s="721" t="s">
        <v>71</v>
      </c>
      <c r="F57" s="722">
        <v>2900</v>
      </c>
      <c r="G57" s="723">
        <v>8.81</v>
      </c>
      <c r="H57" s="723">
        <v>9.31</v>
      </c>
      <c r="I57" s="724">
        <v>-1429.07</v>
      </c>
      <c r="J57" s="725">
        <v>-5.29</v>
      </c>
      <c r="K57" s="721" t="s">
        <v>9</v>
      </c>
      <c r="L57" s="726"/>
      <c r="M57" s="724" t="str">
        <f t="shared" si="0"/>
        <v/>
      </c>
      <c r="N57" s="727"/>
      <c r="O57" s="759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>
      <c r="A58" s="736">
        <v>42802</v>
      </c>
      <c r="B58" s="737" t="s">
        <v>47</v>
      </c>
      <c r="C58" s="738" t="s">
        <v>69</v>
      </c>
      <c r="D58" s="739" t="s">
        <v>139</v>
      </c>
      <c r="E58" s="738" t="s">
        <v>71</v>
      </c>
      <c r="F58" s="739">
        <v>6500</v>
      </c>
      <c r="G58" s="740">
        <v>4.18</v>
      </c>
      <c r="H58" s="740">
        <v>0</v>
      </c>
      <c r="I58" s="726">
        <v>0</v>
      </c>
      <c r="J58" s="741">
        <v>0</v>
      </c>
      <c r="K58" s="738" t="s">
        <v>9</v>
      </c>
      <c r="L58" s="726"/>
      <c r="M58" s="726">
        <f t="shared" si="0"/>
        <v>27169.999999999996</v>
      </c>
      <c r="N58" s="727"/>
      <c r="O58" s="759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>
      <c r="A59" s="736">
        <v>42807</v>
      </c>
      <c r="B59" s="737" t="s">
        <v>48</v>
      </c>
      <c r="C59" s="738" t="s">
        <v>69</v>
      </c>
      <c r="D59" s="739" t="s">
        <v>139</v>
      </c>
      <c r="E59" s="738" t="s">
        <v>71</v>
      </c>
      <c r="F59" s="739">
        <v>6500</v>
      </c>
      <c r="G59" s="740">
        <v>4.3499999999999996</v>
      </c>
      <c r="H59" s="740">
        <v>4.18</v>
      </c>
      <c r="I59" s="726">
        <v>1131.95</v>
      </c>
      <c r="J59" s="741">
        <v>4.16</v>
      </c>
      <c r="K59" s="738" t="s">
        <v>9</v>
      </c>
      <c r="L59" s="726"/>
      <c r="M59" s="726" t="str">
        <f t="shared" si="0"/>
        <v/>
      </c>
      <c r="N59" s="727"/>
      <c r="O59" s="759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>
      <c r="A60" s="719">
        <v>42807</v>
      </c>
      <c r="B60" s="720" t="s">
        <v>47</v>
      </c>
      <c r="C60" s="721" t="s">
        <v>69</v>
      </c>
      <c r="D60" s="722" t="s">
        <v>115</v>
      </c>
      <c r="E60" s="721" t="s">
        <v>71</v>
      </c>
      <c r="F60" s="722">
        <v>3000</v>
      </c>
      <c r="G60" s="723">
        <v>8.7799999999999994</v>
      </c>
      <c r="H60" s="723">
        <v>0</v>
      </c>
      <c r="I60" s="724">
        <v>0</v>
      </c>
      <c r="J60" s="725">
        <v>0</v>
      </c>
      <c r="K60" s="721" t="s">
        <v>9</v>
      </c>
      <c r="L60" s="726"/>
      <c r="M60" s="724">
        <f t="shared" si="0"/>
        <v>26339.999999999996</v>
      </c>
      <c r="N60" s="727"/>
      <c r="O60" s="759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>
      <c r="A61" s="719">
        <v>42808</v>
      </c>
      <c r="B61" s="720" t="s">
        <v>48</v>
      </c>
      <c r="C61" s="721" t="s">
        <v>69</v>
      </c>
      <c r="D61" s="722" t="s">
        <v>115</v>
      </c>
      <c r="E61" s="721" t="s">
        <v>71</v>
      </c>
      <c r="F61" s="722">
        <v>3000</v>
      </c>
      <c r="G61" s="723">
        <v>8.6300000000000008</v>
      </c>
      <c r="H61" s="723">
        <v>8.7899999999999991</v>
      </c>
      <c r="I61" s="724">
        <v>-456.98</v>
      </c>
      <c r="J61" s="725">
        <v>-1.73</v>
      </c>
      <c r="K61" s="721" t="s">
        <v>9</v>
      </c>
      <c r="L61" s="726"/>
      <c r="M61" s="724" t="str">
        <f t="shared" si="0"/>
        <v/>
      </c>
      <c r="N61" s="727"/>
      <c r="O61" s="759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>
      <c r="A62" s="729">
        <v>42808</v>
      </c>
      <c r="B62" s="730" t="s">
        <v>47</v>
      </c>
      <c r="C62" s="731" t="s">
        <v>69</v>
      </c>
      <c r="D62" s="732" t="s">
        <v>129</v>
      </c>
      <c r="E62" s="731" t="s">
        <v>71</v>
      </c>
      <c r="F62" s="732">
        <v>2500</v>
      </c>
      <c r="G62" s="733">
        <v>10.75</v>
      </c>
      <c r="H62" s="733">
        <v>0</v>
      </c>
      <c r="I62" s="734">
        <v>0</v>
      </c>
      <c r="J62" s="735">
        <v>0</v>
      </c>
      <c r="K62" s="731" t="s">
        <v>9</v>
      </c>
      <c r="L62" s="726"/>
      <c r="M62" s="734">
        <f t="shared" si="0"/>
        <v>26875</v>
      </c>
      <c r="N62" s="727"/>
      <c r="O62" s="759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>
      <c r="A63" s="729">
        <v>42809</v>
      </c>
      <c r="B63" s="730" t="s">
        <v>48</v>
      </c>
      <c r="C63" s="731" t="s">
        <v>69</v>
      </c>
      <c r="D63" s="732" t="s">
        <v>129</v>
      </c>
      <c r="E63" s="731" t="s">
        <v>71</v>
      </c>
      <c r="F63" s="732">
        <v>2500</v>
      </c>
      <c r="G63" s="733">
        <v>10.92</v>
      </c>
      <c r="H63" s="733">
        <v>10.76</v>
      </c>
      <c r="I63" s="734">
        <v>411.83</v>
      </c>
      <c r="J63" s="735">
        <v>1.53</v>
      </c>
      <c r="K63" s="731" t="s">
        <v>9</v>
      </c>
      <c r="L63" s="726"/>
      <c r="M63" s="734" t="str">
        <f t="shared" si="0"/>
        <v/>
      </c>
      <c r="N63" s="727"/>
      <c r="O63" s="759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>
      <c r="A64" s="719">
        <v>42809</v>
      </c>
      <c r="B64" s="720" t="s">
        <v>47</v>
      </c>
      <c r="C64" s="721" t="s">
        <v>69</v>
      </c>
      <c r="D64" s="722" t="s">
        <v>115</v>
      </c>
      <c r="E64" s="721" t="s">
        <v>71</v>
      </c>
      <c r="F64" s="722">
        <v>2700</v>
      </c>
      <c r="G64" s="723">
        <v>9.26</v>
      </c>
      <c r="H64" s="723">
        <v>0</v>
      </c>
      <c r="I64" s="724">
        <v>0</v>
      </c>
      <c r="J64" s="725">
        <v>0</v>
      </c>
      <c r="K64" s="721" t="s">
        <v>9</v>
      </c>
      <c r="L64" s="726"/>
      <c r="M64" s="724">
        <f t="shared" si="0"/>
        <v>25002</v>
      </c>
      <c r="N64" s="727"/>
      <c r="O64" s="759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>
      <c r="A65" s="719">
        <v>42810</v>
      </c>
      <c r="B65" s="720" t="s">
        <v>48</v>
      </c>
      <c r="C65" s="721" t="s">
        <v>69</v>
      </c>
      <c r="D65" s="722" t="s">
        <v>115</v>
      </c>
      <c r="E65" s="721" t="s">
        <v>71</v>
      </c>
      <c r="F65" s="722">
        <v>2700</v>
      </c>
      <c r="G65" s="723">
        <v>9.3800000000000008</v>
      </c>
      <c r="H65" s="723">
        <v>9.27</v>
      </c>
      <c r="I65" s="724">
        <v>314.63</v>
      </c>
      <c r="J65" s="725">
        <v>1.25</v>
      </c>
      <c r="K65" s="721" t="s">
        <v>9</v>
      </c>
      <c r="L65" s="726"/>
      <c r="M65" s="724" t="str">
        <f t="shared" si="0"/>
        <v/>
      </c>
      <c r="N65" s="727"/>
      <c r="O65" s="759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>
      <c r="A66" s="736">
        <v>42810</v>
      </c>
      <c r="B66" s="737" t="s">
        <v>47</v>
      </c>
      <c r="C66" s="738" t="s">
        <v>69</v>
      </c>
      <c r="D66" s="739" t="s">
        <v>139</v>
      </c>
      <c r="E66" s="738" t="s">
        <v>71</v>
      </c>
      <c r="F66" s="739">
        <v>6000</v>
      </c>
      <c r="G66" s="740">
        <v>4.22</v>
      </c>
      <c r="H66" s="740">
        <v>0</v>
      </c>
      <c r="I66" s="726">
        <v>0</v>
      </c>
      <c r="J66" s="741">
        <v>0</v>
      </c>
      <c r="K66" s="738" t="s">
        <v>9</v>
      </c>
      <c r="L66" s="726"/>
      <c r="M66" s="726">
        <f t="shared" si="0"/>
        <v>25320</v>
      </c>
      <c r="N66" s="727"/>
      <c r="O66" s="759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>
      <c r="A67" s="736">
        <v>42811</v>
      </c>
      <c r="B67" s="737" t="s">
        <v>48</v>
      </c>
      <c r="C67" s="738" t="s">
        <v>69</v>
      </c>
      <c r="D67" s="739" t="s">
        <v>139</v>
      </c>
      <c r="E67" s="738" t="s">
        <v>71</v>
      </c>
      <c r="F67" s="739">
        <v>6000</v>
      </c>
      <c r="G67" s="740">
        <v>4.17</v>
      </c>
      <c r="H67" s="740">
        <v>4.22</v>
      </c>
      <c r="I67" s="726">
        <v>-276.38</v>
      </c>
      <c r="J67" s="741">
        <v>-1.0900000000000001</v>
      </c>
      <c r="K67" s="738" t="s">
        <v>9</v>
      </c>
      <c r="L67" s="726"/>
      <c r="M67" s="726" t="str">
        <f t="shared" si="0"/>
        <v/>
      </c>
      <c r="N67" s="727"/>
      <c r="O67" s="759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>
      <c r="A68" s="729">
        <v>42814</v>
      </c>
      <c r="B68" s="730" t="s">
        <v>47</v>
      </c>
      <c r="C68" s="731" t="s">
        <v>69</v>
      </c>
      <c r="D68" s="732" t="s">
        <v>129</v>
      </c>
      <c r="E68" s="731" t="s">
        <v>71</v>
      </c>
      <c r="F68" s="732">
        <v>2400</v>
      </c>
      <c r="G68" s="733">
        <v>10.95</v>
      </c>
      <c r="H68" s="733">
        <v>0</v>
      </c>
      <c r="I68" s="734">
        <v>0</v>
      </c>
      <c r="J68" s="735">
        <v>0</v>
      </c>
      <c r="K68" s="731" t="s">
        <v>9</v>
      </c>
      <c r="L68" s="726"/>
      <c r="M68" s="734">
        <f t="shared" si="0"/>
        <v>26280</v>
      </c>
      <c r="N68" s="727"/>
      <c r="O68" s="759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>
      <c r="A69" s="729">
        <v>42815</v>
      </c>
      <c r="B69" s="730" t="s">
        <v>48</v>
      </c>
      <c r="C69" s="731" t="s">
        <v>69</v>
      </c>
      <c r="D69" s="732" t="s">
        <v>129</v>
      </c>
      <c r="E69" s="731" t="s">
        <v>71</v>
      </c>
      <c r="F69" s="732">
        <v>2400</v>
      </c>
      <c r="G69" s="733">
        <v>10.69</v>
      </c>
      <c r="H69" s="733">
        <v>10.96</v>
      </c>
      <c r="I69" s="734">
        <v>-636.88</v>
      </c>
      <c r="J69" s="735">
        <v>-2.42</v>
      </c>
      <c r="K69" s="731" t="s">
        <v>9</v>
      </c>
      <c r="L69" s="726"/>
      <c r="M69" s="734" t="str">
        <f t="shared" si="0"/>
        <v/>
      </c>
      <c r="N69" s="727"/>
      <c r="O69" s="759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>
      <c r="A70" s="719">
        <v>42815</v>
      </c>
      <c r="B70" s="720" t="s">
        <v>47</v>
      </c>
      <c r="C70" s="721" t="s">
        <v>69</v>
      </c>
      <c r="D70" s="722" t="s">
        <v>115</v>
      </c>
      <c r="E70" s="721" t="s">
        <v>71</v>
      </c>
      <c r="F70" s="722">
        <v>3200</v>
      </c>
      <c r="G70" s="723">
        <v>7.8499999999999988</v>
      </c>
      <c r="H70" s="723">
        <v>0</v>
      </c>
      <c r="I70" s="724">
        <v>0</v>
      </c>
      <c r="J70" s="725">
        <v>0</v>
      </c>
      <c r="K70" s="721" t="s">
        <v>9</v>
      </c>
      <c r="L70" s="726"/>
      <c r="M70" s="724">
        <f t="shared" si="0"/>
        <v>25119.999999999996</v>
      </c>
      <c r="N70" s="727"/>
      <c r="O70" s="759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>
      <c r="A71" s="719">
        <v>42816</v>
      </c>
      <c r="B71" s="720" t="s">
        <v>48</v>
      </c>
      <c r="C71" s="721" t="s">
        <v>69</v>
      </c>
      <c r="D71" s="722" t="s">
        <v>115</v>
      </c>
      <c r="E71" s="721" t="s">
        <v>71</v>
      </c>
      <c r="F71" s="722">
        <v>3200</v>
      </c>
      <c r="G71" s="723">
        <v>7.8499999999999988</v>
      </c>
      <c r="H71" s="723">
        <v>7.86</v>
      </c>
      <c r="I71" s="724">
        <v>-4.33</v>
      </c>
      <c r="J71" s="725">
        <v>-0.01</v>
      </c>
      <c r="K71" s="721" t="s">
        <v>9</v>
      </c>
      <c r="L71" s="726"/>
      <c r="M71" s="724" t="str">
        <f t="shared" si="0"/>
        <v/>
      </c>
      <c r="N71" s="727"/>
      <c r="O71" s="759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>
      <c r="A72" s="719">
        <v>42823</v>
      </c>
      <c r="B72" s="720" t="s">
        <v>47</v>
      </c>
      <c r="C72" s="721" t="s">
        <v>69</v>
      </c>
      <c r="D72" s="722" t="s">
        <v>115</v>
      </c>
      <c r="E72" s="721" t="s">
        <v>71</v>
      </c>
      <c r="F72" s="722">
        <v>3100</v>
      </c>
      <c r="G72" s="723">
        <v>8.24</v>
      </c>
      <c r="H72" s="723">
        <v>0</v>
      </c>
      <c r="I72" s="724">
        <v>0</v>
      </c>
      <c r="J72" s="725">
        <v>0</v>
      </c>
      <c r="K72" s="721" t="s">
        <v>9</v>
      </c>
      <c r="L72" s="726"/>
      <c r="M72" s="724">
        <f t="shared" si="0"/>
        <v>25544</v>
      </c>
      <c r="N72" s="727"/>
      <c r="O72" s="759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>
      <c r="A73" s="719">
        <v>42824</v>
      </c>
      <c r="B73" s="720" t="s">
        <v>48</v>
      </c>
      <c r="C73" s="721" t="s">
        <v>69</v>
      </c>
      <c r="D73" s="722" t="s">
        <v>115</v>
      </c>
      <c r="E73" s="721" t="s">
        <v>71</v>
      </c>
      <c r="F73" s="722">
        <v>3100</v>
      </c>
      <c r="G73" s="723">
        <v>8.0999999999999979</v>
      </c>
      <c r="H73" s="723">
        <v>8.25</v>
      </c>
      <c r="I73" s="724">
        <v>-439.47</v>
      </c>
      <c r="J73" s="725">
        <v>-1.71</v>
      </c>
      <c r="K73" s="721" t="s">
        <v>9</v>
      </c>
      <c r="L73" s="726"/>
      <c r="M73" s="724" t="str">
        <f t="shared" si="0"/>
        <v/>
      </c>
      <c r="N73" s="549" t="s">
        <v>21</v>
      </c>
      <c r="O73" s="550">
        <f>AVERAGE(M48:M74)</f>
        <v>26446.285714285714</v>
      </c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>
      <c r="A74" s="736">
        <v>42824</v>
      </c>
      <c r="B74" s="737" t="s">
        <v>47</v>
      </c>
      <c r="C74" s="738" t="s">
        <v>69</v>
      </c>
      <c r="D74" s="739" t="s">
        <v>139</v>
      </c>
      <c r="E74" s="738" t="s">
        <v>71</v>
      </c>
      <c r="F74" s="739">
        <v>6200</v>
      </c>
      <c r="G74" s="740">
        <v>4.07</v>
      </c>
      <c r="H74" s="740">
        <v>0</v>
      </c>
      <c r="I74" s="726">
        <v>0</v>
      </c>
      <c r="J74" s="741">
        <v>0</v>
      </c>
      <c r="K74" s="738" t="s">
        <v>9</v>
      </c>
      <c r="L74" s="726"/>
      <c r="M74" s="726">
        <f t="shared" si="0"/>
        <v>25234</v>
      </c>
      <c r="N74" s="551" t="s">
        <v>102</v>
      </c>
      <c r="O74" s="552">
        <v>0</v>
      </c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>
      <c r="A75" s="736">
        <v>42825</v>
      </c>
      <c r="B75" s="737" t="s">
        <v>48</v>
      </c>
      <c r="C75" s="738" t="s">
        <v>69</v>
      </c>
      <c r="D75" s="739" t="s">
        <v>139</v>
      </c>
      <c r="E75" s="738" t="s">
        <v>71</v>
      </c>
      <c r="F75" s="739">
        <v>6200</v>
      </c>
      <c r="G75" s="740">
        <v>3.9</v>
      </c>
      <c r="H75" s="740">
        <v>4.07</v>
      </c>
      <c r="I75" s="726">
        <v>-1028.07</v>
      </c>
      <c r="J75" s="741">
        <v>-4.07</v>
      </c>
      <c r="K75" s="738" t="s">
        <v>9</v>
      </c>
      <c r="L75" s="742">
        <f>SUM(I49:I75)</f>
        <v>-2806.5699999999997</v>
      </c>
      <c r="M75" s="726" t="str">
        <f t="shared" si="0"/>
        <v/>
      </c>
      <c r="N75" s="553" t="s">
        <v>126</v>
      </c>
      <c r="O75" s="554">
        <f>(L75-O74)/O73</f>
        <v>-0.10612340917439121</v>
      </c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>
      <c r="A76" s="751">
        <v>42828</v>
      </c>
      <c r="B76" s="752" t="s">
        <v>47</v>
      </c>
      <c r="C76" s="753" t="s">
        <v>69</v>
      </c>
      <c r="D76" s="753" t="s">
        <v>115</v>
      </c>
      <c r="E76" s="753" t="s">
        <v>71</v>
      </c>
      <c r="F76" s="753">
        <v>500</v>
      </c>
      <c r="G76" s="755">
        <v>8.59</v>
      </c>
      <c r="H76" s="755">
        <v>0</v>
      </c>
      <c r="I76" s="756">
        <v>0</v>
      </c>
      <c r="J76" s="757">
        <v>0</v>
      </c>
      <c r="K76" s="753" t="s">
        <v>9</v>
      </c>
      <c r="L76" s="750"/>
      <c r="M76" s="756">
        <f t="shared" si="0"/>
        <v>4295</v>
      </c>
      <c r="N76" s="727"/>
      <c r="O76" s="759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>
      <c r="A77" s="751">
        <v>42828</v>
      </c>
      <c r="B77" s="752" t="s">
        <v>47</v>
      </c>
      <c r="C77" s="753" t="s">
        <v>69</v>
      </c>
      <c r="D77" s="754" t="s">
        <v>115</v>
      </c>
      <c r="E77" s="753" t="s">
        <v>71</v>
      </c>
      <c r="F77" s="754">
        <v>2400</v>
      </c>
      <c r="G77" s="755">
        <v>8.6199999999999992</v>
      </c>
      <c r="H77" s="755">
        <v>0</v>
      </c>
      <c r="I77" s="756">
        <v>0</v>
      </c>
      <c r="J77" s="757">
        <v>0</v>
      </c>
      <c r="K77" s="753" t="s">
        <v>9</v>
      </c>
      <c r="L77" s="750"/>
      <c r="M77" s="756">
        <f t="shared" si="0"/>
        <v>20687.999999999996</v>
      </c>
      <c r="N77" s="727"/>
      <c r="O77" s="759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>
      <c r="A78" s="751">
        <v>42829</v>
      </c>
      <c r="B78" s="752" t="s">
        <v>48</v>
      </c>
      <c r="C78" s="753" t="s">
        <v>69</v>
      </c>
      <c r="D78" s="754" t="s">
        <v>115</v>
      </c>
      <c r="E78" s="753" t="s">
        <v>71</v>
      </c>
      <c r="F78" s="754">
        <v>2900</v>
      </c>
      <c r="G78" s="755">
        <v>8.75</v>
      </c>
      <c r="H78" s="755">
        <v>8.6199999999999992</v>
      </c>
      <c r="I78" s="756">
        <v>393.63</v>
      </c>
      <c r="J78" s="757">
        <v>1.57</v>
      </c>
      <c r="K78" s="753" t="s">
        <v>9</v>
      </c>
      <c r="L78" s="750"/>
      <c r="M78" s="756" t="str">
        <f t="shared" si="0"/>
        <v/>
      </c>
      <c r="N78" s="727"/>
      <c r="O78" s="759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>
      <c r="A79" s="761">
        <v>42829</v>
      </c>
      <c r="B79" s="762" t="s">
        <v>47</v>
      </c>
      <c r="C79" s="763" t="s">
        <v>69</v>
      </c>
      <c r="D79" s="763" t="s">
        <v>141</v>
      </c>
      <c r="E79" s="763" t="s">
        <v>71</v>
      </c>
      <c r="F79" s="763">
        <v>200</v>
      </c>
      <c r="G79" s="764">
        <v>7.25</v>
      </c>
      <c r="H79" s="764">
        <v>0</v>
      </c>
      <c r="I79" s="750">
        <v>0</v>
      </c>
      <c r="J79" s="765">
        <v>0</v>
      </c>
      <c r="K79" s="763" t="s">
        <v>9</v>
      </c>
      <c r="L79" s="750"/>
      <c r="M79" s="750">
        <f t="shared" si="0"/>
        <v>1450</v>
      </c>
      <c r="N79" s="727"/>
      <c r="O79" s="759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>
      <c r="A80" s="751">
        <v>42830</v>
      </c>
      <c r="B80" s="752" t="s">
        <v>47</v>
      </c>
      <c r="C80" s="753" t="s">
        <v>69</v>
      </c>
      <c r="D80" s="753" t="s">
        <v>115</v>
      </c>
      <c r="E80" s="753" t="s">
        <v>71</v>
      </c>
      <c r="F80" s="753">
        <v>200</v>
      </c>
      <c r="G80" s="755">
        <v>9.2799999999999994</v>
      </c>
      <c r="H80" s="755">
        <v>0</v>
      </c>
      <c r="I80" s="756">
        <v>0</v>
      </c>
      <c r="J80" s="757">
        <v>0</v>
      </c>
      <c r="K80" s="753" t="s">
        <v>9</v>
      </c>
      <c r="L80" s="750"/>
      <c r="M80" s="756">
        <f t="shared" si="0"/>
        <v>1855.9999999999998</v>
      </c>
      <c r="N80" s="727"/>
      <c r="O80" s="759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>
      <c r="A81" s="751">
        <v>42830</v>
      </c>
      <c r="B81" s="752" t="s">
        <v>47</v>
      </c>
      <c r="C81" s="753" t="s">
        <v>69</v>
      </c>
      <c r="D81" s="754" t="s">
        <v>115</v>
      </c>
      <c r="E81" s="753" t="s">
        <v>71</v>
      </c>
      <c r="F81" s="754">
        <v>2600</v>
      </c>
      <c r="G81" s="755">
        <v>9.27</v>
      </c>
      <c r="H81" s="755">
        <v>0</v>
      </c>
      <c r="I81" s="756">
        <v>0</v>
      </c>
      <c r="J81" s="757">
        <v>0</v>
      </c>
      <c r="K81" s="753" t="s">
        <v>9</v>
      </c>
      <c r="L81" s="750"/>
      <c r="M81" s="756">
        <f t="shared" si="0"/>
        <v>24102</v>
      </c>
      <c r="N81" s="727"/>
      <c r="O81" s="759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>
      <c r="A82" s="751">
        <v>42831</v>
      </c>
      <c r="B82" s="752" t="s">
        <v>48</v>
      </c>
      <c r="C82" s="753" t="s">
        <v>69</v>
      </c>
      <c r="D82" s="754" t="s">
        <v>115</v>
      </c>
      <c r="E82" s="753" t="s">
        <v>71</v>
      </c>
      <c r="F82" s="754">
        <v>2800</v>
      </c>
      <c r="G82" s="755">
        <v>9.2899999999999991</v>
      </c>
      <c r="H82" s="755">
        <v>9.2799999999999994</v>
      </c>
      <c r="I82" s="756">
        <v>45.1</v>
      </c>
      <c r="J82" s="757">
        <v>0.17</v>
      </c>
      <c r="K82" s="753" t="s">
        <v>9</v>
      </c>
      <c r="L82" s="750"/>
      <c r="M82" s="756" t="str">
        <f t="shared" si="0"/>
        <v/>
      </c>
      <c r="N82" s="727"/>
      <c r="O82" s="759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>
      <c r="A83" s="743">
        <v>42831</v>
      </c>
      <c r="B83" s="744" t="s">
        <v>47</v>
      </c>
      <c r="C83" s="745" t="s">
        <v>69</v>
      </c>
      <c r="D83" s="746" t="s">
        <v>129</v>
      </c>
      <c r="E83" s="745" t="s">
        <v>71</v>
      </c>
      <c r="F83" s="746">
        <v>2400</v>
      </c>
      <c r="G83" s="747">
        <v>8.67</v>
      </c>
      <c r="H83" s="747">
        <v>0</v>
      </c>
      <c r="I83" s="748">
        <v>0</v>
      </c>
      <c r="J83" s="749">
        <v>0</v>
      </c>
      <c r="K83" s="745" t="s">
        <v>9</v>
      </c>
      <c r="L83" s="750"/>
      <c r="M83" s="748">
        <f t="shared" si="0"/>
        <v>20808</v>
      </c>
      <c r="N83" s="727"/>
      <c r="O83" s="759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>
      <c r="A84" s="743">
        <v>42832</v>
      </c>
      <c r="B84" s="744" t="s">
        <v>48</v>
      </c>
      <c r="C84" s="745" t="s">
        <v>69</v>
      </c>
      <c r="D84" s="746" t="s">
        <v>129</v>
      </c>
      <c r="E84" s="745" t="s">
        <v>71</v>
      </c>
      <c r="F84" s="746">
        <v>2400</v>
      </c>
      <c r="G84" s="747">
        <v>8.74</v>
      </c>
      <c r="H84" s="747">
        <v>8.6799999999999979</v>
      </c>
      <c r="I84" s="748">
        <v>158.41</v>
      </c>
      <c r="J84" s="749">
        <v>0.7599999999999999</v>
      </c>
      <c r="K84" s="745" t="s">
        <v>9</v>
      </c>
      <c r="L84" s="750"/>
      <c r="M84" s="748" t="str">
        <f t="shared" si="0"/>
        <v/>
      </c>
      <c r="N84" s="727"/>
      <c r="O84" s="759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>
      <c r="A85" s="751">
        <v>42832</v>
      </c>
      <c r="B85" s="752" t="s">
        <v>47</v>
      </c>
      <c r="C85" s="753" t="s">
        <v>69</v>
      </c>
      <c r="D85" s="754" t="s">
        <v>115</v>
      </c>
      <c r="E85" s="753" t="s">
        <v>71</v>
      </c>
      <c r="F85" s="754">
        <v>2300</v>
      </c>
      <c r="G85" s="755">
        <v>9.19</v>
      </c>
      <c r="H85" s="755">
        <v>0</v>
      </c>
      <c r="I85" s="756">
        <v>0</v>
      </c>
      <c r="J85" s="757">
        <v>0</v>
      </c>
      <c r="K85" s="753" t="s">
        <v>9</v>
      </c>
      <c r="L85" s="750"/>
      <c r="M85" s="756">
        <f t="shared" si="0"/>
        <v>21137</v>
      </c>
      <c r="N85" s="727"/>
      <c r="O85" s="759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>
      <c r="A86" s="751">
        <v>42835</v>
      </c>
      <c r="B86" s="752" t="s">
        <v>48</v>
      </c>
      <c r="C86" s="753" t="s">
        <v>69</v>
      </c>
      <c r="D86" s="754" t="s">
        <v>115</v>
      </c>
      <c r="E86" s="753" t="s">
        <v>71</v>
      </c>
      <c r="F86" s="754">
        <v>2300</v>
      </c>
      <c r="G86" s="755">
        <v>9.32</v>
      </c>
      <c r="H86" s="755">
        <v>9.1999999999999993</v>
      </c>
      <c r="I86" s="756">
        <v>288.14999999999998</v>
      </c>
      <c r="J86" s="757">
        <v>1.36</v>
      </c>
      <c r="K86" s="753" t="s">
        <v>9</v>
      </c>
      <c r="L86" s="750"/>
      <c r="M86" s="756" t="str">
        <f t="shared" si="0"/>
        <v/>
      </c>
      <c r="N86" s="727"/>
      <c r="O86" s="759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>
      <c r="A87" s="761">
        <v>42836</v>
      </c>
      <c r="B87" s="762" t="s">
        <v>48</v>
      </c>
      <c r="C87" s="763" t="s">
        <v>69</v>
      </c>
      <c r="D87" s="763" t="s">
        <v>141</v>
      </c>
      <c r="E87" s="763" t="s">
        <v>71</v>
      </c>
      <c r="F87" s="763">
        <v>200</v>
      </c>
      <c r="G87" s="764">
        <v>6.35</v>
      </c>
      <c r="H87" s="764">
        <v>7.25</v>
      </c>
      <c r="I87" s="750">
        <v>-178.88</v>
      </c>
      <c r="J87" s="765">
        <v>-12.33</v>
      </c>
      <c r="K87" s="763" t="s">
        <v>9</v>
      </c>
      <c r="L87" s="750"/>
      <c r="M87" s="750" t="str">
        <f t="shared" si="0"/>
        <v/>
      </c>
      <c r="N87" s="727"/>
      <c r="O87" s="759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>
      <c r="A88" s="751">
        <v>42836</v>
      </c>
      <c r="B88" s="752" t="s">
        <v>47</v>
      </c>
      <c r="C88" s="753" t="s">
        <v>69</v>
      </c>
      <c r="D88" s="754" t="s">
        <v>115</v>
      </c>
      <c r="E88" s="753" t="s">
        <v>71</v>
      </c>
      <c r="F88" s="754">
        <v>2300</v>
      </c>
      <c r="G88" s="755">
        <v>10.36</v>
      </c>
      <c r="H88" s="755">
        <v>0</v>
      </c>
      <c r="I88" s="756">
        <v>0</v>
      </c>
      <c r="J88" s="757">
        <v>0</v>
      </c>
      <c r="K88" s="753" t="s">
        <v>9</v>
      </c>
      <c r="L88" s="750"/>
      <c r="M88" s="756">
        <f t="shared" si="0"/>
        <v>23828</v>
      </c>
      <c r="N88" s="727"/>
      <c r="O88" s="759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>
      <c r="A89" s="751">
        <v>42842</v>
      </c>
      <c r="B89" s="752" t="s">
        <v>48</v>
      </c>
      <c r="C89" s="753" t="s">
        <v>69</v>
      </c>
      <c r="D89" s="754" t="s">
        <v>115</v>
      </c>
      <c r="E89" s="753" t="s">
        <v>71</v>
      </c>
      <c r="F89" s="754">
        <v>2300</v>
      </c>
      <c r="G89" s="755">
        <v>9.76</v>
      </c>
      <c r="H89" s="755">
        <v>10.37</v>
      </c>
      <c r="I89" s="756">
        <v>-1392.04</v>
      </c>
      <c r="J89" s="757">
        <v>-5.83</v>
      </c>
      <c r="K89" s="753" t="s">
        <v>9</v>
      </c>
      <c r="L89" s="750"/>
      <c r="M89" s="756" t="str">
        <f t="shared" si="0"/>
        <v/>
      </c>
      <c r="N89" s="727"/>
      <c r="O89" s="759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>
      <c r="A90" s="761">
        <v>42842</v>
      </c>
      <c r="B90" s="762" t="s">
        <v>47</v>
      </c>
      <c r="C90" s="763" t="s">
        <v>69</v>
      </c>
      <c r="D90" s="766" t="s">
        <v>132</v>
      </c>
      <c r="E90" s="763" t="s">
        <v>71</v>
      </c>
      <c r="F90" s="766">
        <v>5500</v>
      </c>
      <c r="G90" s="764">
        <v>4.0199999999999996</v>
      </c>
      <c r="H90" s="764">
        <v>0</v>
      </c>
      <c r="I90" s="750">
        <v>0</v>
      </c>
      <c r="J90" s="765">
        <v>0</v>
      </c>
      <c r="K90" s="763" t="s">
        <v>9</v>
      </c>
      <c r="L90" s="750"/>
      <c r="M90" s="750">
        <f t="shared" si="0"/>
        <v>22109.999999999996</v>
      </c>
      <c r="N90" s="727"/>
      <c r="O90" s="727"/>
    </row>
    <row r="91" spans="1:26">
      <c r="A91" s="761">
        <v>42843</v>
      </c>
      <c r="B91" s="762" t="s">
        <v>48</v>
      </c>
      <c r="C91" s="763" t="s">
        <v>69</v>
      </c>
      <c r="D91" s="766" t="s">
        <v>132</v>
      </c>
      <c r="E91" s="763" t="s">
        <v>71</v>
      </c>
      <c r="F91" s="766">
        <v>5500</v>
      </c>
      <c r="G91" s="764">
        <v>3.94</v>
      </c>
      <c r="H91" s="764">
        <v>4.0199999999999996</v>
      </c>
      <c r="I91" s="750">
        <v>-419.24</v>
      </c>
      <c r="J91" s="765">
        <v>-1.89</v>
      </c>
      <c r="K91" s="763" t="s">
        <v>9</v>
      </c>
      <c r="L91" s="750"/>
      <c r="M91" s="750" t="str">
        <f t="shared" si="0"/>
        <v/>
      </c>
      <c r="N91" s="727"/>
      <c r="O91" s="727"/>
    </row>
    <row r="92" spans="1:26">
      <c r="A92" s="767">
        <v>42843</v>
      </c>
      <c r="B92" s="768" t="s">
        <v>47</v>
      </c>
      <c r="C92" s="769" t="s">
        <v>69</v>
      </c>
      <c r="D92" s="770" t="s">
        <v>131</v>
      </c>
      <c r="E92" s="769" t="s">
        <v>71</v>
      </c>
      <c r="F92" s="770">
        <v>10000</v>
      </c>
      <c r="G92" s="771">
        <v>2.11</v>
      </c>
      <c r="H92" s="771">
        <v>0</v>
      </c>
      <c r="I92" s="772">
        <v>0</v>
      </c>
      <c r="J92" s="773">
        <v>0</v>
      </c>
      <c r="K92" s="769" t="s">
        <v>9</v>
      </c>
      <c r="L92" s="750"/>
      <c r="M92" s="772">
        <f t="shared" si="0"/>
        <v>21100</v>
      </c>
      <c r="N92" s="727"/>
      <c r="O92" s="727"/>
    </row>
    <row r="93" spans="1:26">
      <c r="A93" s="767">
        <v>42844</v>
      </c>
      <c r="B93" s="768" t="s">
        <v>48</v>
      </c>
      <c r="C93" s="769" t="s">
        <v>69</v>
      </c>
      <c r="D93" s="770" t="s">
        <v>131</v>
      </c>
      <c r="E93" s="769" t="s">
        <v>71</v>
      </c>
      <c r="F93" s="770">
        <v>10000</v>
      </c>
      <c r="G93" s="771">
        <v>2.06</v>
      </c>
      <c r="H93" s="771">
        <v>2.11</v>
      </c>
      <c r="I93" s="772">
        <v>-433.58</v>
      </c>
      <c r="J93" s="773">
        <v>-2.0499999999999998</v>
      </c>
      <c r="K93" s="769" t="s">
        <v>9</v>
      </c>
      <c r="L93" s="750"/>
      <c r="M93" s="772" t="str">
        <f t="shared" si="0"/>
        <v/>
      </c>
      <c r="N93" s="727"/>
      <c r="O93" s="727"/>
    </row>
    <row r="94" spans="1:26">
      <c r="A94" s="751">
        <v>42844</v>
      </c>
      <c r="B94" s="752" t="s">
        <v>47</v>
      </c>
      <c r="C94" s="753" t="s">
        <v>69</v>
      </c>
      <c r="D94" s="754" t="s">
        <v>115</v>
      </c>
      <c r="E94" s="753" t="s">
        <v>71</v>
      </c>
      <c r="F94" s="754">
        <v>2100</v>
      </c>
      <c r="G94" s="755">
        <v>9.83</v>
      </c>
      <c r="H94" s="755">
        <v>0</v>
      </c>
      <c r="I94" s="756">
        <v>0</v>
      </c>
      <c r="J94" s="757">
        <v>0</v>
      </c>
      <c r="K94" s="753" t="s">
        <v>9</v>
      </c>
      <c r="L94" s="750"/>
      <c r="M94" s="756">
        <f t="shared" si="0"/>
        <v>20643</v>
      </c>
      <c r="N94" s="727"/>
      <c r="O94" s="727"/>
    </row>
    <row r="95" spans="1:26">
      <c r="A95" s="751">
        <v>42845</v>
      </c>
      <c r="B95" s="752" t="s">
        <v>48</v>
      </c>
      <c r="C95" s="753" t="s">
        <v>69</v>
      </c>
      <c r="D95" s="754" t="s">
        <v>115</v>
      </c>
      <c r="E95" s="753" t="s">
        <v>71</v>
      </c>
      <c r="F95" s="754">
        <v>2100</v>
      </c>
      <c r="G95" s="755">
        <v>9.94</v>
      </c>
      <c r="H95" s="755">
        <v>9.84</v>
      </c>
      <c r="I95" s="756">
        <v>218.5</v>
      </c>
      <c r="J95" s="757">
        <v>1.05</v>
      </c>
      <c r="K95" s="753" t="s">
        <v>9</v>
      </c>
      <c r="L95" s="750"/>
      <c r="M95" s="756" t="str">
        <f t="shared" si="0"/>
        <v/>
      </c>
      <c r="N95" s="727"/>
      <c r="O95" s="727"/>
    </row>
    <row r="96" spans="1:26">
      <c r="A96" s="767">
        <v>42845</v>
      </c>
      <c r="B96" s="768" t="s">
        <v>47</v>
      </c>
      <c r="C96" s="769" t="s">
        <v>69</v>
      </c>
      <c r="D96" s="770" t="s">
        <v>131</v>
      </c>
      <c r="E96" s="769" t="s">
        <v>71</v>
      </c>
      <c r="F96" s="770">
        <v>12000</v>
      </c>
      <c r="G96" s="771">
        <v>2.08</v>
      </c>
      <c r="H96" s="771">
        <v>0</v>
      </c>
      <c r="I96" s="772">
        <v>0</v>
      </c>
      <c r="J96" s="773">
        <v>0</v>
      </c>
      <c r="K96" s="769" t="s">
        <v>9</v>
      </c>
      <c r="L96" s="750"/>
      <c r="M96" s="772">
        <f t="shared" si="0"/>
        <v>24960</v>
      </c>
      <c r="N96" s="727"/>
      <c r="O96" s="727"/>
    </row>
    <row r="97" spans="1:26">
      <c r="A97" s="767">
        <v>42849</v>
      </c>
      <c r="B97" s="768" t="s">
        <v>48</v>
      </c>
      <c r="C97" s="769" t="s">
        <v>69</v>
      </c>
      <c r="D97" s="770" t="s">
        <v>131</v>
      </c>
      <c r="E97" s="769" t="s">
        <v>71</v>
      </c>
      <c r="F97" s="770">
        <v>12000</v>
      </c>
      <c r="G97" s="771">
        <v>2.1</v>
      </c>
      <c r="H97" s="771">
        <v>2.08</v>
      </c>
      <c r="I97" s="772">
        <v>323.64999999999998</v>
      </c>
      <c r="J97" s="773">
        <v>1.29</v>
      </c>
      <c r="K97" s="769" t="s">
        <v>9</v>
      </c>
      <c r="L97" s="750"/>
      <c r="M97" s="772" t="str">
        <f t="shared" si="0"/>
        <v/>
      </c>
      <c r="N97" s="727"/>
      <c r="O97" s="727"/>
    </row>
    <row r="98" spans="1:26">
      <c r="A98" s="751">
        <v>42849</v>
      </c>
      <c r="B98" s="752" t="s">
        <v>47</v>
      </c>
      <c r="C98" s="753" t="s">
        <v>69</v>
      </c>
      <c r="D98" s="754" t="s">
        <v>115</v>
      </c>
      <c r="E98" s="753" t="s">
        <v>71</v>
      </c>
      <c r="F98" s="754">
        <v>2500</v>
      </c>
      <c r="G98" s="755">
        <v>10.130000000000001</v>
      </c>
      <c r="H98" s="755">
        <v>0</v>
      </c>
      <c r="I98" s="756">
        <v>0</v>
      </c>
      <c r="J98" s="757">
        <v>0</v>
      </c>
      <c r="K98" s="753" t="s">
        <v>9</v>
      </c>
      <c r="L98" s="750"/>
      <c r="M98" s="756">
        <f t="shared" si="0"/>
        <v>25325.000000000004</v>
      </c>
      <c r="N98" s="727"/>
      <c r="O98" s="727"/>
    </row>
    <row r="99" spans="1:26">
      <c r="A99" s="751">
        <v>42850</v>
      </c>
      <c r="B99" s="752" t="s">
        <v>48</v>
      </c>
      <c r="C99" s="753" t="s">
        <v>69</v>
      </c>
      <c r="D99" s="754" t="s">
        <v>115</v>
      </c>
      <c r="E99" s="753" t="s">
        <v>71</v>
      </c>
      <c r="F99" s="754">
        <v>2500</v>
      </c>
      <c r="G99" s="755">
        <v>10.029999999999999</v>
      </c>
      <c r="H99" s="755">
        <v>10.14</v>
      </c>
      <c r="I99" s="756">
        <v>-261.38</v>
      </c>
      <c r="J99" s="757">
        <v>-1.03</v>
      </c>
      <c r="K99" s="753" t="s">
        <v>9</v>
      </c>
      <c r="L99" s="750"/>
      <c r="M99" s="756" t="str">
        <f t="shared" si="0"/>
        <v/>
      </c>
      <c r="N99" s="727"/>
      <c r="O99" s="774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</row>
    <row r="100" spans="1:26">
      <c r="A100" s="767">
        <v>42850</v>
      </c>
      <c r="B100" s="768" t="s">
        <v>47</v>
      </c>
      <c r="C100" s="769" t="s">
        <v>69</v>
      </c>
      <c r="D100" s="770" t="s">
        <v>131</v>
      </c>
      <c r="E100" s="769" t="s">
        <v>71</v>
      </c>
      <c r="F100" s="770">
        <v>12000</v>
      </c>
      <c r="G100" s="771">
        <v>2.15</v>
      </c>
      <c r="H100" s="771">
        <v>0</v>
      </c>
      <c r="I100" s="772">
        <v>0</v>
      </c>
      <c r="J100" s="773">
        <v>0</v>
      </c>
      <c r="K100" s="769" t="s">
        <v>9</v>
      </c>
      <c r="L100" s="750"/>
      <c r="M100" s="772">
        <f t="shared" si="0"/>
        <v>25800</v>
      </c>
      <c r="N100" s="727"/>
      <c r="O100" s="774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</row>
    <row r="101" spans="1:26">
      <c r="A101" s="767">
        <v>42851</v>
      </c>
      <c r="B101" s="768" t="s">
        <v>48</v>
      </c>
      <c r="C101" s="769" t="s">
        <v>69</v>
      </c>
      <c r="D101" s="770" t="s">
        <v>131</v>
      </c>
      <c r="E101" s="769" t="s">
        <v>71</v>
      </c>
      <c r="F101" s="770">
        <v>12000</v>
      </c>
      <c r="G101" s="771">
        <v>2.0499999999999998</v>
      </c>
      <c r="H101" s="771">
        <v>2.15</v>
      </c>
      <c r="I101" s="772">
        <v>-1116.4100000000001</v>
      </c>
      <c r="J101" s="773">
        <v>-4.32</v>
      </c>
      <c r="K101" s="769" t="s">
        <v>9</v>
      </c>
      <c r="L101" s="750"/>
      <c r="M101" s="772" t="str">
        <f t="shared" si="0"/>
        <v/>
      </c>
      <c r="N101" s="727"/>
      <c r="O101" s="774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</row>
    <row r="102" spans="1:26">
      <c r="A102" s="751">
        <v>42851</v>
      </c>
      <c r="B102" s="752" t="s">
        <v>47</v>
      </c>
      <c r="C102" s="753" t="s">
        <v>69</v>
      </c>
      <c r="D102" s="754" t="s">
        <v>115</v>
      </c>
      <c r="E102" s="753" t="s">
        <v>71</v>
      </c>
      <c r="F102" s="754">
        <v>2500</v>
      </c>
      <c r="G102" s="755">
        <v>9.92</v>
      </c>
      <c r="H102" s="755">
        <v>0</v>
      </c>
      <c r="I102" s="756">
        <v>0</v>
      </c>
      <c r="J102" s="757">
        <v>0</v>
      </c>
      <c r="K102" s="753" t="s">
        <v>9</v>
      </c>
      <c r="L102" s="750"/>
      <c r="M102" s="756">
        <f t="shared" si="0"/>
        <v>24800</v>
      </c>
      <c r="N102" s="549" t="s">
        <v>21</v>
      </c>
      <c r="O102" s="550">
        <f>AVERAGE(M76:M103)</f>
        <v>18860.133333333335</v>
      </c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</row>
    <row r="103" spans="1:26">
      <c r="A103" s="751">
        <v>42852</v>
      </c>
      <c r="B103" s="752" t="s">
        <v>48</v>
      </c>
      <c r="C103" s="753" t="s">
        <v>69</v>
      </c>
      <c r="D103" s="753" t="s">
        <v>115</v>
      </c>
      <c r="E103" s="753" t="s">
        <v>71</v>
      </c>
      <c r="F103" s="753">
        <v>300</v>
      </c>
      <c r="G103" s="755">
        <v>9.89</v>
      </c>
      <c r="H103" s="755">
        <v>9.93</v>
      </c>
      <c r="I103" s="756">
        <v>-10.130000000000001</v>
      </c>
      <c r="J103" s="757">
        <v>-0.34000000000000008</v>
      </c>
      <c r="K103" s="753" t="s">
        <v>9</v>
      </c>
      <c r="L103" s="750"/>
      <c r="M103" s="756" t="str">
        <f t="shared" si="0"/>
        <v/>
      </c>
      <c r="N103" s="551" t="s">
        <v>102</v>
      </c>
      <c r="O103" s="552">
        <v>0</v>
      </c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</row>
    <row r="104" spans="1:26">
      <c r="A104" s="751">
        <v>42852</v>
      </c>
      <c r="B104" s="752" t="s">
        <v>48</v>
      </c>
      <c r="C104" s="753" t="s">
        <v>69</v>
      </c>
      <c r="D104" s="754" t="s">
        <v>115</v>
      </c>
      <c r="E104" s="753" t="s">
        <v>71</v>
      </c>
      <c r="F104" s="754">
        <v>2200</v>
      </c>
      <c r="G104" s="755">
        <v>9.85</v>
      </c>
      <c r="H104" s="755">
        <v>9.93</v>
      </c>
      <c r="I104" s="756">
        <v>-164.94</v>
      </c>
      <c r="J104" s="757">
        <v>-0.75</v>
      </c>
      <c r="K104" s="753" t="s">
        <v>9</v>
      </c>
      <c r="L104" s="760">
        <f>SUM(I76:I104)</f>
        <v>-2549.1600000000003</v>
      </c>
      <c r="M104" s="756" t="str">
        <f t="shared" si="0"/>
        <v/>
      </c>
      <c r="N104" s="553" t="s">
        <v>126</v>
      </c>
      <c r="O104" s="554">
        <f>(L104-O103)/O102</f>
        <v>-0.13516129260309223</v>
      </c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</row>
    <row r="105" spans="1:26">
      <c r="A105" s="719">
        <v>42857</v>
      </c>
      <c r="B105" s="720" t="s">
        <v>47</v>
      </c>
      <c r="C105" s="721" t="s">
        <v>69</v>
      </c>
      <c r="D105" s="722" t="s">
        <v>115</v>
      </c>
      <c r="E105" s="721" t="s">
        <v>71</v>
      </c>
      <c r="F105" s="722">
        <v>2000</v>
      </c>
      <c r="G105" s="723">
        <v>10.67</v>
      </c>
      <c r="H105" s="723">
        <v>0</v>
      </c>
      <c r="I105" s="724">
        <v>0</v>
      </c>
      <c r="J105" s="725">
        <v>0</v>
      </c>
      <c r="K105" s="721" t="s">
        <v>9</v>
      </c>
      <c r="L105" s="726"/>
      <c r="M105" s="724">
        <f t="shared" si="0"/>
        <v>21340</v>
      </c>
      <c r="N105" s="727"/>
      <c r="O105" s="774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</row>
    <row r="106" spans="1:26">
      <c r="A106" s="719">
        <v>42858</v>
      </c>
      <c r="B106" s="720" t="s">
        <v>48</v>
      </c>
      <c r="C106" s="721" t="s">
        <v>69</v>
      </c>
      <c r="D106" s="722" t="s">
        <v>115</v>
      </c>
      <c r="E106" s="721" t="s">
        <v>71</v>
      </c>
      <c r="F106" s="722">
        <v>2000</v>
      </c>
      <c r="G106" s="723">
        <v>10.84</v>
      </c>
      <c r="H106" s="723">
        <v>10.68</v>
      </c>
      <c r="I106" s="724">
        <v>326.01</v>
      </c>
      <c r="J106" s="725">
        <v>1.52</v>
      </c>
      <c r="K106" s="721" t="s">
        <v>9</v>
      </c>
      <c r="L106" s="726"/>
      <c r="M106" s="724" t="str">
        <f t="shared" si="0"/>
        <v/>
      </c>
      <c r="N106" s="727"/>
      <c r="O106" s="774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</row>
    <row r="107" spans="1:26">
      <c r="A107" s="775">
        <v>42858</v>
      </c>
      <c r="B107" s="776" t="s">
        <v>47</v>
      </c>
      <c r="C107" s="777" t="s">
        <v>69</v>
      </c>
      <c r="D107" s="778" t="s">
        <v>131</v>
      </c>
      <c r="E107" s="777" t="s">
        <v>71</v>
      </c>
      <c r="F107" s="778">
        <v>9000</v>
      </c>
      <c r="G107" s="779">
        <v>2.4</v>
      </c>
      <c r="H107" s="779">
        <v>0</v>
      </c>
      <c r="I107" s="780">
        <v>0</v>
      </c>
      <c r="J107" s="781">
        <v>0</v>
      </c>
      <c r="K107" s="777" t="s">
        <v>9</v>
      </c>
      <c r="L107" s="726"/>
      <c r="M107" s="780">
        <f t="shared" si="0"/>
        <v>21600</v>
      </c>
      <c r="N107" s="727"/>
      <c r="O107" s="774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</row>
    <row r="108" spans="1:26">
      <c r="A108" s="775">
        <v>42859</v>
      </c>
      <c r="B108" s="776" t="s">
        <v>48</v>
      </c>
      <c r="C108" s="777" t="s">
        <v>69</v>
      </c>
      <c r="D108" s="778" t="s">
        <v>131</v>
      </c>
      <c r="E108" s="777" t="s">
        <v>71</v>
      </c>
      <c r="F108" s="778">
        <v>9000</v>
      </c>
      <c r="G108" s="779">
        <v>2.4300000000000002</v>
      </c>
      <c r="H108" s="779">
        <v>2.4</v>
      </c>
      <c r="I108" s="780">
        <v>325.83999999999997</v>
      </c>
      <c r="J108" s="781">
        <v>1.5</v>
      </c>
      <c r="K108" s="777" t="s">
        <v>9</v>
      </c>
      <c r="L108" s="726"/>
      <c r="M108" s="780" t="str">
        <f t="shared" si="0"/>
        <v/>
      </c>
      <c r="N108" s="727"/>
      <c r="O108" s="774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</row>
    <row r="109" spans="1:26">
      <c r="A109" s="719">
        <v>42859</v>
      </c>
      <c r="B109" s="720" t="s">
        <v>47</v>
      </c>
      <c r="C109" s="721" t="s">
        <v>69</v>
      </c>
      <c r="D109" s="722" t="s">
        <v>115</v>
      </c>
      <c r="E109" s="721" t="s">
        <v>71</v>
      </c>
      <c r="F109" s="722">
        <v>2000</v>
      </c>
      <c r="G109" s="723">
        <v>10.44</v>
      </c>
      <c r="H109" s="723">
        <v>0</v>
      </c>
      <c r="I109" s="724">
        <v>0</v>
      </c>
      <c r="J109" s="725">
        <v>0</v>
      </c>
      <c r="K109" s="721" t="s">
        <v>9</v>
      </c>
      <c r="L109" s="726"/>
      <c r="M109" s="724">
        <f t="shared" si="0"/>
        <v>20880</v>
      </c>
      <c r="N109" s="727"/>
      <c r="O109" s="727"/>
    </row>
    <row r="110" spans="1:26">
      <c r="A110" s="719">
        <v>42860</v>
      </c>
      <c r="B110" s="720" t="s">
        <v>48</v>
      </c>
      <c r="C110" s="721" t="s">
        <v>69</v>
      </c>
      <c r="D110" s="722" t="s">
        <v>115</v>
      </c>
      <c r="E110" s="721" t="s">
        <v>71</v>
      </c>
      <c r="F110" s="722">
        <v>2000</v>
      </c>
      <c r="G110" s="723">
        <v>10.65</v>
      </c>
      <c r="H110" s="723">
        <v>10.45</v>
      </c>
      <c r="I110" s="724">
        <v>406.28</v>
      </c>
      <c r="J110" s="725">
        <v>1.94</v>
      </c>
      <c r="K110" s="721" t="s">
        <v>9</v>
      </c>
      <c r="L110" s="726"/>
      <c r="M110" s="724" t="str">
        <f t="shared" si="0"/>
        <v/>
      </c>
      <c r="N110" s="727"/>
      <c r="O110" s="727"/>
    </row>
    <row r="111" spans="1:26">
      <c r="A111" s="775">
        <v>42860</v>
      </c>
      <c r="B111" s="776" t="s">
        <v>47</v>
      </c>
      <c r="C111" s="777" t="s">
        <v>69</v>
      </c>
      <c r="D111" s="778" t="s">
        <v>131</v>
      </c>
      <c r="E111" s="777" t="s">
        <v>71</v>
      </c>
      <c r="F111" s="778">
        <v>10000</v>
      </c>
      <c r="G111" s="779">
        <v>2.23</v>
      </c>
      <c r="H111" s="779">
        <v>0</v>
      </c>
      <c r="I111" s="780">
        <v>0</v>
      </c>
      <c r="J111" s="781">
        <v>0</v>
      </c>
      <c r="K111" s="777" t="s">
        <v>9</v>
      </c>
      <c r="L111" s="726"/>
      <c r="M111" s="780">
        <f t="shared" si="0"/>
        <v>22300</v>
      </c>
      <c r="N111" s="727"/>
      <c r="O111" s="727"/>
    </row>
    <row r="112" spans="1:26">
      <c r="A112" s="775">
        <v>42863</v>
      </c>
      <c r="B112" s="776" t="s">
        <v>48</v>
      </c>
      <c r="C112" s="777" t="s">
        <v>69</v>
      </c>
      <c r="D112" s="778" t="s">
        <v>131</v>
      </c>
      <c r="E112" s="777" t="s">
        <v>71</v>
      </c>
      <c r="F112" s="778">
        <v>10000</v>
      </c>
      <c r="G112" s="779">
        <v>2.2599999999999998</v>
      </c>
      <c r="H112" s="779">
        <v>2.23</v>
      </c>
      <c r="I112" s="780">
        <v>365.37</v>
      </c>
      <c r="J112" s="781">
        <v>1.6299999999999997</v>
      </c>
      <c r="K112" s="777" t="s">
        <v>9</v>
      </c>
      <c r="L112" s="726"/>
      <c r="M112" s="780" t="str">
        <f t="shared" si="0"/>
        <v/>
      </c>
      <c r="N112" s="727"/>
      <c r="O112" s="727"/>
    </row>
    <row r="113" spans="1:15">
      <c r="A113" s="719">
        <v>42863</v>
      </c>
      <c r="B113" s="720" t="s">
        <v>47</v>
      </c>
      <c r="C113" s="721" t="s">
        <v>69</v>
      </c>
      <c r="D113" s="722" t="s">
        <v>115</v>
      </c>
      <c r="E113" s="721" t="s">
        <v>71</v>
      </c>
      <c r="F113" s="722">
        <v>2000</v>
      </c>
      <c r="G113" s="723">
        <v>11.13</v>
      </c>
      <c r="H113" s="723">
        <v>0</v>
      </c>
      <c r="I113" s="724">
        <v>0</v>
      </c>
      <c r="J113" s="725">
        <v>0</v>
      </c>
      <c r="K113" s="721" t="s">
        <v>9</v>
      </c>
      <c r="L113" s="726"/>
      <c r="M113" s="724">
        <f t="shared" si="0"/>
        <v>22260</v>
      </c>
      <c r="N113" s="727"/>
      <c r="O113" s="727"/>
    </row>
    <row r="114" spans="1:15">
      <c r="A114" s="719">
        <v>42864</v>
      </c>
      <c r="B114" s="720" t="s">
        <v>48</v>
      </c>
      <c r="C114" s="721" t="s">
        <v>69</v>
      </c>
      <c r="D114" s="722" t="s">
        <v>115</v>
      </c>
      <c r="E114" s="721" t="s">
        <v>71</v>
      </c>
      <c r="F114" s="722">
        <v>2000</v>
      </c>
      <c r="G114" s="723">
        <v>11.33</v>
      </c>
      <c r="H114" s="723">
        <v>11.14</v>
      </c>
      <c r="I114" s="724">
        <v>385.39</v>
      </c>
      <c r="J114" s="725">
        <v>1.72</v>
      </c>
      <c r="K114" s="721" t="s">
        <v>9</v>
      </c>
      <c r="L114" s="726"/>
      <c r="M114" s="724" t="str">
        <f t="shared" si="0"/>
        <v/>
      </c>
      <c r="N114" s="727"/>
      <c r="O114" s="727"/>
    </row>
    <row r="115" spans="1:15">
      <c r="A115" s="775">
        <v>42864</v>
      </c>
      <c r="B115" s="776" t="s">
        <v>47</v>
      </c>
      <c r="C115" s="777" t="s">
        <v>69</v>
      </c>
      <c r="D115" s="778" t="s">
        <v>131</v>
      </c>
      <c r="E115" s="777" t="s">
        <v>71</v>
      </c>
      <c r="F115" s="778">
        <v>10000</v>
      </c>
      <c r="G115" s="779">
        <v>2.36</v>
      </c>
      <c r="H115" s="779">
        <v>0</v>
      </c>
      <c r="I115" s="780">
        <v>0</v>
      </c>
      <c r="J115" s="781">
        <v>0</v>
      </c>
      <c r="K115" s="777" t="s">
        <v>9</v>
      </c>
      <c r="L115" s="726"/>
      <c r="M115" s="780">
        <f t="shared" si="0"/>
        <v>23600</v>
      </c>
      <c r="N115" s="727"/>
      <c r="O115" s="727"/>
    </row>
    <row r="116" spans="1:15">
      <c r="A116" s="775">
        <v>42865</v>
      </c>
      <c r="B116" s="776" t="s">
        <v>48</v>
      </c>
      <c r="C116" s="777" t="s">
        <v>69</v>
      </c>
      <c r="D116" s="778" t="s">
        <v>131</v>
      </c>
      <c r="E116" s="777" t="s">
        <v>71</v>
      </c>
      <c r="F116" s="778">
        <v>10000</v>
      </c>
      <c r="G116" s="779">
        <v>2.42</v>
      </c>
      <c r="H116" s="779">
        <v>2.36</v>
      </c>
      <c r="I116" s="780">
        <v>663.94000000000017</v>
      </c>
      <c r="J116" s="781">
        <v>2.81</v>
      </c>
      <c r="K116" s="777" t="s">
        <v>9</v>
      </c>
      <c r="L116" s="726"/>
      <c r="M116" s="780" t="str">
        <f t="shared" si="0"/>
        <v/>
      </c>
      <c r="N116" s="727"/>
      <c r="O116" s="727"/>
    </row>
    <row r="117" spans="1:15">
      <c r="A117" s="719">
        <v>42865</v>
      </c>
      <c r="B117" s="720" t="s">
        <v>47</v>
      </c>
      <c r="C117" s="721" t="s">
        <v>69</v>
      </c>
      <c r="D117" s="722" t="s">
        <v>115</v>
      </c>
      <c r="E117" s="721" t="s">
        <v>71</v>
      </c>
      <c r="F117" s="722">
        <v>2300</v>
      </c>
      <c r="G117" s="723">
        <v>10.42</v>
      </c>
      <c r="H117" s="723">
        <v>0</v>
      </c>
      <c r="I117" s="724">
        <v>0</v>
      </c>
      <c r="J117" s="725">
        <v>0</v>
      </c>
      <c r="K117" s="721" t="s">
        <v>9</v>
      </c>
      <c r="L117" s="726"/>
      <c r="M117" s="724">
        <f t="shared" si="0"/>
        <v>23966</v>
      </c>
      <c r="N117" s="727"/>
      <c r="O117" s="727"/>
    </row>
    <row r="118" spans="1:15">
      <c r="A118" s="719">
        <v>42866</v>
      </c>
      <c r="B118" s="720" t="s">
        <v>48</v>
      </c>
      <c r="C118" s="721" t="s">
        <v>69</v>
      </c>
      <c r="D118" s="722" t="s">
        <v>115</v>
      </c>
      <c r="E118" s="721" t="s">
        <v>71</v>
      </c>
      <c r="F118" s="722">
        <v>2300</v>
      </c>
      <c r="G118" s="723">
        <v>9.9700000000000006</v>
      </c>
      <c r="H118" s="723">
        <v>10.43</v>
      </c>
      <c r="I118" s="724">
        <v>-1047.24</v>
      </c>
      <c r="J118" s="725">
        <v>-4.3600000000000003</v>
      </c>
      <c r="K118" s="721" t="s">
        <v>9</v>
      </c>
      <c r="L118" s="726"/>
      <c r="M118" s="724" t="str">
        <f t="shared" si="0"/>
        <v/>
      </c>
      <c r="N118" s="727"/>
      <c r="O118" s="727"/>
    </row>
    <row r="119" spans="1:15">
      <c r="A119" s="775">
        <v>42866</v>
      </c>
      <c r="B119" s="776" t="s">
        <v>47</v>
      </c>
      <c r="C119" s="777" t="s">
        <v>69</v>
      </c>
      <c r="D119" s="778" t="s">
        <v>131</v>
      </c>
      <c r="E119" s="777" t="s">
        <v>71</v>
      </c>
      <c r="F119" s="778">
        <v>10600</v>
      </c>
      <c r="G119" s="779">
        <v>2.19</v>
      </c>
      <c r="H119" s="779">
        <v>0</v>
      </c>
      <c r="I119" s="780">
        <v>0</v>
      </c>
      <c r="J119" s="781">
        <v>0</v>
      </c>
      <c r="K119" s="777" t="s">
        <v>9</v>
      </c>
      <c r="L119" s="726"/>
      <c r="M119" s="780">
        <f t="shared" si="0"/>
        <v>23214</v>
      </c>
      <c r="N119" s="727"/>
      <c r="O119" s="727"/>
    </row>
    <row r="120" spans="1:15">
      <c r="A120" s="775">
        <v>42867</v>
      </c>
      <c r="B120" s="776" t="s">
        <v>48</v>
      </c>
      <c r="C120" s="777" t="s">
        <v>69</v>
      </c>
      <c r="D120" s="778" t="s">
        <v>131</v>
      </c>
      <c r="E120" s="777" t="s">
        <v>71</v>
      </c>
      <c r="F120" s="778">
        <v>1100</v>
      </c>
      <c r="G120" s="779">
        <v>2.2200000000000002</v>
      </c>
      <c r="H120" s="779">
        <v>2.19</v>
      </c>
      <c r="I120" s="780">
        <v>31.38</v>
      </c>
      <c r="J120" s="781">
        <v>1.3</v>
      </c>
      <c r="K120" s="777" t="s">
        <v>9</v>
      </c>
      <c r="L120" s="726"/>
      <c r="M120" s="780" t="str">
        <f t="shared" si="0"/>
        <v/>
      </c>
      <c r="N120" s="727"/>
      <c r="O120" s="727"/>
    </row>
    <row r="121" spans="1:15">
      <c r="A121" s="775">
        <v>42867</v>
      </c>
      <c r="B121" s="776" t="s">
        <v>48</v>
      </c>
      <c r="C121" s="777" t="s">
        <v>69</v>
      </c>
      <c r="D121" s="778" t="s">
        <v>131</v>
      </c>
      <c r="E121" s="777" t="s">
        <v>71</v>
      </c>
      <c r="F121" s="778">
        <v>9500</v>
      </c>
      <c r="G121" s="779">
        <v>2.19</v>
      </c>
      <c r="H121" s="779">
        <v>2.19</v>
      </c>
      <c r="I121" s="780">
        <v>62.48</v>
      </c>
      <c r="J121" s="781">
        <v>0.3</v>
      </c>
      <c r="K121" s="777" t="s">
        <v>9</v>
      </c>
      <c r="L121" s="726"/>
      <c r="M121" s="780" t="str">
        <f t="shared" si="0"/>
        <v/>
      </c>
      <c r="N121" s="727"/>
      <c r="O121" s="727"/>
    </row>
    <row r="122" spans="1:15">
      <c r="A122" s="719">
        <v>42867</v>
      </c>
      <c r="B122" s="720" t="s">
        <v>47</v>
      </c>
      <c r="C122" s="721" t="s">
        <v>69</v>
      </c>
      <c r="D122" s="722" t="s">
        <v>115</v>
      </c>
      <c r="E122" s="721" t="s">
        <v>71</v>
      </c>
      <c r="F122" s="722">
        <v>2200</v>
      </c>
      <c r="G122" s="723">
        <v>10.19</v>
      </c>
      <c r="H122" s="723">
        <v>0</v>
      </c>
      <c r="I122" s="724">
        <v>0</v>
      </c>
      <c r="J122" s="725">
        <v>0</v>
      </c>
      <c r="K122" s="721" t="s">
        <v>9</v>
      </c>
      <c r="L122" s="726"/>
      <c r="M122" s="724">
        <f t="shared" si="0"/>
        <v>22418</v>
      </c>
      <c r="N122" s="727"/>
      <c r="O122" s="727"/>
    </row>
    <row r="123" spans="1:15">
      <c r="A123" s="719">
        <v>42870</v>
      </c>
      <c r="B123" s="720" t="s">
        <v>48</v>
      </c>
      <c r="C123" s="721" t="s">
        <v>69</v>
      </c>
      <c r="D123" s="722" t="s">
        <v>115</v>
      </c>
      <c r="E123" s="721" t="s">
        <v>71</v>
      </c>
      <c r="F123" s="722">
        <v>2200</v>
      </c>
      <c r="G123" s="723">
        <v>10.37</v>
      </c>
      <c r="H123" s="723">
        <v>10.199999999999999</v>
      </c>
      <c r="I123" s="724">
        <v>383.29</v>
      </c>
      <c r="J123" s="725">
        <v>1.7</v>
      </c>
      <c r="K123" s="721" t="s">
        <v>9</v>
      </c>
      <c r="L123" s="726"/>
      <c r="M123" s="724" t="str">
        <f t="shared" si="0"/>
        <v/>
      </c>
      <c r="N123" s="727"/>
      <c r="O123" s="727"/>
    </row>
    <row r="124" spans="1:15">
      <c r="A124" s="775">
        <v>42870</v>
      </c>
      <c r="B124" s="776" t="s">
        <v>47</v>
      </c>
      <c r="C124" s="777" t="s">
        <v>69</v>
      </c>
      <c r="D124" s="778" t="s">
        <v>131</v>
      </c>
      <c r="E124" s="777" t="s">
        <v>71</v>
      </c>
      <c r="F124" s="778">
        <v>9000</v>
      </c>
      <c r="G124" s="779">
        <v>2.2999999999999998</v>
      </c>
      <c r="H124" s="779">
        <v>0</v>
      </c>
      <c r="I124" s="780">
        <v>0</v>
      </c>
      <c r="J124" s="781">
        <v>0</v>
      </c>
      <c r="K124" s="777" t="s">
        <v>9</v>
      </c>
      <c r="L124" s="726"/>
      <c r="M124" s="780">
        <f t="shared" si="0"/>
        <v>20700</v>
      </c>
      <c r="N124" s="727"/>
      <c r="O124" s="727"/>
    </row>
    <row r="125" spans="1:15">
      <c r="A125" s="775">
        <v>42871</v>
      </c>
      <c r="B125" s="776" t="s">
        <v>48</v>
      </c>
      <c r="C125" s="777" t="s">
        <v>69</v>
      </c>
      <c r="D125" s="778" t="s">
        <v>131</v>
      </c>
      <c r="E125" s="777" t="s">
        <v>71</v>
      </c>
      <c r="F125" s="778">
        <v>9000</v>
      </c>
      <c r="G125" s="779">
        <v>2.33</v>
      </c>
      <c r="H125" s="779">
        <v>2.2999999999999998</v>
      </c>
      <c r="I125" s="780">
        <v>326.42</v>
      </c>
      <c r="J125" s="781">
        <v>1.57</v>
      </c>
      <c r="K125" s="777" t="s">
        <v>9</v>
      </c>
      <c r="L125" s="726"/>
      <c r="M125" s="780" t="str">
        <f t="shared" si="0"/>
        <v/>
      </c>
      <c r="N125" s="727"/>
      <c r="O125" s="727"/>
    </row>
    <row r="126" spans="1:15">
      <c r="A126" s="719">
        <v>42871</v>
      </c>
      <c r="B126" s="720" t="s">
        <v>47</v>
      </c>
      <c r="C126" s="721" t="s">
        <v>69</v>
      </c>
      <c r="D126" s="722" t="s">
        <v>115</v>
      </c>
      <c r="E126" s="721" t="s">
        <v>71</v>
      </c>
      <c r="F126" s="722">
        <v>2000</v>
      </c>
      <c r="G126" s="723">
        <v>10.07</v>
      </c>
      <c r="H126" s="723">
        <v>0</v>
      </c>
      <c r="I126" s="724">
        <v>0</v>
      </c>
      <c r="J126" s="725">
        <v>0</v>
      </c>
      <c r="K126" s="721" t="s">
        <v>9</v>
      </c>
      <c r="L126" s="726"/>
      <c r="M126" s="724">
        <f t="shared" si="0"/>
        <v>20140</v>
      </c>
      <c r="N126" s="727"/>
      <c r="O126" s="727"/>
    </row>
    <row r="127" spans="1:15">
      <c r="A127" s="719">
        <v>42872</v>
      </c>
      <c r="B127" s="720" t="s">
        <v>48</v>
      </c>
      <c r="C127" s="721" t="s">
        <v>69</v>
      </c>
      <c r="D127" s="721" t="s">
        <v>115</v>
      </c>
      <c r="E127" s="721" t="s">
        <v>71</v>
      </c>
      <c r="F127" s="722">
        <v>700</v>
      </c>
      <c r="G127" s="723">
        <v>10.1</v>
      </c>
      <c r="H127" s="723">
        <v>10.08</v>
      </c>
      <c r="I127" s="724">
        <v>16.899999999999995</v>
      </c>
      <c r="J127" s="725">
        <v>0.23000000000000004</v>
      </c>
      <c r="K127" s="721" t="s">
        <v>9</v>
      </c>
      <c r="L127" s="726"/>
      <c r="M127" s="724" t="str">
        <f t="shared" si="0"/>
        <v/>
      </c>
      <c r="N127" s="727"/>
      <c r="O127" s="727"/>
    </row>
    <row r="128" spans="1:15">
      <c r="A128" s="719">
        <v>42872</v>
      </c>
      <c r="B128" s="720" t="s">
        <v>48</v>
      </c>
      <c r="C128" s="721" t="s">
        <v>69</v>
      </c>
      <c r="D128" s="722" t="s">
        <v>115</v>
      </c>
      <c r="E128" s="721" t="s">
        <v>71</v>
      </c>
      <c r="F128" s="722">
        <v>1300</v>
      </c>
      <c r="G128" s="723">
        <v>10.029999999999999</v>
      </c>
      <c r="H128" s="723">
        <v>10.08</v>
      </c>
      <c r="I128" s="724">
        <v>-51</v>
      </c>
      <c r="J128" s="725">
        <v>-0.38</v>
      </c>
      <c r="K128" s="721" t="s">
        <v>9</v>
      </c>
      <c r="L128" s="726"/>
      <c r="M128" s="724" t="str">
        <f t="shared" si="0"/>
        <v/>
      </c>
      <c r="N128" s="727"/>
      <c r="O128" s="727"/>
    </row>
    <row r="129" spans="1:26">
      <c r="A129" s="775">
        <v>42872</v>
      </c>
      <c r="B129" s="776" t="s">
        <v>47</v>
      </c>
      <c r="C129" s="777" t="s">
        <v>69</v>
      </c>
      <c r="D129" s="778" t="s">
        <v>131</v>
      </c>
      <c r="E129" s="777" t="s">
        <v>71</v>
      </c>
      <c r="F129" s="778">
        <v>9000</v>
      </c>
      <c r="G129" s="779">
        <v>2.2400000000000002</v>
      </c>
      <c r="H129" s="779">
        <v>0</v>
      </c>
      <c r="I129" s="780">
        <v>0</v>
      </c>
      <c r="J129" s="781">
        <v>0</v>
      </c>
      <c r="K129" s="777" t="s">
        <v>9</v>
      </c>
      <c r="L129" s="726"/>
      <c r="M129" s="780">
        <f t="shared" si="0"/>
        <v>20160.000000000004</v>
      </c>
      <c r="N129" s="727"/>
      <c r="O129" s="727"/>
    </row>
    <row r="130" spans="1:26">
      <c r="A130" s="775">
        <v>42873</v>
      </c>
      <c r="B130" s="776" t="s">
        <v>48</v>
      </c>
      <c r="C130" s="777" t="s">
        <v>69</v>
      </c>
      <c r="D130" s="778" t="s">
        <v>131</v>
      </c>
      <c r="E130" s="777" t="s">
        <v>71</v>
      </c>
      <c r="F130" s="778">
        <v>9000</v>
      </c>
      <c r="G130" s="779">
        <v>2.0099999999999998</v>
      </c>
      <c r="H130" s="779">
        <v>2.2400000000000002</v>
      </c>
      <c r="I130" s="780">
        <v>-2012.46</v>
      </c>
      <c r="J130" s="781">
        <v>-9.9700000000000006</v>
      </c>
      <c r="K130" s="777" t="s">
        <v>9</v>
      </c>
      <c r="L130" s="726"/>
      <c r="M130" s="780" t="str">
        <f t="shared" si="0"/>
        <v/>
      </c>
      <c r="N130" s="727"/>
      <c r="O130" s="727"/>
    </row>
    <row r="131" spans="1:26">
      <c r="A131" s="719">
        <v>42879</v>
      </c>
      <c r="B131" s="720" t="s">
        <v>47</v>
      </c>
      <c r="C131" s="721" t="s">
        <v>69</v>
      </c>
      <c r="D131" s="722" t="s">
        <v>115</v>
      </c>
      <c r="E131" s="721" t="s">
        <v>71</v>
      </c>
      <c r="F131" s="722">
        <v>2600</v>
      </c>
      <c r="G131" s="723">
        <v>7.84</v>
      </c>
      <c r="H131" s="723">
        <v>0</v>
      </c>
      <c r="I131" s="724">
        <v>0</v>
      </c>
      <c r="J131" s="725">
        <v>0</v>
      </c>
      <c r="K131" s="721" t="s">
        <v>9</v>
      </c>
      <c r="L131" s="726"/>
      <c r="M131" s="724">
        <f t="shared" si="0"/>
        <v>20384</v>
      </c>
      <c r="N131" s="727"/>
      <c r="O131" s="727"/>
    </row>
    <row r="132" spans="1:26">
      <c r="A132" s="719">
        <v>42880</v>
      </c>
      <c r="B132" s="720" t="s">
        <v>48</v>
      </c>
      <c r="C132" s="721" t="s">
        <v>69</v>
      </c>
      <c r="D132" s="722" t="s">
        <v>115</v>
      </c>
      <c r="E132" s="721" t="s">
        <v>71</v>
      </c>
      <c r="F132" s="722">
        <v>2600</v>
      </c>
      <c r="G132" s="723">
        <v>7.99</v>
      </c>
      <c r="H132" s="723">
        <v>7.8499999999999988</v>
      </c>
      <c r="I132" s="724">
        <v>382.61</v>
      </c>
      <c r="J132" s="725">
        <v>1.87</v>
      </c>
      <c r="K132" s="721" t="s">
        <v>9</v>
      </c>
      <c r="L132" s="726"/>
      <c r="M132" s="724" t="str">
        <f t="shared" si="0"/>
        <v/>
      </c>
      <c r="N132" s="727"/>
      <c r="O132" s="727"/>
    </row>
    <row r="133" spans="1:26">
      <c r="A133" s="775">
        <v>42880</v>
      </c>
      <c r="B133" s="776" t="s">
        <v>47</v>
      </c>
      <c r="C133" s="777" t="s">
        <v>69</v>
      </c>
      <c r="D133" s="778" t="s">
        <v>131</v>
      </c>
      <c r="E133" s="777" t="s">
        <v>71</v>
      </c>
      <c r="F133" s="778">
        <v>10000</v>
      </c>
      <c r="G133" s="779">
        <v>2.0499999999999998</v>
      </c>
      <c r="H133" s="779">
        <v>0</v>
      </c>
      <c r="I133" s="780">
        <v>0</v>
      </c>
      <c r="J133" s="781">
        <v>0</v>
      </c>
      <c r="K133" s="777" t="s">
        <v>9</v>
      </c>
      <c r="L133" s="726"/>
      <c r="M133" s="780">
        <f t="shared" si="0"/>
        <v>20500</v>
      </c>
      <c r="N133" s="727"/>
      <c r="O133" s="727"/>
    </row>
    <row r="134" spans="1:26">
      <c r="A134" s="775">
        <v>42881</v>
      </c>
      <c r="B134" s="776" t="s">
        <v>48</v>
      </c>
      <c r="C134" s="777" t="s">
        <v>69</v>
      </c>
      <c r="D134" s="778" t="s">
        <v>131</v>
      </c>
      <c r="E134" s="777" t="s">
        <v>71</v>
      </c>
      <c r="F134" s="778">
        <v>10000</v>
      </c>
      <c r="G134" s="779">
        <v>2.0299999999999998</v>
      </c>
      <c r="H134" s="779">
        <v>2.0499999999999998</v>
      </c>
      <c r="I134" s="780">
        <v>-133.29</v>
      </c>
      <c r="J134" s="781">
        <v>-0.64</v>
      </c>
      <c r="K134" s="777" t="s">
        <v>9</v>
      </c>
      <c r="L134" s="726"/>
      <c r="M134" s="780" t="str">
        <f t="shared" si="0"/>
        <v/>
      </c>
      <c r="N134" s="727"/>
      <c r="O134" s="727"/>
    </row>
    <row r="135" spans="1:26">
      <c r="A135" s="719">
        <v>42881</v>
      </c>
      <c r="B135" s="720" t="s">
        <v>47</v>
      </c>
      <c r="C135" s="721" t="s">
        <v>69</v>
      </c>
      <c r="D135" s="722" t="s">
        <v>115</v>
      </c>
      <c r="E135" s="721" t="s">
        <v>71</v>
      </c>
      <c r="F135" s="722">
        <v>2600</v>
      </c>
      <c r="G135" s="723">
        <v>7.87</v>
      </c>
      <c r="H135" s="723">
        <v>0</v>
      </c>
      <c r="I135" s="724">
        <v>0</v>
      </c>
      <c r="J135" s="725">
        <v>0</v>
      </c>
      <c r="K135" s="721" t="s">
        <v>9</v>
      </c>
      <c r="L135" s="726"/>
      <c r="M135" s="724">
        <f t="shared" si="0"/>
        <v>20462</v>
      </c>
      <c r="N135" s="727"/>
      <c r="O135" s="727"/>
    </row>
    <row r="136" spans="1:26">
      <c r="A136" s="719">
        <v>42884</v>
      </c>
      <c r="B136" s="720" t="s">
        <v>48</v>
      </c>
      <c r="C136" s="721" t="s">
        <v>69</v>
      </c>
      <c r="D136" s="722" t="s">
        <v>115</v>
      </c>
      <c r="E136" s="721" t="s">
        <v>71</v>
      </c>
      <c r="F136" s="722">
        <v>2600</v>
      </c>
      <c r="G136" s="723">
        <v>7.76</v>
      </c>
      <c r="H136" s="723">
        <v>7.88</v>
      </c>
      <c r="I136" s="724">
        <v>-293.20999999999998</v>
      </c>
      <c r="J136" s="725">
        <v>-1.43</v>
      </c>
      <c r="K136" s="721" t="s">
        <v>9</v>
      </c>
      <c r="L136" s="726"/>
      <c r="M136" s="724" t="str">
        <f t="shared" si="0"/>
        <v/>
      </c>
      <c r="N136" s="727"/>
      <c r="O136" s="727"/>
    </row>
    <row r="137" spans="1:26">
      <c r="A137" s="775">
        <v>42884</v>
      </c>
      <c r="B137" s="776" t="s">
        <v>47</v>
      </c>
      <c r="C137" s="777" t="s">
        <v>69</v>
      </c>
      <c r="D137" s="778" t="s">
        <v>131</v>
      </c>
      <c r="E137" s="777" t="s">
        <v>71</v>
      </c>
      <c r="F137" s="778">
        <v>10000</v>
      </c>
      <c r="G137" s="779">
        <v>2.09</v>
      </c>
      <c r="H137" s="779">
        <v>0</v>
      </c>
      <c r="I137" s="780">
        <v>0</v>
      </c>
      <c r="J137" s="781">
        <v>0</v>
      </c>
      <c r="K137" s="777" t="s">
        <v>9</v>
      </c>
      <c r="L137" s="726"/>
      <c r="M137" s="780">
        <f t="shared" si="0"/>
        <v>20900</v>
      </c>
      <c r="N137" s="727"/>
      <c r="O137" s="727"/>
    </row>
    <row r="138" spans="1:26">
      <c r="A138" s="775">
        <v>42885</v>
      </c>
      <c r="B138" s="776" t="s">
        <v>48</v>
      </c>
      <c r="C138" s="777" t="s">
        <v>69</v>
      </c>
      <c r="D138" s="778" t="s">
        <v>131</v>
      </c>
      <c r="E138" s="777" t="s">
        <v>71</v>
      </c>
      <c r="F138" s="778">
        <v>10000</v>
      </c>
      <c r="G138" s="779">
        <v>2.09</v>
      </c>
      <c r="H138" s="779">
        <v>2.09</v>
      </c>
      <c r="I138" s="780">
        <v>66.38</v>
      </c>
      <c r="J138" s="781">
        <v>0.31</v>
      </c>
      <c r="K138" s="777" t="s">
        <v>9</v>
      </c>
      <c r="L138" s="726"/>
      <c r="M138" s="780" t="str">
        <f t="shared" si="0"/>
        <v/>
      </c>
      <c r="N138" s="727"/>
      <c r="O138" s="727"/>
    </row>
    <row r="139" spans="1:26">
      <c r="A139" s="719">
        <v>42885</v>
      </c>
      <c r="B139" s="720" t="s">
        <v>47</v>
      </c>
      <c r="C139" s="721" t="s">
        <v>69</v>
      </c>
      <c r="D139" s="722" t="s">
        <v>115</v>
      </c>
      <c r="E139" s="721" t="s">
        <v>71</v>
      </c>
      <c r="F139" s="722">
        <v>2600</v>
      </c>
      <c r="G139" s="723">
        <v>7.99</v>
      </c>
      <c r="H139" s="723">
        <v>0</v>
      </c>
      <c r="I139" s="724">
        <v>0</v>
      </c>
      <c r="J139" s="725">
        <v>0</v>
      </c>
      <c r="K139" s="721" t="s">
        <v>9</v>
      </c>
      <c r="L139" s="726"/>
      <c r="M139" s="724">
        <f t="shared" si="0"/>
        <v>20774</v>
      </c>
      <c r="N139" s="549" t="s">
        <v>21</v>
      </c>
      <c r="O139" s="550">
        <f>AVERAGE(M105:M140)</f>
        <v>21505.764705882353</v>
      </c>
    </row>
    <row r="140" spans="1:26">
      <c r="A140" s="719">
        <v>42886</v>
      </c>
      <c r="B140" s="720" t="s">
        <v>48</v>
      </c>
      <c r="C140" s="721" t="s">
        <v>69</v>
      </c>
      <c r="D140" s="722" t="s">
        <v>115</v>
      </c>
      <c r="E140" s="721" t="s">
        <v>71</v>
      </c>
      <c r="F140" s="722">
        <v>2600</v>
      </c>
      <c r="G140" s="723">
        <v>8.11</v>
      </c>
      <c r="H140" s="723">
        <v>8</v>
      </c>
      <c r="I140" s="724">
        <v>304.38</v>
      </c>
      <c r="J140" s="725">
        <v>1.46</v>
      </c>
      <c r="K140" s="721" t="s">
        <v>9</v>
      </c>
      <c r="L140" s="726"/>
      <c r="M140" s="724" t="str">
        <f t="shared" si="0"/>
        <v/>
      </c>
      <c r="N140" s="551" t="s">
        <v>102</v>
      </c>
      <c r="O140" s="552">
        <v>0</v>
      </c>
    </row>
    <row r="141" spans="1:26">
      <c r="A141" s="736">
        <v>42886</v>
      </c>
      <c r="B141" s="737" t="s">
        <v>47</v>
      </c>
      <c r="C141" s="738" t="s">
        <v>69</v>
      </c>
      <c r="D141" s="739" t="s">
        <v>141</v>
      </c>
      <c r="E141" s="738" t="s">
        <v>71</v>
      </c>
      <c r="F141" s="739">
        <v>2900</v>
      </c>
      <c r="G141" s="740">
        <v>7.16</v>
      </c>
      <c r="H141" s="740">
        <v>0</v>
      </c>
      <c r="I141" s="726">
        <v>0</v>
      </c>
      <c r="J141" s="741">
        <v>0</v>
      </c>
      <c r="K141" s="738" t="s">
        <v>9</v>
      </c>
      <c r="L141" s="742">
        <f>SUM(I105:I141)</f>
        <v>509.46999999999997</v>
      </c>
      <c r="M141" s="726">
        <f t="shared" si="0"/>
        <v>20764</v>
      </c>
      <c r="N141" s="553" t="s">
        <v>126</v>
      </c>
      <c r="O141" s="554">
        <f>(L141-O140)/O139</f>
        <v>2.3689927187785488E-2</v>
      </c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>
      <c r="A142" s="761">
        <v>42887</v>
      </c>
      <c r="B142" s="762" t="s">
        <v>48</v>
      </c>
      <c r="C142" s="763" t="s">
        <v>69</v>
      </c>
      <c r="D142" s="766" t="s">
        <v>141</v>
      </c>
      <c r="E142" s="763" t="s">
        <v>71</v>
      </c>
      <c r="F142" s="766">
        <v>2900</v>
      </c>
      <c r="G142" s="764">
        <v>7.18</v>
      </c>
      <c r="H142" s="764">
        <v>7.17</v>
      </c>
      <c r="I142" s="750">
        <v>53.47</v>
      </c>
      <c r="J142" s="765">
        <v>0.25</v>
      </c>
      <c r="K142" s="763" t="s">
        <v>9</v>
      </c>
      <c r="L142" s="750"/>
      <c r="M142" s="750" t="str">
        <f t="shared" si="0"/>
        <v/>
      </c>
      <c r="N142" s="727"/>
      <c r="O142" s="727"/>
    </row>
    <row r="143" spans="1:26">
      <c r="A143" s="751">
        <v>42887</v>
      </c>
      <c r="B143" s="752" t="s">
        <v>47</v>
      </c>
      <c r="C143" s="753" t="s">
        <v>69</v>
      </c>
      <c r="D143" s="754" t="s">
        <v>115</v>
      </c>
      <c r="E143" s="753" t="s">
        <v>71</v>
      </c>
      <c r="F143" s="754">
        <v>2700</v>
      </c>
      <c r="G143" s="755">
        <v>7.67</v>
      </c>
      <c r="H143" s="755">
        <v>0</v>
      </c>
      <c r="I143" s="756">
        <v>0</v>
      </c>
      <c r="J143" s="757">
        <v>0</v>
      </c>
      <c r="K143" s="753" t="s">
        <v>9</v>
      </c>
      <c r="L143" s="750"/>
      <c r="M143" s="756">
        <f t="shared" si="0"/>
        <v>20709</v>
      </c>
      <c r="N143" s="727"/>
      <c r="O143" s="727"/>
    </row>
    <row r="144" spans="1:26">
      <c r="A144" s="751">
        <v>42888</v>
      </c>
      <c r="B144" s="752" t="s">
        <v>48</v>
      </c>
      <c r="C144" s="753" t="s">
        <v>69</v>
      </c>
      <c r="D144" s="754" t="s">
        <v>115</v>
      </c>
      <c r="E144" s="753" t="s">
        <v>71</v>
      </c>
      <c r="F144" s="754">
        <v>2700</v>
      </c>
      <c r="G144" s="755">
        <v>7.76</v>
      </c>
      <c r="H144" s="755">
        <v>7.68</v>
      </c>
      <c r="I144" s="756">
        <v>230.46</v>
      </c>
      <c r="J144" s="757">
        <v>1.1100000000000001</v>
      </c>
      <c r="K144" s="753" t="s">
        <v>9</v>
      </c>
      <c r="L144" s="750"/>
      <c r="M144" s="756" t="str">
        <f t="shared" si="0"/>
        <v/>
      </c>
      <c r="N144" s="727"/>
      <c r="O144" s="727"/>
    </row>
    <row r="145" spans="1:15">
      <c r="A145" s="767">
        <v>42888</v>
      </c>
      <c r="B145" s="768" t="s">
        <v>47</v>
      </c>
      <c r="C145" s="769" t="s">
        <v>69</v>
      </c>
      <c r="D145" s="770" t="s">
        <v>131</v>
      </c>
      <c r="E145" s="769" t="s">
        <v>71</v>
      </c>
      <c r="F145" s="770">
        <v>10100</v>
      </c>
      <c r="G145" s="771">
        <v>2.04</v>
      </c>
      <c r="H145" s="771">
        <v>0</v>
      </c>
      <c r="I145" s="772">
        <v>0</v>
      </c>
      <c r="J145" s="773">
        <v>0</v>
      </c>
      <c r="K145" s="769" t="s">
        <v>9</v>
      </c>
      <c r="L145" s="750"/>
      <c r="M145" s="772">
        <f t="shared" si="0"/>
        <v>20604</v>
      </c>
      <c r="N145" s="727"/>
      <c r="O145" s="727"/>
    </row>
    <row r="146" spans="1:15">
      <c r="A146" s="767">
        <v>42891</v>
      </c>
      <c r="B146" s="768" t="s">
        <v>48</v>
      </c>
      <c r="C146" s="769" t="s">
        <v>69</v>
      </c>
      <c r="D146" s="770" t="s">
        <v>131</v>
      </c>
      <c r="E146" s="769" t="s">
        <v>71</v>
      </c>
      <c r="F146" s="770">
        <v>10100</v>
      </c>
      <c r="G146" s="771">
        <v>2.0099999999999998</v>
      </c>
      <c r="H146" s="771">
        <v>2.04</v>
      </c>
      <c r="I146" s="772">
        <v>-235.29</v>
      </c>
      <c r="J146" s="773">
        <v>-1.1399999999999999</v>
      </c>
      <c r="K146" s="769" t="s">
        <v>9</v>
      </c>
      <c r="L146" s="750"/>
      <c r="M146" s="772" t="str">
        <f t="shared" si="0"/>
        <v/>
      </c>
      <c r="N146" s="727"/>
      <c r="O146" s="727"/>
    </row>
    <row r="147" spans="1:15">
      <c r="A147" s="751">
        <v>42891</v>
      </c>
      <c r="B147" s="752" t="s">
        <v>47</v>
      </c>
      <c r="C147" s="753" t="s">
        <v>69</v>
      </c>
      <c r="D147" s="754" t="s">
        <v>115</v>
      </c>
      <c r="E147" s="753" t="s">
        <v>71</v>
      </c>
      <c r="F147" s="754">
        <v>2700</v>
      </c>
      <c r="G147" s="755">
        <v>7.5199999999999987</v>
      </c>
      <c r="H147" s="755">
        <v>0</v>
      </c>
      <c r="I147" s="756">
        <v>0</v>
      </c>
      <c r="J147" s="757">
        <v>0</v>
      </c>
      <c r="K147" s="753" t="s">
        <v>9</v>
      </c>
      <c r="L147" s="750"/>
      <c r="M147" s="756">
        <f t="shared" si="0"/>
        <v>20303.999999999996</v>
      </c>
      <c r="N147" s="727"/>
      <c r="O147" s="727"/>
    </row>
    <row r="148" spans="1:15">
      <c r="A148" s="751">
        <v>42892</v>
      </c>
      <c r="B148" s="752" t="s">
        <v>48</v>
      </c>
      <c r="C148" s="753" t="s">
        <v>69</v>
      </c>
      <c r="D148" s="754" t="s">
        <v>115</v>
      </c>
      <c r="E148" s="753" t="s">
        <v>71</v>
      </c>
      <c r="F148" s="754">
        <v>2700</v>
      </c>
      <c r="G148" s="755">
        <v>7.59</v>
      </c>
      <c r="H148" s="755">
        <v>7.53</v>
      </c>
      <c r="I148" s="756">
        <v>182.75</v>
      </c>
      <c r="J148" s="757">
        <v>0.89</v>
      </c>
      <c r="K148" s="753" t="s">
        <v>9</v>
      </c>
      <c r="L148" s="750"/>
      <c r="M148" s="756" t="str">
        <f t="shared" si="0"/>
        <v/>
      </c>
      <c r="N148" s="727"/>
      <c r="O148" s="727"/>
    </row>
    <row r="149" spans="1:15">
      <c r="A149" s="782">
        <v>42892</v>
      </c>
      <c r="B149" s="783" t="s">
        <v>47</v>
      </c>
      <c r="C149" s="784" t="s">
        <v>69</v>
      </c>
      <c r="D149" s="785" t="s">
        <v>133</v>
      </c>
      <c r="E149" s="784" t="s">
        <v>71</v>
      </c>
      <c r="F149" s="785">
        <v>4700</v>
      </c>
      <c r="G149" s="786">
        <v>4.41</v>
      </c>
      <c r="H149" s="786">
        <v>0</v>
      </c>
      <c r="I149" s="787">
        <v>0</v>
      </c>
      <c r="J149" s="788">
        <v>0</v>
      </c>
      <c r="K149" s="784" t="s">
        <v>9</v>
      </c>
      <c r="L149" s="750"/>
      <c r="M149" s="787">
        <f t="shared" si="0"/>
        <v>20727</v>
      </c>
      <c r="N149" s="727"/>
      <c r="O149" s="727"/>
    </row>
    <row r="150" spans="1:15">
      <c r="A150" s="782">
        <v>42893</v>
      </c>
      <c r="B150" s="783" t="s">
        <v>48</v>
      </c>
      <c r="C150" s="784" t="s">
        <v>69</v>
      </c>
      <c r="D150" s="785" t="s">
        <v>133</v>
      </c>
      <c r="E150" s="784" t="s">
        <v>71</v>
      </c>
      <c r="F150" s="785">
        <v>4700</v>
      </c>
      <c r="G150" s="786">
        <v>4.45</v>
      </c>
      <c r="H150" s="786">
        <v>4.41</v>
      </c>
      <c r="I150" s="787">
        <v>201.47</v>
      </c>
      <c r="J150" s="788">
        <v>0.97</v>
      </c>
      <c r="K150" s="784" t="s">
        <v>9</v>
      </c>
      <c r="L150" s="750"/>
      <c r="M150" s="787" t="str">
        <f t="shared" si="0"/>
        <v/>
      </c>
      <c r="N150" s="727"/>
      <c r="O150" s="727"/>
    </row>
    <row r="151" spans="1:15">
      <c r="A151" s="751">
        <v>42893</v>
      </c>
      <c r="B151" s="752" t="s">
        <v>47</v>
      </c>
      <c r="C151" s="753" t="s">
        <v>69</v>
      </c>
      <c r="D151" s="754" t="s">
        <v>115</v>
      </c>
      <c r="E151" s="753" t="s">
        <v>71</v>
      </c>
      <c r="F151" s="754">
        <v>2500</v>
      </c>
      <c r="G151" s="755">
        <v>8.3699999999999992</v>
      </c>
      <c r="H151" s="755">
        <v>0</v>
      </c>
      <c r="I151" s="756">
        <v>0</v>
      </c>
      <c r="J151" s="757">
        <v>0</v>
      </c>
      <c r="K151" s="753" t="s">
        <v>9</v>
      </c>
      <c r="L151" s="750"/>
      <c r="M151" s="756">
        <f t="shared" si="0"/>
        <v>20924.999999999996</v>
      </c>
      <c r="N151" s="727"/>
      <c r="O151" s="727"/>
    </row>
    <row r="152" spans="1:15">
      <c r="A152" s="751">
        <v>42894</v>
      </c>
      <c r="B152" s="752" t="s">
        <v>48</v>
      </c>
      <c r="C152" s="753" t="s">
        <v>69</v>
      </c>
      <c r="D152" s="754" t="s">
        <v>115</v>
      </c>
      <c r="E152" s="753" t="s">
        <v>71</v>
      </c>
      <c r="F152" s="754">
        <v>2500</v>
      </c>
      <c r="G152" s="755">
        <v>8.0399999999999991</v>
      </c>
      <c r="H152" s="755">
        <v>8.3800000000000008</v>
      </c>
      <c r="I152" s="756">
        <v>-833.30999999999983</v>
      </c>
      <c r="J152" s="757">
        <v>-3.97</v>
      </c>
      <c r="K152" s="753" t="s">
        <v>9</v>
      </c>
      <c r="L152" s="750"/>
      <c r="M152" s="756" t="str">
        <f t="shared" si="0"/>
        <v/>
      </c>
      <c r="N152" s="727"/>
      <c r="O152" s="727"/>
    </row>
    <row r="153" spans="1:15">
      <c r="A153" s="767">
        <v>42895</v>
      </c>
      <c r="B153" s="768" t="s">
        <v>47</v>
      </c>
      <c r="C153" s="769" t="s">
        <v>69</v>
      </c>
      <c r="D153" s="770" t="s">
        <v>131</v>
      </c>
      <c r="E153" s="769" t="s">
        <v>71</v>
      </c>
      <c r="F153" s="770">
        <v>4200</v>
      </c>
      <c r="G153" s="771">
        <v>2.0499999999999998</v>
      </c>
      <c r="H153" s="771">
        <v>0</v>
      </c>
      <c r="I153" s="772">
        <v>0</v>
      </c>
      <c r="J153" s="773">
        <v>0</v>
      </c>
      <c r="K153" s="769" t="s">
        <v>9</v>
      </c>
      <c r="L153" s="750"/>
      <c r="M153" s="772">
        <f t="shared" si="0"/>
        <v>8610</v>
      </c>
      <c r="N153" s="727"/>
      <c r="O153" s="727"/>
    </row>
    <row r="154" spans="1:15">
      <c r="A154" s="767">
        <v>42898</v>
      </c>
      <c r="B154" s="768" t="s">
        <v>48</v>
      </c>
      <c r="C154" s="769" t="s">
        <v>69</v>
      </c>
      <c r="D154" s="770" t="s">
        <v>131</v>
      </c>
      <c r="E154" s="769" t="s">
        <v>71</v>
      </c>
      <c r="F154" s="770">
        <v>4200</v>
      </c>
      <c r="G154" s="771">
        <v>2.0299999999999998</v>
      </c>
      <c r="H154" s="771">
        <v>2.0499999999999998</v>
      </c>
      <c r="I154" s="772">
        <v>-67.569999999999993</v>
      </c>
      <c r="J154" s="773">
        <v>-0.78</v>
      </c>
      <c r="K154" s="769" t="s">
        <v>9</v>
      </c>
      <c r="L154" s="750"/>
      <c r="M154" s="772" t="str">
        <f t="shared" si="0"/>
        <v/>
      </c>
      <c r="N154" s="727"/>
      <c r="O154" s="727"/>
    </row>
    <row r="155" spans="1:15">
      <c r="A155" s="751">
        <v>42898</v>
      </c>
      <c r="B155" s="752" t="s">
        <v>47</v>
      </c>
      <c r="C155" s="753" t="s">
        <v>69</v>
      </c>
      <c r="D155" s="754" t="s">
        <v>115</v>
      </c>
      <c r="E155" s="753" t="s">
        <v>71</v>
      </c>
      <c r="F155" s="754">
        <v>2600</v>
      </c>
      <c r="G155" s="755">
        <v>7.8099999999999987</v>
      </c>
      <c r="H155" s="755">
        <v>0</v>
      </c>
      <c r="I155" s="756">
        <v>0</v>
      </c>
      <c r="J155" s="757">
        <v>0</v>
      </c>
      <c r="K155" s="753" t="s">
        <v>9</v>
      </c>
      <c r="L155" s="750"/>
      <c r="M155" s="756">
        <f t="shared" si="0"/>
        <v>20305.999999999996</v>
      </c>
      <c r="N155" s="727"/>
      <c r="O155" s="727"/>
    </row>
    <row r="156" spans="1:15">
      <c r="A156" s="751">
        <v>42899</v>
      </c>
      <c r="B156" s="752" t="s">
        <v>48</v>
      </c>
      <c r="C156" s="753" t="s">
        <v>69</v>
      </c>
      <c r="D156" s="754" t="s">
        <v>115</v>
      </c>
      <c r="E156" s="753" t="s">
        <v>71</v>
      </c>
      <c r="F156" s="754">
        <v>2600</v>
      </c>
      <c r="G156" s="755">
        <v>7.94</v>
      </c>
      <c r="H156" s="755">
        <v>7.82</v>
      </c>
      <c r="I156" s="756">
        <v>330.28</v>
      </c>
      <c r="J156" s="757">
        <v>1.62</v>
      </c>
      <c r="K156" s="753" t="s">
        <v>9</v>
      </c>
      <c r="L156" s="750"/>
      <c r="M156" s="756" t="str">
        <f t="shared" si="0"/>
        <v/>
      </c>
      <c r="N156" s="727"/>
      <c r="O156" s="727"/>
    </row>
    <row r="157" spans="1:15">
      <c r="A157" s="767">
        <v>42899</v>
      </c>
      <c r="B157" s="768" t="s">
        <v>47</v>
      </c>
      <c r="C157" s="769" t="s">
        <v>69</v>
      </c>
      <c r="D157" s="770" t="s">
        <v>131</v>
      </c>
      <c r="E157" s="769" t="s">
        <v>71</v>
      </c>
      <c r="F157" s="770">
        <v>12000</v>
      </c>
      <c r="G157" s="771">
        <v>2.0299999999999998</v>
      </c>
      <c r="H157" s="771">
        <v>0</v>
      </c>
      <c r="I157" s="772">
        <v>0</v>
      </c>
      <c r="J157" s="773">
        <v>0</v>
      </c>
      <c r="K157" s="769" t="s">
        <v>9</v>
      </c>
      <c r="L157" s="750"/>
      <c r="M157" s="772">
        <f t="shared" si="0"/>
        <v>24359.999999999996</v>
      </c>
      <c r="N157" s="727"/>
      <c r="O157" s="727"/>
    </row>
    <row r="158" spans="1:15">
      <c r="A158" s="767">
        <v>42900</v>
      </c>
      <c r="B158" s="768" t="s">
        <v>48</v>
      </c>
      <c r="C158" s="769" t="s">
        <v>69</v>
      </c>
      <c r="D158" s="770" t="s">
        <v>131</v>
      </c>
      <c r="E158" s="769" t="s">
        <v>71</v>
      </c>
      <c r="F158" s="770">
        <v>12000</v>
      </c>
      <c r="G158" s="771">
        <v>2.0099999999999998</v>
      </c>
      <c r="H158" s="771">
        <v>2.0299999999999998</v>
      </c>
      <c r="I158" s="772">
        <v>-155.76</v>
      </c>
      <c r="J158" s="773">
        <v>-0.63</v>
      </c>
      <c r="K158" s="769" t="s">
        <v>9</v>
      </c>
      <c r="L158" s="750"/>
      <c r="M158" s="772" t="str">
        <f t="shared" si="0"/>
        <v/>
      </c>
      <c r="N158" s="727"/>
      <c r="O158" s="727"/>
    </row>
    <row r="159" spans="1:15">
      <c r="A159" s="751">
        <v>42900</v>
      </c>
      <c r="B159" s="752" t="s">
        <v>47</v>
      </c>
      <c r="C159" s="753" t="s">
        <v>69</v>
      </c>
      <c r="D159" s="754" t="s">
        <v>115</v>
      </c>
      <c r="E159" s="753" t="s">
        <v>71</v>
      </c>
      <c r="F159" s="754">
        <v>3200</v>
      </c>
      <c r="G159" s="755">
        <v>7.75</v>
      </c>
      <c r="H159" s="755">
        <v>0</v>
      </c>
      <c r="I159" s="756">
        <v>0</v>
      </c>
      <c r="J159" s="757">
        <v>0</v>
      </c>
      <c r="K159" s="753" t="s">
        <v>9</v>
      </c>
      <c r="L159" s="750"/>
      <c r="M159" s="756">
        <f t="shared" si="0"/>
        <v>24800</v>
      </c>
      <c r="N159" s="727"/>
      <c r="O159" s="727"/>
    </row>
    <row r="160" spans="1:15">
      <c r="A160" s="751">
        <v>42902</v>
      </c>
      <c r="B160" s="752" t="s">
        <v>48</v>
      </c>
      <c r="C160" s="753" t="s">
        <v>69</v>
      </c>
      <c r="D160" s="754" t="s">
        <v>115</v>
      </c>
      <c r="E160" s="753" t="s">
        <v>71</v>
      </c>
      <c r="F160" s="754">
        <v>3200</v>
      </c>
      <c r="G160" s="755">
        <v>7.7699999999999987</v>
      </c>
      <c r="H160" s="755">
        <v>7.76</v>
      </c>
      <c r="I160" s="756">
        <v>59.88</v>
      </c>
      <c r="J160" s="757">
        <v>0.24</v>
      </c>
      <c r="K160" s="753" t="s">
        <v>9</v>
      </c>
      <c r="L160" s="750"/>
      <c r="M160" s="756" t="str">
        <f t="shared" si="0"/>
        <v/>
      </c>
      <c r="N160" s="727"/>
      <c r="O160" s="727"/>
    </row>
    <row r="161" spans="1:15">
      <c r="A161" s="767">
        <v>42902</v>
      </c>
      <c r="B161" s="768" t="s">
        <v>47</v>
      </c>
      <c r="C161" s="769" t="s">
        <v>69</v>
      </c>
      <c r="D161" s="770" t="s">
        <v>131</v>
      </c>
      <c r="E161" s="769" t="s">
        <v>71</v>
      </c>
      <c r="F161" s="770">
        <v>10000</v>
      </c>
      <c r="G161" s="771">
        <v>2.0099999999999998</v>
      </c>
      <c r="H161" s="771">
        <v>0</v>
      </c>
      <c r="I161" s="772">
        <v>0</v>
      </c>
      <c r="J161" s="773">
        <v>0</v>
      </c>
      <c r="K161" s="769" t="s">
        <v>9</v>
      </c>
      <c r="L161" s="750"/>
      <c r="M161" s="772">
        <f t="shared" si="0"/>
        <v>20099.999999999996</v>
      </c>
      <c r="N161" s="727"/>
      <c r="O161" s="727"/>
    </row>
    <row r="162" spans="1:15">
      <c r="A162" s="767">
        <v>42905</v>
      </c>
      <c r="B162" s="768" t="s">
        <v>48</v>
      </c>
      <c r="C162" s="769" t="s">
        <v>69</v>
      </c>
      <c r="D162" s="770" t="s">
        <v>131</v>
      </c>
      <c r="E162" s="769" t="s">
        <v>71</v>
      </c>
      <c r="F162" s="770">
        <v>10000</v>
      </c>
      <c r="G162" s="771">
        <v>1.99</v>
      </c>
      <c r="H162" s="771">
        <v>2.0099999999999998</v>
      </c>
      <c r="I162" s="772">
        <v>-133</v>
      </c>
      <c r="J162" s="773">
        <v>-0.66000000000000014</v>
      </c>
      <c r="K162" s="769" t="s">
        <v>9</v>
      </c>
      <c r="L162" s="750"/>
      <c r="M162" s="772" t="str">
        <f t="shared" si="0"/>
        <v/>
      </c>
      <c r="N162" s="727"/>
      <c r="O162" s="727"/>
    </row>
    <row r="163" spans="1:15">
      <c r="A163" s="751">
        <v>42905</v>
      </c>
      <c r="B163" s="752" t="s">
        <v>47</v>
      </c>
      <c r="C163" s="753" t="s">
        <v>69</v>
      </c>
      <c r="D163" s="754" t="s">
        <v>115</v>
      </c>
      <c r="E163" s="753" t="s">
        <v>71</v>
      </c>
      <c r="F163" s="754">
        <v>5000</v>
      </c>
      <c r="G163" s="755">
        <v>7.69</v>
      </c>
      <c r="H163" s="755">
        <v>0</v>
      </c>
      <c r="I163" s="756">
        <v>0</v>
      </c>
      <c r="J163" s="757">
        <v>0</v>
      </c>
      <c r="K163" s="753" t="s">
        <v>9</v>
      </c>
      <c r="L163" s="750"/>
      <c r="M163" s="756">
        <f t="shared" si="0"/>
        <v>38450</v>
      </c>
      <c r="N163" s="727"/>
      <c r="O163" s="727"/>
    </row>
    <row r="164" spans="1:15" ht="15" customHeight="1">
      <c r="A164" s="751">
        <v>42906</v>
      </c>
      <c r="B164" s="752" t="s">
        <v>48</v>
      </c>
      <c r="C164" s="753" t="s">
        <v>69</v>
      </c>
      <c r="D164" s="754" t="s">
        <v>115</v>
      </c>
      <c r="E164" s="753" t="s">
        <v>71</v>
      </c>
      <c r="F164" s="754">
        <v>5000</v>
      </c>
      <c r="G164" s="755">
        <v>7.7699999999999987</v>
      </c>
      <c r="H164" s="755">
        <v>7.69</v>
      </c>
      <c r="I164" s="756">
        <v>404.91</v>
      </c>
      <c r="J164" s="757">
        <v>1.05</v>
      </c>
      <c r="K164" s="753" t="s">
        <v>9</v>
      </c>
      <c r="L164" s="750"/>
      <c r="M164" s="756" t="str">
        <f t="shared" si="0"/>
        <v/>
      </c>
      <c r="N164" s="727"/>
      <c r="O164" s="727"/>
    </row>
    <row r="165" spans="1:15" ht="15" customHeight="1">
      <c r="A165" s="761">
        <v>42906</v>
      </c>
      <c r="B165" s="762" t="s">
        <v>47</v>
      </c>
      <c r="C165" s="763" t="s">
        <v>69</v>
      </c>
      <c r="D165" s="763" t="s">
        <v>139</v>
      </c>
      <c r="E165" s="763" t="s">
        <v>71</v>
      </c>
      <c r="F165" s="766">
        <v>500</v>
      </c>
      <c r="G165" s="764">
        <v>3.28</v>
      </c>
      <c r="H165" s="764">
        <v>0</v>
      </c>
      <c r="I165" s="750">
        <v>0</v>
      </c>
      <c r="J165" s="765">
        <v>0</v>
      </c>
      <c r="K165" s="763" t="s">
        <v>9</v>
      </c>
      <c r="L165" s="750"/>
      <c r="M165" s="750">
        <f t="shared" si="0"/>
        <v>1640</v>
      </c>
      <c r="N165" s="727"/>
      <c r="O165" s="727"/>
    </row>
    <row r="166" spans="1:15" ht="15" customHeight="1">
      <c r="A166" s="761">
        <v>42906</v>
      </c>
      <c r="B166" s="762" t="s">
        <v>47</v>
      </c>
      <c r="C166" s="763" t="s">
        <v>69</v>
      </c>
      <c r="D166" s="766" t="s">
        <v>139</v>
      </c>
      <c r="E166" s="763" t="s">
        <v>71</v>
      </c>
      <c r="F166" s="766">
        <v>11500</v>
      </c>
      <c r="G166" s="764">
        <v>3.28</v>
      </c>
      <c r="H166" s="764">
        <v>0</v>
      </c>
      <c r="I166" s="750">
        <v>0</v>
      </c>
      <c r="J166" s="765">
        <v>0</v>
      </c>
      <c r="K166" s="763" t="s">
        <v>9</v>
      </c>
      <c r="L166" s="750"/>
      <c r="M166" s="750">
        <f t="shared" si="0"/>
        <v>37720</v>
      </c>
      <c r="N166" s="727"/>
      <c r="O166" s="727"/>
    </row>
    <row r="167" spans="1:15">
      <c r="A167" s="761">
        <v>42907</v>
      </c>
      <c r="B167" s="762" t="s">
        <v>48</v>
      </c>
      <c r="C167" s="763" t="s">
        <v>69</v>
      </c>
      <c r="D167" s="766" t="s">
        <v>139</v>
      </c>
      <c r="E167" s="763" t="s">
        <v>71</v>
      </c>
      <c r="F167" s="766">
        <v>12000</v>
      </c>
      <c r="G167" s="764">
        <v>3.28</v>
      </c>
      <c r="H167" s="764">
        <v>3.28</v>
      </c>
      <c r="I167" s="750">
        <v>74.430000000000007</v>
      </c>
      <c r="J167" s="765">
        <v>0.17999999999999997</v>
      </c>
      <c r="K167" s="763" t="s">
        <v>9</v>
      </c>
      <c r="L167" s="750"/>
      <c r="M167" s="750" t="str">
        <f t="shared" si="0"/>
        <v/>
      </c>
      <c r="N167" s="727"/>
      <c r="O167" s="727"/>
    </row>
    <row r="168" spans="1:15">
      <c r="A168" s="751">
        <v>42907</v>
      </c>
      <c r="B168" s="752" t="s">
        <v>47</v>
      </c>
      <c r="C168" s="753" t="s">
        <v>69</v>
      </c>
      <c r="D168" s="754" t="s">
        <v>115</v>
      </c>
      <c r="E168" s="753" t="s">
        <v>71</v>
      </c>
      <c r="F168" s="754">
        <v>5200</v>
      </c>
      <c r="G168" s="755">
        <v>7.46</v>
      </c>
      <c r="H168" s="755">
        <v>0</v>
      </c>
      <c r="I168" s="756">
        <v>0</v>
      </c>
      <c r="J168" s="757">
        <v>0</v>
      </c>
      <c r="K168" s="753" t="s">
        <v>9</v>
      </c>
      <c r="L168" s="750"/>
      <c r="M168" s="756">
        <f t="shared" si="0"/>
        <v>38792</v>
      </c>
      <c r="N168" s="727"/>
      <c r="O168" s="727"/>
    </row>
    <row r="169" spans="1:15">
      <c r="A169" s="751">
        <v>42908</v>
      </c>
      <c r="B169" s="752" t="s">
        <v>48</v>
      </c>
      <c r="C169" s="753" t="s">
        <v>69</v>
      </c>
      <c r="D169" s="754" t="s">
        <v>115</v>
      </c>
      <c r="E169" s="753" t="s">
        <v>71</v>
      </c>
      <c r="F169" s="754">
        <v>5200</v>
      </c>
      <c r="G169" s="755">
        <v>7.5</v>
      </c>
      <c r="H169" s="755">
        <v>7.46</v>
      </c>
      <c r="I169" s="756">
        <v>214.75</v>
      </c>
      <c r="J169" s="757">
        <v>0.55000000000000004</v>
      </c>
      <c r="K169" s="753" t="s">
        <v>9</v>
      </c>
      <c r="L169" s="750"/>
      <c r="M169" s="756" t="str">
        <f t="shared" si="0"/>
        <v/>
      </c>
      <c r="N169" s="727"/>
      <c r="O169" s="727"/>
    </row>
    <row r="170" spans="1:15">
      <c r="A170" s="761">
        <v>42908</v>
      </c>
      <c r="B170" s="762" t="s">
        <v>47</v>
      </c>
      <c r="C170" s="763" t="s">
        <v>69</v>
      </c>
      <c r="D170" s="766" t="s">
        <v>139</v>
      </c>
      <c r="E170" s="763" t="s">
        <v>71</v>
      </c>
      <c r="F170" s="766">
        <v>11500</v>
      </c>
      <c r="G170" s="764">
        <v>3.34</v>
      </c>
      <c r="H170" s="764">
        <v>0</v>
      </c>
      <c r="I170" s="750">
        <v>0</v>
      </c>
      <c r="J170" s="765">
        <v>0</v>
      </c>
      <c r="K170" s="763" t="s">
        <v>9</v>
      </c>
      <c r="L170" s="750"/>
      <c r="M170" s="750">
        <f t="shared" si="0"/>
        <v>38410</v>
      </c>
      <c r="N170" s="727"/>
      <c r="O170" s="727"/>
    </row>
    <row r="171" spans="1:15">
      <c r="A171" s="761">
        <v>42909</v>
      </c>
      <c r="B171" s="762" t="s">
        <v>48</v>
      </c>
      <c r="C171" s="763" t="s">
        <v>69</v>
      </c>
      <c r="D171" s="766" t="s">
        <v>139</v>
      </c>
      <c r="E171" s="763" t="s">
        <v>71</v>
      </c>
      <c r="F171" s="766">
        <v>11500</v>
      </c>
      <c r="G171" s="764">
        <v>3.4</v>
      </c>
      <c r="H171" s="764">
        <v>3.34</v>
      </c>
      <c r="I171" s="750">
        <v>759.82</v>
      </c>
      <c r="J171" s="765">
        <v>1.97</v>
      </c>
      <c r="K171" s="763" t="s">
        <v>9</v>
      </c>
      <c r="L171" s="750"/>
      <c r="M171" s="750" t="str">
        <f t="shared" si="0"/>
        <v/>
      </c>
      <c r="N171" s="727"/>
      <c r="O171" s="727"/>
    </row>
    <row r="172" spans="1:15">
      <c r="A172" s="751">
        <v>42909</v>
      </c>
      <c r="B172" s="752" t="s">
        <v>47</v>
      </c>
      <c r="C172" s="753" t="s">
        <v>69</v>
      </c>
      <c r="D172" s="754" t="s">
        <v>115</v>
      </c>
      <c r="E172" s="753" t="s">
        <v>71</v>
      </c>
      <c r="F172" s="754">
        <v>2600</v>
      </c>
      <c r="G172" s="755">
        <v>7.63</v>
      </c>
      <c r="H172" s="755">
        <v>0</v>
      </c>
      <c r="I172" s="756">
        <v>0</v>
      </c>
      <c r="J172" s="757">
        <v>0</v>
      </c>
      <c r="K172" s="753" t="s">
        <v>9</v>
      </c>
      <c r="L172" s="750"/>
      <c r="M172" s="756">
        <f t="shared" si="0"/>
        <v>19838</v>
      </c>
      <c r="N172" s="727"/>
      <c r="O172" s="727"/>
    </row>
    <row r="173" spans="1:15">
      <c r="A173" s="751">
        <v>42912</v>
      </c>
      <c r="B173" s="752" t="s">
        <v>48</v>
      </c>
      <c r="C173" s="753" t="s">
        <v>69</v>
      </c>
      <c r="D173" s="754" t="s">
        <v>115</v>
      </c>
      <c r="E173" s="753" t="s">
        <v>71</v>
      </c>
      <c r="F173" s="754">
        <v>2600</v>
      </c>
      <c r="G173" s="755">
        <v>7.8</v>
      </c>
      <c r="H173" s="755">
        <v>7.6399999999999988</v>
      </c>
      <c r="I173" s="756">
        <v>434.98</v>
      </c>
      <c r="J173" s="757">
        <v>2.19</v>
      </c>
      <c r="K173" s="753" t="s">
        <v>9</v>
      </c>
      <c r="L173" s="750"/>
      <c r="M173" s="756" t="str">
        <f t="shared" si="0"/>
        <v/>
      </c>
      <c r="N173" s="727"/>
      <c r="O173" s="727"/>
    </row>
    <row r="174" spans="1:15">
      <c r="A174" s="761">
        <v>42912</v>
      </c>
      <c r="B174" s="762" t="s">
        <v>47</v>
      </c>
      <c r="C174" s="763" t="s">
        <v>69</v>
      </c>
      <c r="D174" s="766" t="s">
        <v>139</v>
      </c>
      <c r="E174" s="763" t="s">
        <v>71</v>
      </c>
      <c r="F174" s="766">
        <v>11500</v>
      </c>
      <c r="G174" s="764">
        <v>3.38</v>
      </c>
      <c r="H174" s="764">
        <v>0</v>
      </c>
      <c r="I174" s="750">
        <v>0</v>
      </c>
      <c r="J174" s="765">
        <v>0</v>
      </c>
      <c r="K174" s="763" t="s">
        <v>9</v>
      </c>
      <c r="L174" s="750"/>
      <c r="M174" s="750">
        <f t="shared" si="0"/>
        <v>38870</v>
      </c>
      <c r="N174" s="727"/>
      <c r="O174" s="727"/>
    </row>
    <row r="175" spans="1:15">
      <c r="A175" s="761">
        <v>42913</v>
      </c>
      <c r="B175" s="762" t="s">
        <v>48</v>
      </c>
      <c r="C175" s="763" t="s">
        <v>69</v>
      </c>
      <c r="D175" s="766" t="s">
        <v>139</v>
      </c>
      <c r="E175" s="763" t="s">
        <v>71</v>
      </c>
      <c r="F175" s="766">
        <v>11500</v>
      </c>
      <c r="G175" s="764">
        <v>3.35</v>
      </c>
      <c r="H175" s="764">
        <v>3.38</v>
      </c>
      <c r="I175" s="750">
        <v>-275.13</v>
      </c>
      <c r="J175" s="765">
        <v>-0.7</v>
      </c>
      <c r="K175" s="763" t="s">
        <v>9</v>
      </c>
      <c r="L175" s="750"/>
      <c r="M175" s="750" t="str">
        <f t="shared" si="0"/>
        <v/>
      </c>
      <c r="N175" s="727"/>
      <c r="O175" s="727"/>
    </row>
    <row r="176" spans="1:15">
      <c r="A176" s="751">
        <v>42913</v>
      </c>
      <c r="B176" s="752" t="s">
        <v>47</v>
      </c>
      <c r="C176" s="753" t="s">
        <v>69</v>
      </c>
      <c r="D176" s="754" t="s">
        <v>115</v>
      </c>
      <c r="E176" s="753" t="s">
        <v>71</v>
      </c>
      <c r="F176" s="754">
        <v>5200</v>
      </c>
      <c r="G176" s="755">
        <v>7.47</v>
      </c>
      <c r="H176" s="755">
        <v>0</v>
      </c>
      <c r="I176" s="756">
        <v>0</v>
      </c>
      <c r="J176" s="757">
        <v>0</v>
      </c>
      <c r="K176" s="753" t="s">
        <v>9</v>
      </c>
      <c r="L176" s="750"/>
      <c r="M176" s="756">
        <f t="shared" si="0"/>
        <v>38844</v>
      </c>
      <c r="N176" s="727"/>
      <c r="O176" s="727"/>
    </row>
    <row r="177" spans="1:15">
      <c r="A177" s="751">
        <v>42914</v>
      </c>
      <c r="B177" s="752" t="s">
        <v>48</v>
      </c>
      <c r="C177" s="753" t="s">
        <v>69</v>
      </c>
      <c r="D177" s="754" t="s">
        <v>115</v>
      </c>
      <c r="E177" s="753" t="s">
        <v>71</v>
      </c>
      <c r="F177" s="754">
        <v>5200</v>
      </c>
      <c r="G177" s="755">
        <v>7.5199999999999987</v>
      </c>
      <c r="H177" s="755">
        <v>7.47</v>
      </c>
      <c r="I177" s="756">
        <v>266.7</v>
      </c>
      <c r="J177" s="757">
        <v>0.68000000000000016</v>
      </c>
      <c r="K177" s="753" t="s">
        <v>9</v>
      </c>
      <c r="L177" s="750"/>
      <c r="M177" s="756" t="str">
        <f t="shared" si="0"/>
        <v/>
      </c>
      <c r="N177" s="727"/>
      <c r="O177" s="727"/>
    </row>
    <row r="178" spans="1:15">
      <c r="A178" s="782">
        <v>42914</v>
      </c>
      <c r="B178" s="783" t="s">
        <v>47</v>
      </c>
      <c r="C178" s="784" t="s">
        <v>69</v>
      </c>
      <c r="D178" s="785" t="s">
        <v>133</v>
      </c>
      <c r="E178" s="784" t="s">
        <v>71</v>
      </c>
      <c r="F178" s="785">
        <v>8000</v>
      </c>
      <c r="G178" s="786">
        <v>4.96</v>
      </c>
      <c r="H178" s="786">
        <v>0</v>
      </c>
      <c r="I178" s="787">
        <v>0</v>
      </c>
      <c r="J178" s="788">
        <v>0</v>
      </c>
      <c r="K178" s="784" t="s">
        <v>9</v>
      </c>
      <c r="L178" s="750"/>
      <c r="M178" s="787">
        <f t="shared" si="0"/>
        <v>39680</v>
      </c>
      <c r="N178" s="727"/>
      <c r="O178" s="727"/>
    </row>
    <row r="179" spans="1:15">
      <c r="A179" s="782">
        <v>42915</v>
      </c>
      <c r="B179" s="783" t="s">
        <v>48</v>
      </c>
      <c r="C179" s="784" t="s">
        <v>69</v>
      </c>
      <c r="D179" s="785" t="s">
        <v>133</v>
      </c>
      <c r="E179" s="784" t="s">
        <v>71</v>
      </c>
      <c r="F179" s="785">
        <v>8000</v>
      </c>
      <c r="G179" s="786">
        <v>5.07</v>
      </c>
      <c r="H179" s="786">
        <v>4.96</v>
      </c>
      <c r="I179" s="787">
        <v>913.94</v>
      </c>
      <c r="J179" s="788">
        <v>2.2999999999999998</v>
      </c>
      <c r="K179" s="784" t="s">
        <v>9</v>
      </c>
      <c r="L179" s="750"/>
      <c r="M179" s="787" t="str">
        <f t="shared" si="0"/>
        <v/>
      </c>
      <c r="N179" s="727"/>
      <c r="O179" s="727"/>
    </row>
    <row r="180" spans="1:15">
      <c r="A180" s="751">
        <v>42915</v>
      </c>
      <c r="B180" s="752" t="s">
        <v>47</v>
      </c>
      <c r="C180" s="753" t="s">
        <v>69</v>
      </c>
      <c r="D180" s="753" t="s">
        <v>115</v>
      </c>
      <c r="E180" s="753" t="s">
        <v>71</v>
      </c>
      <c r="F180" s="754">
        <v>100</v>
      </c>
      <c r="G180" s="755">
        <v>7.49</v>
      </c>
      <c r="H180" s="755">
        <v>0</v>
      </c>
      <c r="I180" s="756">
        <v>0</v>
      </c>
      <c r="J180" s="757">
        <v>0</v>
      </c>
      <c r="K180" s="753" t="s">
        <v>9</v>
      </c>
      <c r="L180" s="750"/>
      <c r="M180" s="756">
        <f t="shared" si="0"/>
        <v>749</v>
      </c>
      <c r="N180" s="727"/>
      <c r="O180" s="727"/>
    </row>
    <row r="181" spans="1:15">
      <c r="A181" s="751">
        <v>42915</v>
      </c>
      <c r="B181" s="752" t="s">
        <v>47</v>
      </c>
      <c r="C181" s="753" t="s">
        <v>69</v>
      </c>
      <c r="D181" s="754" t="s">
        <v>115</v>
      </c>
      <c r="E181" s="753" t="s">
        <v>71</v>
      </c>
      <c r="F181" s="754">
        <v>5300</v>
      </c>
      <c r="G181" s="755">
        <v>7.41</v>
      </c>
      <c r="H181" s="755">
        <v>0</v>
      </c>
      <c r="I181" s="756">
        <v>0</v>
      </c>
      <c r="J181" s="757">
        <v>0</v>
      </c>
      <c r="K181" s="753" t="s">
        <v>9</v>
      </c>
      <c r="L181" s="750"/>
      <c r="M181" s="756">
        <f t="shared" si="0"/>
        <v>39273</v>
      </c>
      <c r="N181" s="549" t="s">
        <v>21</v>
      </c>
      <c r="O181" s="550">
        <f>AVERAGE(M141:M181)</f>
        <v>25203.409090909092</v>
      </c>
    </row>
    <row r="182" spans="1:15">
      <c r="A182" s="751">
        <v>42916</v>
      </c>
      <c r="B182" s="752" t="s">
        <v>48</v>
      </c>
      <c r="C182" s="753" t="s">
        <v>69</v>
      </c>
      <c r="D182" s="754" t="s">
        <v>115</v>
      </c>
      <c r="E182" s="753" t="s">
        <v>71</v>
      </c>
      <c r="F182" s="754">
        <v>5400</v>
      </c>
      <c r="G182" s="755">
        <v>7.41</v>
      </c>
      <c r="H182" s="755">
        <v>7.42</v>
      </c>
      <c r="I182" s="756">
        <v>0.02</v>
      </c>
      <c r="J182" s="757">
        <v>0</v>
      </c>
      <c r="K182" s="753" t="s">
        <v>9</v>
      </c>
      <c r="L182" s="750"/>
      <c r="M182" s="756" t="str">
        <f t="shared" si="0"/>
        <v/>
      </c>
      <c r="N182" s="551" t="s">
        <v>102</v>
      </c>
      <c r="O182" s="552">
        <v>0</v>
      </c>
    </row>
    <row r="183" spans="1:15">
      <c r="A183" s="782">
        <v>42916</v>
      </c>
      <c r="B183" s="783" t="s">
        <v>47</v>
      </c>
      <c r="C183" s="784" t="s">
        <v>69</v>
      </c>
      <c r="D183" s="785" t="s">
        <v>133</v>
      </c>
      <c r="E183" s="784" t="s">
        <v>71</v>
      </c>
      <c r="F183" s="785">
        <v>8000</v>
      </c>
      <c r="G183" s="786">
        <v>5</v>
      </c>
      <c r="H183" s="786">
        <v>0</v>
      </c>
      <c r="I183" s="787">
        <v>0</v>
      </c>
      <c r="J183" s="788">
        <v>0</v>
      </c>
      <c r="K183" s="784" t="s">
        <v>9</v>
      </c>
      <c r="L183" s="760">
        <f>SUM(I142:I183)</f>
        <v>2427.8000000000006</v>
      </c>
      <c r="M183" s="787">
        <f t="shared" si="0"/>
        <v>40000</v>
      </c>
      <c r="N183" s="553" t="s">
        <v>126</v>
      </c>
      <c r="O183" s="554">
        <f>(L183-O182)/O181</f>
        <v>9.6328238423734183E-2</v>
      </c>
    </row>
    <row r="184" spans="1:15">
      <c r="A184" s="789">
        <v>42919</v>
      </c>
      <c r="B184" s="790" t="s">
        <v>48</v>
      </c>
      <c r="C184" s="791" t="s">
        <v>69</v>
      </c>
      <c r="D184" s="792" t="s">
        <v>133</v>
      </c>
      <c r="E184" s="791" t="s">
        <v>71</v>
      </c>
      <c r="F184" s="792">
        <v>8000</v>
      </c>
      <c r="G184" s="793">
        <v>5.0199999999999996</v>
      </c>
      <c r="H184" s="793">
        <v>5</v>
      </c>
      <c r="I184" s="793">
        <v>193.97</v>
      </c>
      <c r="J184" s="794">
        <v>0</v>
      </c>
      <c r="K184" s="791" t="s">
        <v>9</v>
      </c>
      <c r="L184" s="795"/>
      <c r="M184" s="793" t="str">
        <f t="shared" si="0"/>
        <v/>
      </c>
      <c r="N184" s="727"/>
      <c r="O184" s="727"/>
    </row>
    <row r="185" spans="1:15">
      <c r="A185" s="736">
        <v>42919</v>
      </c>
      <c r="B185" s="737" t="s">
        <v>47</v>
      </c>
      <c r="C185" s="738" t="s">
        <v>69</v>
      </c>
      <c r="D185" s="739" t="s">
        <v>132</v>
      </c>
      <c r="E185" s="738" t="s">
        <v>71</v>
      </c>
      <c r="F185" s="739">
        <v>8500</v>
      </c>
      <c r="G185" s="740">
        <v>4.71</v>
      </c>
      <c r="H185" s="740">
        <v>0</v>
      </c>
      <c r="I185" s="726">
        <v>0</v>
      </c>
      <c r="J185" s="741">
        <v>0</v>
      </c>
      <c r="K185" s="726" t="s">
        <v>9</v>
      </c>
      <c r="L185" s="726"/>
      <c r="M185" s="726">
        <f t="shared" si="0"/>
        <v>40035</v>
      </c>
      <c r="N185" s="727"/>
      <c r="O185" s="727"/>
    </row>
    <row r="186" spans="1:15">
      <c r="A186" s="736">
        <v>42920</v>
      </c>
      <c r="B186" s="737" t="s">
        <v>48</v>
      </c>
      <c r="C186" s="738" t="s">
        <v>69</v>
      </c>
      <c r="D186" s="739" t="s">
        <v>132</v>
      </c>
      <c r="E186" s="738" t="s">
        <v>71</v>
      </c>
      <c r="F186" s="739">
        <v>8500</v>
      </c>
      <c r="G186" s="740">
        <v>4.5999999999999996</v>
      </c>
      <c r="H186" s="740">
        <v>4.71</v>
      </c>
      <c r="I186" s="726">
        <v>-895.71</v>
      </c>
      <c r="J186" s="741">
        <v>-2.23</v>
      </c>
      <c r="K186" s="738" t="s">
        <v>9</v>
      </c>
      <c r="L186" s="726"/>
      <c r="M186" s="726" t="str">
        <f t="shared" si="0"/>
        <v/>
      </c>
      <c r="N186" s="727"/>
      <c r="O186" s="727"/>
    </row>
    <row r="187" spans="1:15">
      <c r="A187" s="719">
        <v>42920</v>
      </c>
      <c r="B187" s="720" t="s">
        <v>47</v>
      </c>
      <c r="C187" s="721" t="s">
        <v>69</v>
      </c>
      <c r="D187" s="722" t="s">
        <v>115</v>
      </c>
      <c r="E187" s="721" t="s">
        <v>71</v>
      </c>
      <c r="F187" s="722">
        <v>5400</v>
      </c>
      <c r="G187" s="723">
        <v>7.3499999999999988</v>
      </c>
      <c r="H187" s="723">
        <v>0</v>
      </c>
      <c r="I187" s="724">
        <v>0</v>
      </c>
      <c r="J187" s="725">
        <v>0</v>
      </c>
      <c r="K187" s="721" t="s">
        <v>9</v>
      </c>
      <c r="L187" s="726"/>
      <c r="M187" s="724">
        <f t="shared" si="0"/>
        <v>39689.999999999993</v>
      </c>
      <c r="N187" s="727"/>
      <c r="O187" s="727"/>
    </row>
    <row r="188" spans="1:15">
      <c r="A188" s="719">
        <v>42921</v>
      </c>
      <c r="B188" s="720" t="s">
        <v>48</v>
      </c>
      <c r="C188" s="721" t="s">
        <v>69</v>
      </c>
      <c r="D188" s="722" t="s">
        <v>115</v>
      </c>
      <c r="E188" s="721" t="s">
        <v>71</v>
      </c>
      <c r="F188" s="722">
        <v>5400</v>
      </c>
      <c r="G188" s="723">
        <v>7.48</v>
      </c>
      <c r="H188" s="723">
        <v>7.3499999999999988</v>
      </c>
      <c r="I188" s="724">
        <v>709.14</v>
      </c>
      <c r="J188" s="725">
        <v>1.78</v>
      </c>
      <c r="K188" s="721" t="s">
        <v>9</v>
      </c>
      <c r="L188" s="726"/>
      <c r="M188" s="724" t="str">
        <f t="shared" si="0"/>
        <v/>
      </c>
      <c r="N188" s="727"/>
      <c r="O188" s="727"/>
    </row>
    <row r="189" spans="1:15">
      <c r="A189" s="736">
        <v>42921</v>
      </c>
      <c r="B189" s="737" t="s">
        <v>47</v>
      </c>
      <c r="C189" s="738" t="s">
        <v>69</v>
      </c>
      <c r="D189" s="739" t="s">
        <v>132</v>
      </c>
      <c r="E189" s="738" t="s">
        <v>71</v>
      </c>
      <c r="F189" s="739">
        <v>8500</v>
      </c>
      <c r="G189" s="740">
        <v>4.71</v>
      </c>
      <c r="H189" s="740">
        <v>0</v>
      </c>
      <c r="I189" s="726">
        <v>0</v>
      </c>
      <c r="J189" s="741">
        <v>0</v>
      </c>
      <c r="K189" s="726" t="s">
        <v>9</v>
      </c>
      <c r="L189" s="726"/>
      <c r="M189" s="726">
        <f t="shared" si="0"/>
        <v>40035</v>
      </c>
      <c r="N189" s="727"/>
      <c r="O189" s="727"/>
    </row>
    <row r="190" spans="1:15">
      <c r="A190" s="736">
        <v>42922</v>
      </c>
      <c r="B190" s="737" t="s">
        <v>48</v>
      </c>
      <c r="C190" s="738" t="s">
        <v>69</v>
      </c>
      <c r="D190" s="739" t="s">
        <v>132</v>
      </c>
      <c r="E190" s="738" t="s">
        <v>71</v>
      </c>
      <c r="F190" s="739">
        <v>8500</v>
      </c>
      <c r="G190" s="740">
        <v>4.6900000000000004</v>
      </c>
      <c r="H190" s="740">
        <v>4.71</v>
      </c>
      <c r="I190" s="726">
        <v>-130.99</v>
      </c>
      <c r="J190" s="741">
        <v>-0.32</v>
      </c>
      <c r="K190" s="726" t="s">
        <v>9</v>
      </c>
      <c r="L190" s="726"/>
      <c r="M190" s="726" t="str">
        <f t="shared" si="0"/>
        <v/>
      </c>
      <c r="N190" s="727"/>
      <c r="O190" s="727"/>
    </row>
    <row r="191" spans="1:15">
      <c r="A191" s="719">
        <v>42922</v>
      </c>
      <c r="B191" s="720" t="s">
        <v>47</v>
      </c>
      <c r="C191" s="721" t="s">
        <v>69</v>
      </c>
      <c r="D191" s="722" t="s">
        <v>115</v>
      </c>
      <c r="E191" s="721" t="s">
        <v>71</v>
      </c>
      <c r="F191" s="722">
        <v>4700</v>
      </c>
      <c r="G191" s="723">
        <v>8.23</v>
      </c>
      <c r="H191" s="723">
        <v>0</v>
      </c>
      <c r="I191" s="724">
        <v>0</v>
      </c>
      <c r="J191" s="725">
        <v>0</v>
      </c>
      <c r="K191" s="721" t="s">
        <v>9</v>
      </c>
      <c r="L191" s="726"/>
      <c r="M191" s="724">
        <f t="shared" si="0"/>
        <v>38681</v>
      </c>
      <c r="N191" s="727"/>
      <c r="O191" s="727"/>
    </row>
    <row r="192" spans="1:15">
      <c r="A192" s="719">
        <v>42923</v>
      </c>
      <c r="B192" s="720" t="s">
        <v>48</v>
      </c>
      <c r="C192" s="721" t="s">
        <v>69</v>
      </c>
      <c r="D192" s="722" t="s">
        <v>115</v>
      </c>
      <c r="E192" s="721" t="s">
        <v>134</v>
      </c>
      <c r="F192" s="722">
        <v>4700</v>
      </c>
      <c r="G192" s="723">
        <v>8.3499999999999979</v>
      </c>
      <c r="H192" s="723">
        <v>8.23</v>
      </c>
      <c r="I192" s="724">
        <v>565.35</v>
      </c>
      <c r="J192" s="725">
        <v>1.46</v>
      </c>
      <c r="K192" s="721" t="s">
        <v>9</v>
      </c>
      <c r="L192" s="726"/>
      <c r="M192" s="724" t="str">
        <f t="shared" si="0"/>
        <v/>
      </c>
      <c r="N192" s="727"/>
      <c r="O192" s="727"/>
    </row>
    <row r="193" spans="1:15">
      <c r="A193" s="789">
        <v>42923</v>
      </c>
      <c r="B193" s="790" t="s">
        <v>47</v>
      </c>
      <c r="C193" s="791" t="s">
        <v>69</v>
      </c>
      <c r="D193" s="792" t="s">
        <v>133</v>
      </c>
      <c r="E193" s="791" t="s">
        <v>134</v>
      </c>
      <c r="F193" s="792">
        <v>7500</v>
      </c>
      <c r="G193" s="793">
        <v>5.24</v>
      </c>
      <c r="H193" s="793">
        <v>0</v>
      </c>
      <c r="I193" s="793">
        <v>0</v>
      </c>
      <c r="J193" s="794">
        <v>0</v>
      </c>
      <c r="K193" s="791" t="s">
        <v>9</v>
      </c>
      <c r="L193" s="795"/>
      <c r="M193" s="795">
        <f t="shared" si="0"/>
        <v>39300</v>
      </c>
      <c r="N193" s="727"/>
      <c r="O193" s="727"/>
    </row>
    <row r="194" spans="1:15">
      <c r="A194" s="789">
        <v>42926</v>
      </c>
      <c r="B194" s="790" t="s">
        <v>48</v>
      </c>
      <c r="C194" s="791" t="s">
        <v>69</v>
      </c>
      <c r="D194" s="792" t="s">
        <v>133</v>
      </c>
      <c r="E194" s="791" t="s">
        <v>71</v>
      </c>
      <c r="F194" s="792">
        <v>7500</v>
      </c>
      <c r="G194" s="793">
        <v>5.26</v>
      </c>
      <c r="H194" s="793">
        <v>5.24</v>
      </c>
      <c r="I194" s="793">
        <v>179.38</v>
      </c>
      <c r="J194" s="794">
        <v>0.45</v>
      </c>
      <c r="K194" s="791" t="s">
        <v>9</v>
      </c>
      <c r="L194" s="795"/>
      <c r="M194" s="724" t="str">
        <f t="shared" si="0"/>
        <v/>
      </c>
      <c r="N194" s="727"/>
      <c r="O194" s="727"/>
    </row>
    <row r="195" spans="1:15">
      <c r="A195" s="719">
        <v>42926</v>
      </c>
      <c r="B195" s="720" t="s">
        <v>47</v>
      </c>
      <c r="C195" s="721" t="s">
        <v>69</v>
      </c>
      <c r="D195" s="722" t="s">
        <v>115</v>
      </c>
      <c r="E195" s="721" t="s">
        <v>71</v>
      </c>
      <c r="F195" s="722">
        <v>4400</v>
      </c>
      <c r="G195" s="723">
        <v>9.16</v>
      </c>
      <c r="H195" s="723">
        <v>0</v>
      </c>
      <c r="I195" s="724">
        <v>0</v>
      </c>
      <c r="J195" s="725">
        <v>0</v>
      </c>
      <c r="K195" s="721" t="s">
        <v>9</v>
      </c>
      <c r="L195" s="726"/>
      <c r="M195" s="724">
        <f t="shared" si="0"/>
        <v>40304</v>
      </c>
      <c r="N195" s="727"/>
      <c r="O195" s="727"/>
    </row>
    <row r="196" spans="1:15">
      <c r="A196" s="719">
        <v>42928</v>
      </c>
      <c r="B196" s="720" t="s">
        <v>48</v>
      </c>
      <c r="C196" s="721" t="s">
        <v>69</v>
      </c>
      <c r="D196" s="722" t="s">
        <v>115</v>
      </c>
      <c r="E196" s="721" t="s">
        <v>71</v>
      </c>
      <c r="F196" s="722">
        <v>4400</v>
      </c>
      <c r="G196" s="723">
        <v>9.16</v>
      </c>
      <c r="H196" s="723">
        <v>9.17</v>
      </c>
      <c r="I196" s="724">
        <v>-2.21</v>
      </c>
      <c r="J196" s="725">
        <v>0</v>
      </c>
      <c r="K196" s="721" t="s">
        <v>9</v>
      </c>
      <c r="L196" s="726"/>
      <c r="M196" s="724" t="str">
        <f t="shared" si="0"/>
        <v/>
      </c>
      <c r="N196" s="727"/>
      <c r="O196" s="727"/>
    </row>
    <row r="197" spans="1:15">
      <c r="A197" s="719">
        <v>42930</v>
      </c>
      <c r="B197" s="720" t="s">
        <v>47</v>
      </c>
      <c r="C197" s="721" t="s">
        <v>69</v>
      </c>
      <c r="D197" s="721" t="s">
        <v>115</v>
      </c>
      <c r="E197" s="721" t="s">
        <v>71</v>
      </c>
      <c r="F197" s="722">
        <v>200</v>
      </c>
      <c r="G197" s="723">
        <v>9.2100000000000009</v>
      </c>
      <c r="H197" s="723">
        <v>0</v>
      </c>
      <c r="I197" s="724">
        <v>0</v>
      </c>
      <c r="J197" s="725">
        <v>0</v>
      </c>
      <c r="K197" s="721" t="s">
        <v>9</v>
      </c>
      <c r="L197" s="726"/>
      <c r="M197" s="724"/>
      <c r="N197" s="727"/>
      <c r="O197" s="727"/>
    </row>
    <row r="198" spans="1:15">
      <c r="A198" s="719">
        <v>42930</v>
      </c>
      <c r="B198" s="720" t="s">
        <v>47</v>
      </c>
      <c r="C198" s="721" t="s">
        <v>69</v>
      </c>
      <c r="D198" s="722" t="s">
        <v>115</v>
      </c>
      <c r="E198" s="721" t="s">
        <v>71</v>
      </c>
      <c r="F198" s="722">
        <v>4200</v>
      </c>
      <c r="G198" s="723">
        <v>9.19</v>
      </c>
      <c r="H198" s="723">
        <v>0</v>
      </c>
      <c r="I198" s="724">
        <v>0</v>
      </c>
      <c r="J198" s="725">
        <v>0</v>
      </c>
      <c r="K198" s="721" t="s">
        <v>9</v>
      </c>
      <c r="L198" s="726"/>
      <c r="M198" s="724">
        <v>40440</v>
      </c>
      <c r="N198" s="727"/>
      <c r="O198" s="727"/>
    </row>
    <row r="199" spans="1:15">
      <c r="A199" s="719">
        <v>42933</v>
      </c>
      <c r="B199" s="720" t="s">
        <v>48</v>
      </c>
      <c r="C199" s="721" t="s">
        <v>69</v>
      </c>
      <c r="D199" s="722" t="s">
        <v>115</v>
      </c>
      <c r="E199" s="721" t="s">
        <v>71</v>
      </c>
      <c r="F199" s="722">
        <v>4400</v>
      </c>
      <c r="G199" s="723">
        <v>9.24</v>
      </c>
      <c r="H199" s="723">
        <v>9.1999999999999993</v>
      </c>
      <c r="I199" s="724">
        <v>213.63</v>
      </c>
      <c r="J199" s="725">
        <v>0.52</v>
      </c>
      <c r="K199" s="721" t="s">
        <v>9</v>
      </c>
      <c r="L199" s="726"/>
      <c r="M199" s="724" t="str">
        <f t="shared" ref="M199:M398" si="1">IF(B199="Compra",F199*G199,"")</f>
        <v/>
      </c>
      <c r="N199" s="727"/>
      <c r="O199" s="727"/>
    </row>
    <row r="200" spans="1:15">
      <c r="A200" s="775">
        <v>42933</v>
      </c>
      <c r="B200" s="776" t="s">
        <v>47</v>
      </c>
      <c r="C200" s="777" t="s">
        <v>69</v>
      </c>
      <c r="D200" s="778" t="s">
        <v>131</v>
      </c>
      <c r="E200" s="777" t="s">
        <v>71</v>
      </c>
      <c r="F200" s="778">
        <v>18000</v>
      </c>
      <c r="G200" s="779">
        <v>2.23</v>
      </c>
      <c r="H200" s="779">
        <v>0</v>
      </c>
      <c r="I200" s="780">
        <v>0</v>
      </c>
      <c r="J200" s="781">
        <v>0</v>
      </c>
      <c r="K200" s="777" t="s">
        <v>9</v>
      </c>
      <c r="L200" s="726"/>
      <c r="M200" s="780">
        <f t="shared" si="1"/>
        <v>40140</v>
      </c>
      <c r="N200" s="727"/>
      <c r="O200" s="727"/>
    </row>
    <row r="201" spans="1:15">
      <c r="A201" s="775">
        <v>42934</v>
      </c>
      <c r="B201" s="776" t="s">
        <v>48</v>
      </c>
      <c r="C201" s="777" t="s">
        <v>69</v>
      </c>
      <c r="D201" s="778" t="s">
        <v>131</v>
      </c>
      <c r="E201" s="777" t="s">
        <v>71</v>
      </c>
      <c r="F201" s="778">
        <v>18000</v>
      </c>
      <c r="G201" s="779">
        <v>2.13</v>
      </c>
      <c r="H201" s="779">
        <v>2.23</v>
      </c>
      <c r="I201" s="780">
        <v>-1665.56</v>
      </c>
      <c r="J201" s="781">
        <v>-4.1399999999999997</v>
      </c>
      <c r="K201" s="777" t="s">
        <v>9</v>
      </c>
      <c r="L201" s="726"/>
      <c r="M201" s="780" t="str">
        <f t="shared" si="1"/>
        <v/>
      </c>
      <c r="N201" s="727"/>
      <c r="O201" s="727"/>
    </row>
    <row r="202" spans="1:15">
      <c r="A202" s="719">
        <v>42934</v>
      </c>
      <c r="B202" s="720" t="s">
        <v>47</v>
      </c>
      <c r="C202" s="721" t="s">
        <v>69</v>
      </c>
      <c r="D202" s="722" t="s">
        <v>115</v>
      </c>
      <c r="E202" s="721" t="s">
        <v>71</v>
      </c>
      <c r="F202" s="722">
        <v>4200</v>
      </c>
      <c r="G202" s="723">
        <v>9.52</v>
      </c>
      <c r="H202" s="723">
        <v>0</v>
      </c>
      <c r="I202" s="724">
        <v>0</v>
      </c>
      <c r="J202" s="725">
        <v>0</v>
      </c>
      <c r="K202" s="721" t="s">
        <v>9</v>
      </c>
      <c r="L202" s="726"/>
      <c r="M202" s="724">
        <f t="shared" si="1"/>
        <v>39984</v>
      </c>
      <c r="N202" s="727"/>
      <c r="O202" s="727"/>
    </row>
    <row r="203" spans="1:15">
      <c r="A203" s="719">
        <v>42935</v>
      </c>
      <c r="B203" s="720" t="s">
        <v>48</v>
      </c>
      <c r="C203" s="721" t="s">
        <v>69</v>
      </c>
      <c r="D203" s="722" t="s">
        <v>115</v>
      </c>
      <c r="E203" s="721" t="s">
        <v>71</v>
      </c>
      <c r="F203" s="722">
        <v>1600</v>
      </c>
      <c r="G203" s="723">
        <v>9.5299999999999994</v>
      </c>
      <c r="H203" s="723">
        <v>9.5299999999999994</v>
      </c>
      <c r="I203" s="724">
        <v>8.27</v>
      </c>
      <c r="J203" s="725">
        <v>0.05</v>
      </c>
      <c r="K203" s="721" t="s">
        <v>9</v>
      </c>
      <c r="L203" s="726"/>
      <c r="M203" s="724" t="str">
        <f t="shared" si="1"/>
        <v/>
      </c>
      <c r="N203" s="727"/>
      <c r="O203" s="727"/>
    </row>
    <row r="204" spans="1:15">
      <c r="A204" s="719">
        <v>42935</v>
      </c>
      <c r="B204" s="720" t="s">
        <v>48</v>
      </c>
      <c r="C204" s="721" t="s">
        <v>69</v>
      </c>
      <c r="D204" s="722" t="s">
        <v>115</v>
      </c>
      <c r="E204" s="721" t="s">
        <v>71</v>
      </c>
      <c r="F204" s="722">
        <v>2600</v>
      </c>
      <c r="G204" s="723">
        <v>9.49</v>
      </c>
      <c r="H204" s="723">
        <v>9.5299999999999994</v>
      </c>
      <c r="I204" s="724">
        <v>-84.26</v>
      </c>
      <c r="J204" s="725">
        <v>-0.34000000000000008</v>
      </c>
      <c r="K204" s="721" t="s">
        <v>9</v>
      </c>
      <c r="L204" s="726"/>
      <c r="M204" s="724" t="str">
        <f t="shared" si="1"/>
        <v/>
      </c>
      <c r="N204" s="727"/>
      <c r="O204" s="727"/>
    </row>
    <row r="205" spans="1:15">
      <c r="A205" s="796">
        <v>42935</v>
      </c>
      <c r="B205" s="797" t="s">
        <v>47</v>
      </c>
      <c r="C205" s="798" t="s">
        <v>69</v>
      </c>
      <c r="D205" s="799" t="s">
        <v>142</v>
      </c>
      <c r="E205" s="798" t="s">
        <v>71</v>
      </c>
      <c r="F205" s="799">
        <v>13000</v>
      </c>
      <c r="G205" s="800">
        <v>2.94</v>
      </c>
      <c r="H205" s="800">
        <v>0</v>
      </c>
      <c r="I205" s="801">
        <v>0</v>
      </c>
      <c r="J205" s="802">
        <v>0</v>
      </c>
      <c r="K205" s="798" t="s">
        <v>9</v>
      </c>
      <c r="L205" s="801"/>
      <c r="M205" s="801">
        <f t="shared" si="1"/>
        <v>38220</v>
      </c>
      <c r="N205" s="727"/>
      <c r="O205" s="727"/>
    </row>
    <row r="206" spans="1:15">
      <c r="A206" s="796">
        <v>42936</v>
      </c>
      <c r="B206" s="797" t="s">
        <v>48</v>
      </c>
      <c r="C206" s="798" t="s">
        <v>69</v>
      </c>
      <c r="D206" s="799" t="s">
        <v>142</v>
      </c>
      <c r="E206" s="798" t="s">
        <v>71</v>
      </c>
      <c r="F206" s="799">
        <v>13000</v>
      </c>
      <c r="G206" s="800">
        <v>2.99</v>
      </c>
      <c r="H206" s="800">
        <v>2.94</v>
      </c>
      <c r="I206" s="801">
        <v>734.89999999999986</v>
      </c>
      <c r="J206" s="802">
        <v>1.92</v>
      </c>
      <c r="K206" s="798" t="s">
        <v>9</v>
      </c>
      <c r="L206" s="801"/>
      <c r="M206" s="801" t="str">
        <f t="shared" si="1"/>
        <v/>
      </c>
      <c r="N206" s="727"/>
      <c r="O206" s="727"/>
    </row>
    <row r="207" spans="1:15">
      <c r="A207" s="719">
        <v>42936</v>
      </c>
      <c r="B207" s="720" t="s">
        <v>47</v>
      </c>
      <c r="C207" s="721" t="s">
        <v>69</v>
      </c>
      <c r="D207" s="722" t="s">
        <v>115</v>
      </c>
      <c r="E207" s="721" t="s">
        <v>71</v>
      </c>
      <c r="F207" s="722">
        <v>4300</v>
      </c>
      <c r="G207" s="723">
        <v>9.36</v>
      </c>
      <c r="H207" s="723">
        <v>0</v>
      </c>
      <c r="I207" s="724">
        <v>0</v>
      </c>
      <c r="J207" s="725">
        <v>0</v>
      </c>
      <c r="K207" s="721" t="s">
        <v>9</v>
      </c>
      <c r="L207" s="726"/>
      <c r="M207" s="724">
        <f t="shared" si="1"/>
        <v>40248</v>
      </c>
      <c r="N207" s="727"/>
      <c r="O207" s="727"/>
    </row>
    <row r="208" spans="1:15">
      <c r="A208" s="719">
        <v>42937</v>
      </c>
      <c r="B208" s="720" t="s">
        <v>48</v>
      </c>
      <c r="C208" s="721" t="s">
        <v>69</v>
      </c>
      <c r="D208" s="722" t="s">
        <v>115</v>
      </c>
      <c r="E208" s="721" t="s">
        <v>71</v>
      </c>
      <c r="F208" s="722">
        <v>4300</v>
      </c>
      <c r="G208" s="723">
        <v>9.14</v>
      </c>
      <c r="H208" s="723">
        <v>9.36</v>
      </c>
      <c r="I208" s="724">
        <v>-946.86</v>
      </c>
      <c r="J208" s="725">
        <v>-2.35</v>
      </c>
      <c r="K208" s="721" t="s">
        <v>9</v>
      </c>
      <c r="L208" s="726"/>
      <c r="M208" s="724" t="str">
        <f t="shared" si="1"/>
        <v/>
      </c>
      <c r="N208" s="727"/>
      <c r="O208" s="727"/>
    </row>
    <row r="209" spans="1:15">
      <c r="A209" s="796">
        <v>42937</v>
      </c>
      <c r="B209" s="797" t="s">
        <v>47</v>
      </c>
      <c r="C209" s="798" t="s">
        <v>69</v>
      </c>
      <c r="D209" s="799" t="s">
        <v>142</v>
      </c>
      <c r="E209" s="798" t="s">
        <v>71</v>
      </c>
      <c r="F209" s="799">
        <v>13000</v>
      </c>
      <c r="G209" s="800">
        <v>2.97</v>
      </c>
      <c r="H209" s="800">
        <v>0</v>
      </c>
      <c r="I209" s="801">
        <v>0</v>
      </c>
      <c r="J209" s="802">
        <v>0</v>
      </c>
      <c r="K209" s="798" t="s">
        <v>9</v>
      </c>
      <c r="L209" s="801"/>
      <c r="M209" s="801">
        <f t="shared" si="1"/>
        <v>38610</v>
      </c>
      <c r="N209" s="727"/>
      <c r="O209" s="727"/>
    </row>
    <row r="210" spans="1:15">
      <c r="A210" s="796">
        <v>42940</v>
      </c>
      <c r="B210" s="797" t="s">
        <v>48</v>
      </c>
      <c r="C210" s="798" t="s">
        <v>69</v>
      </c>
      <c r="D210" s="799" t="s">
        <v>142</v>
      </c>
      <c r="E210" s="798" t="s">
        <v>71</v>
      </c>
      <c r="F210" s="799">
        <v>13000</v>
      </c>
      <c r="G210" s="800">
        <v>2.97</v>
      </c>
      <c r="H210" s="800">
        <v>2.97</v>
      </c>
      <c r="I210" s="801">
        <v>84.86</v>
      </c>
      <c r="J210" s="802">
        <v>0.21000000000000002</v>
      </c>
      <c r="K210" s="798" t="s">
        <v>9</v>
      </c>
      <c r="L210" s="801"/>
      <c r="M210" s="801" t="str">
        <f t="shared" si="1"/>
        <v/>
      </c>
      <c r="N210" s="727"/>
      <c r="O210" s="727"/>
    </row>
    <row r="211" spans="1:15">
      <c r="A211" s="719">
        <v>42940</v>
      </c>
      <c r="B211" s="720" t="s">
        <v>47</v>
      </c>
      <c r="C211" s="721" t="s">
        <v>69</v>
      </c>
      <c r="D211" s="722" t="s">
        <v>115</v>
      </c>
      <c r="E211" s="721" t="s">
        <v>71</v>
      </c>
      <c r="F211" s="722">
        <v>4500</v>
      </c>
      <c r="G211" s="723">
        <v>9.02</v>
      </c>
      <c r="H211" s="723">
        <v>0</v>
      </c>
      <c r="I211" s="724">
        <v>0</v>
      </c>
      <c r="J211" s="725">
        <v>0</v>
      </c>
      <c r="K211" s="721" t="s">
        <v>9</v>
      </c>
      <c r="L211" s="726"/>
      <c r="M211" s="724">
        <f t="shared" si="1"/>
        <v>40590</v>
      </c>
      <c r="N211" s="549" t="s">
        <v>21</v>
      </c>
      <c r="O211" s="550">
        <f>AVERAGE(M184:M213)</f>
        <v>39726.928571428572</v>
      </c>
    </row>
    <row r="212" spans="1:15">
      <c r="A212" s="719">
        <v>42941</v>
      </c>
      <c r="B212" s="720" t="s">
        <v>48</v>
      </c>
      <c r="C212" s="721" t="s">
        <v>69</v>
      </c>
      <c r="D212" s="722" t="s">
        <v>115</v>
      </c>
      <c r="E212" s="721" t="s">
        <v>134</v>
      </c>
      <c r="F212" s="722">
        <v>4500</v>
      </c>
      <c r="G212" s="723">
        <v>9.08</v>
      </c>
      <c r="H212" s="723">
        <v>9.0299999999999994</v>
      </c>
      <c r="I212" s="724">
        <v>268.51</v>
      </c>
      <c r="J212" s="725">
        <v>0.66000000000000014</v>
      </c>
      <c r="K212" s="721" t="s">
        <v>9</v>
      </c>
      <c r="L212" s="726"/>
      <c r="M212" s="724" t="str">
        <f t="shared" si="1"/>
        <v/>
      </c>
      <c r="N212" s="551" t="s">
        <v>102</v>
      </c>
      <c r="O212" s="552">
        <v>0</v>
      </c>
    </row>
    <row r="213" spans="1:15">
      <c r="A213" s="796">
        <v>42941</v>
      </c>
      <c r="B213" s="797" t="s">
        <v>47</v>
      </c>
      <c r="C213" s="798" t="s">
        <v>69</v>
      </c>
      <c r="D213" s="799" t="s">
        <v>142</v>
      </c>
      <c r="E213" s="798" t="s">
        <v>134</v>
      </c>
      <c r="F213" s="799">
        <v>14000</v>
      </c>
      <c r="G213" s="800">
        <v>2.85</v>
      </c>
      <c r="H213" s="800">
        <v>0</v>
      </c>
      <c r="I213" s="801">
        <v>0</v>
      </c>
      <c r="J213" s="802">
        <v>0</v>
      </c>
      <c r="K213" s="798" t="s">
        <v>9</v>
      </c>
      <c r="L213" s="801">
        <f>SUM(I183:I213)</f>
        <v>-767.58000000000038</v>
      </c>
      <c r="M213" s="801">
        <f t="shared" si="1"/>
        <v>39900</v>
      </c>
      <c r="N213" s="553" t="s">
        <v>126</v>
      </c>
      <c r="O213" s="555">
        <f>(L213-O212)/O211</f>
        <v>-1.9321403078516382E-2</v>
      </c>
    </row>
    <row r="214" spans="1:15">
      <c r="A214" s="803">
        <v>42955</v>
      </c>
      <c r="B214" s="804" t="s">
        <v>48</v>
      </c>
      <c r="C214" s="805" t="s">
        <v>69</v>
      </c>
      <c r="D214" s="806" t="s">
        <v>142</v>
      </c>
      <c r="E214" s="805" t="s">
        <v>134</v>
      </c>
      <c r="F214" s="806">
        <v>3700</v>
      </c>
      <c r="G214" s="807">
        <v>2.0099999999999998</v>
      </c>
      <c r="H214" s="807">
        <v>2.85</v>
      </c>
      <c r="I214" s="808">
        <v>-3089.49</v>
      </c>
      <c r="J214" s="809">
        <v>-29.28</v>
      </c>
      <c r="K214" s="805" t="s">
        <v>9</v>
      </c>
      <c r="L214" s="808"/>
      <c r="M214" s="808" t="str">
        <f t="shared" si="1"/>
        <v/>
      </c>
      <c r="N214" s="727"/>
      <c r="O214" s="727"/>
    </row>
    <row r="215" spans="1:15">
      <c r="A215" s="761">
        <v>42955</v>
      </c>
      <c r="B215" s="762" t="s">
        <v>47</v>
      </c>
      <c r="C215" s="763" t="s">
        <v>69</v>
      </c>
      <c r="D215" s="766" t="s">
        <v>143</v>
      </c>
      <c r="E215" s="763" t="s">
        <v>134</v>
      </c>
      <c r="F215" s="766">
        <v>11000</v>
      </c>
      <c r="G215" s="764">
        <v>0.67</v>
      </c>
      <c r="H215" s="764">
        <v>0</v>
      </c>
      <c r="I215" s="750">
        <v>0</v>
      </c>
      <c r="J215" s="765">
        <v>0</v>
      </c>
      <c r="K215" s="763" t="s">
        <v>9</v>
      </c>
      <c r="L215" s="750"/>
      <c r="M215" s="750">
        <f t="shared" si="1"/>
        <v>7370</v>
      </c>
      <c r="N215" s="727"/>
      <c r="O215" s="727"/>
    </row>
    <row r="216" spans="1:15">
      <c r="A216" s="803">
        <v>42956</v>
      </c>
      <c r="B216" s="804" t="s">
        <v>48</v>
      </c>
      <c r="C216" s="805" t="s">
        <v>69</v>
      </c>
      <c r="D216" s="806" t="s">
        <v>142</v>
      </c>
      <c r="E216" s="805" t="s">
        <v>134</v>
      </c>
      <c r="F216" s="806">
        <v>10300</v>
      </c>
      <c r="G216" s="807">
        <v>1.6799999999999997</v>
      </c>
      <c r="H216" s="807">
        <v>2.85</v>
      </c>
      <c r="I216" s="808">
        <v>-11980.55</v>
      </c>
      <c r="J216" s="809">
        <v>-40.78</v>
      </c>
      <c r="K216" s="805" t="s">
        <v>9</v>
      </c>
      <c r="L216" s="808"/>
      <c r="M216" s="808" t="str">
        <f t="shared" si="1"/>
        <v/>
      </c>
      <c r="N216" s="727"/>
      <c r="O216" s="727"/>
    </row>
    <row r="217" spans="1:15">
      <c r="A217" s="751">
        <v>42956</v>
      </c>
      <c r="B217" s="752" t="s">
        <v>47</v>
      </c>
      <c r="C217" s="753" t="s">
        <v>69</v>
      </c>
      <c r="D217" s="754" t="s">
        <v>115</v>
      </c>
      <c r="E217" s="753" t="s">
        <v>134</v>
      </c>
      <c r="F217" s="754">
        <v>1600</v>
      </c>
      <c r="G217" s="755">
        <v>10.4</v>
      </c>
      <c r="H217" s="755">
        <v>0</v>
      </c>
      <c r="I217" s="756">
        <v>0</v>
      </c>
      <c r="J217" s="757">
        <v>0</v>
      </c>
      <c r="K217" s="753" t="s">
        <v>9</v>
      </c>
      <c r="L217" s="750"/>
      <c r="M217" s="756">
        <f t="shared" si="1"/>
        <v>16640</v>
      </c>
      <c r="N217" s="727"/>
      <c r="O217" s="727"/>
    </row>
    <row r="218" spans="1:15">
      <c r="A218" s="751">
        <v>42958</v>
      </c>
      <c r="B218" s="752" t="s">
        <v>48</v>
      </c>
      <c r="C218" s="753" t="s">
        <v>69</v>
      </c>
      <c r="D218" s="754" t="s">
        <v>115</v>
      </c>
      <c r="E218" s="753" t="s">
        <v>134</v>
      </c>
      <c r="F218" s="754">
        <v>1600</v>
      </c>
      <c r="G218" s="755">
        <v>9.7100000000000009</v>
      </c>
      <c r="H218" s="755">
        <v>10.41</v>
      </c>
      <c r="I218" s="756">
        <v>-1118.46</v>
      </c>
      <c r="J218" s="757">
        <v>-6.71</v>
      </c>
      <c r="K218" s="753" t="s">
        <v>9</v>
      </c>
      <c r="L218" s="750"/>
      <c r="M218" s="756" t="str">
        <f t="shared" si="1"/>
        <v/>
      </c>
      <c r="N218" s="727"/>
      <c r="O218" s="727"/>
    </row>
    <row r="219" spans="1:15">
      <c r="A219" s="803">
        <v>42958</v>
      </c>
      <c r="B219" s="804" t="s">
        <v>47</v>
      </c>
      <c r="C219" s="805" t="s">
        <v>69</v>
      </c>
      <c r="D219" s="806" t="s">
        <v>142</v>
      </c>
      <c r="E219" s="805" t="s">
        <v>134</v>
      </c>
      <c r="F219" s="806">
        <v>8000</v>
      </c>
      <c r="G219" s="807">
        <v>1.92</v>
      </c>
      <c r="H219" s="807">
        <v>0</v>
      </c>
      <c r="I219" s="808">
        <v>0</v>
      </c>
      <c r="J219" s="809">
        <v>0</v>
      </c>
      <c r="K219" s="805" t="s">
        <v>9</v>
      </c>
      <c r="L219" s="808"/>
      <c r="M219" s="808">
        <f t="shared" si="1"/>
        <v>15360</v>
      </c>
      <c r="N219" s="727"/>
      <c r="O219" s="727"/>
    </row>
    <row r="220" spans="1:15">
      <c r="A220" s="803">
        <v>42963</v>
      </c>
      <c r="B220" s="804" t="s">
        <v>48</v>
      </c>
      <c r="C220" s="805" t="s">
        <v>69</v>
      </c>
      <c r="D220" s="806" t="s">
        <v>142</v>
      </c>
      <c r="E220" s="805" t="s">
        <v>134</v>
      </c>
      <c r="F220" s="806">
        <v>8000</v>
      </c>
      <c r="G220" s="807">
        <v>2.08</v>
      </c>
      <c r="H220" s="807">
        <v>1.92</v>
      </c>
      <c r="I220" s="808">
        <v>1329.57</v>
      </c>
      <c r="J220" s="809">
        <v>0.09</v>
      </c>
      <c r="K220" s="805" t="s">
        <v>9</v>
      </c>
      <c r="L220" s="808"/>
      <c r="M220" s="808" t="str">
        <f t="shared" si="1"/>
        <v/>
      </c>
      <c r="N220" s="727"/>
      <c r="O220" s="727"/>
    </row>
    <row r="221" spans="1:15">
      <c r="A221" s="810">
        <v>42963</v>
      </c>
      <c r="B221" s="811" t="s">
        <v>47</v>
      </c>
      <c r="C221" s="812" t="s">
        <v>69</v>
      </c>
      <c r="D221" s="813" t="s">
        <v>92</v>
      </c>
      <c r="E221" s="812" t="s">
        <v>134</v>
      </c>
      <c r="F221" s="813">
        <v>10000</v>
      </c>
      <c r="G221" s="814">
        <v>1.59</v>
      </c>
      <c r="H221" s="814">
        <v>0</v>
      </c>
      <c r="I221" s="815">
        <v>0</v>
      </c>
      <c r="J221" s="816">
        <v>0</v>
      </c>
      <c r="K221" s="812" t="s">
        <v>9</v>
      </c>
      <c r="L221" s="815"/>
      <c r="M221" s="815">
        <f t="shared" si="1"/>
        <v>15900</v>
      </c>
      <c r="N221" s="727"/>
      <c r="O221" s="727"/>
    </row>
    <row r="222" spans="1:15">
      <c r="A222" s="810">
        <v>42969</v>
      </c>
      <c r="B222" s="811" t="s">
        <v>48</v>
      </c>
      <c r="C222" s="812" t="s">
        <v>69</v>
      </c>
      <c r="D222" s="813" t="s">
        <v>92</v>
      </c>
      <c r="E222" s="812" t="s">
        <v>134</v>
      </c>
      <c r="F222" s="813">
        <v>10000</v>
      </c>
      <c r="G222" s="814">
        <v>1.59</v>
      </c>
      <c r="H222" s="814">
        <v>1.59</v>
      </c>
      <c r="I222" s="815">
        <v>69.63</v>
      </c>
      <c r="J222" s="816">
        <v>0.43</v>
      </c>
      <c r="K222" s="812" t="s">
        <v>9</v>
      </c>
      <c r="L222" s="815"/>
      <c r="M222" s="815" t="str">
        <f t="shared" si="1"/>
        <v/>
      </c>
      <c r="N222" s="727"/>
      <c r="O222" s="727"/>
    </row>
    <row r="223" spans="1:15">
      <c r="A223" s="761">
        <v>42969</v>
      </c>
      <c r="B223" s="762" t="s">
        <v>47</v>
      </c>
      <c r="C223" s="763" t="s">
        <v>69</v>
      </c>
      <c r="D223" s="766" t="s">
        <v>132</v>
      </c>
      <c r="E223" s="763" t="s">
        <v>134</v>
      </c>
      <c r="F223" s="766">
        <v>2500</v>
      </c>
      <c r="G223" s="764">
        <v>6.24</v>
      </c>
      <c r="H223" s="764">
        <v>0</v>
      </c>
      <c r="I223" s="750">
        <v>0</v>
      </c>
      <c r="J223" s="765">
        <v>0</v>
      </c>
      <c r="K223" s="763" t="s">
        <v>9</v>
      </c>
      <c r="L223" s="750"/>
      <c r="M223" s="750">
        <f t="shared" si="1"/>
        <v>15600</v>
      </c>
      <c r="N223" s="727"/>
      <c r="O223" s="727"/>
    </row>
    <row r="224" spans="1:15">
      <c r="A224" s="761">
        <v>42970</v>
      </c>
      <c r="B224" s="762" t="s">
        <v>48</v>
      </c>
      <c r="C224" s="763" t="s">
        <v>69</v>
      </c>
      <c r="D224" s="766" t="s">
        <v>132</v>
      </c>
      <c r="E224" s="763" t="s">
        <v>134</v>
      </c>
      <c r="F224" s="766">
        <v>2500</v>
      </c>
      <c r="G224" s="764">
        <v>6.28</v>
      </c>
      <c r="H224" s="764">
        <v>6.25</v>
      </c>
      <c r="I224" s="750">
        <v>94.81</v>
      </c>
      <c r="J224" s="765">
        <v>0.6</v>
      </c>
      <c r="K224" s="763" t="s">
        <v>9</v>
      </c>
      <c r="L224" s="750"/>
      <c r="M224" s="750" t="str">
        <f t="shared" si="1"/>
        <v/>
      </c>
      <c r="N224" s="727"/>
      <c r="O224" s="727"/>
    </row>
    <row r="225" spans="1:15">
      <c r="A225" s="743">
        <v>42970</v>
      </c>
      <c r="B225" s="744" t="s">
        <v>47</v>
      </c>
      <c r="C225" s="745" t="s">
        <v>69</v>
      </c>
      <c r="D225" s="746" t="s">
        <v>129</v>
      </c>
      <c r="E225" s="745" t="s">
        <v>134</v>
      </c>
      <c r="F225" s="746">
        <v>2000</v>
      </c>
      <c r="G225" s="747">
        <v>8.259999999999998</v>
      </c>
      <c r="H225" s="747">
        <v>0</v>
      </c>
      <c r="I225" s="748">
        <v>0</v>
      </c>
      <c r="J225" s="749">
        <v>0</v>
      </c>
      <c r="K225" s="745" t="s">
        <v>9</v>
      </c>
      <c r="L225" s="750"/>
      <c r="M225" s="748">
        <f t="shared" si="1"/>
        <v>16519.999999999996</v>
      </c>
      <c r="N225" s="727"/>
      <c r="O225" s="727"/>
    </row>
    <row r="226" spans="1:15">
      <c r="A226" s="743">
        <v>42971</v>
      </c>
      <c r="B226" s="744" t="s">
        <v>48</v>
      </c>
      <c r="C226" s="745" t="s">
        <v>69</v>
      </c>
      <c r="D226" s="746" t="s">
        <v>129</v>
      </c>
      <c r="E226" s="745" t="s">
        <v>134</v>
      </c>
      <c r="F226" s="746">
        <v>2000</v>
      </c>
      <c r="G226" s="747">
        <v>8.3800000000000008</v>
      </c>
      <c r="H226" s="747">
        <v>8.27</v>
      </c>
      <c r="I226" s="748">
        <v>229.17</v>
      </c>
      <c r="J226" s="749">
        <v>1.38</v>
      </c>
      <c r="K226" s="745" t="s">
        <v>9</v>
      </c>
      <c r="L226" s="750"/>
      <c r="M226" s="748" t="str">
        <f t="shared" si="1"/>
        <v/>
      </c>
      <c r="N226" s="727"/>
      <c r="O226" s="727"/>
    </row>
    <row r="227" spans="1:15">
      <c r="A227" s="751">
        <v>42972</v>
      </c>
      <c r="B227" s="752" t="s">
        <v>47</v>
      </c>
      <c r="C227" s="753" t="s">
        <v>69</v>
      </c>
      <c r="D227" s="754" t="s">
        <v>115</v>
      </c>
      <c r="E227" s="753" t="s">
        <v>71</v>
      </c>
      <c r="F227" s="754">
        <v>1500</v>
      </c>
      <c r="G227" s="755">
        <v>10.79</v>
      </c>
      <c r="H227" s="755">
        <v>0</v>
      </c>
      <c r="I227" s="756">
        <v>0</v>
      </c>
      <c r="J227" s="757">
        <v>0</v>
      </c>
      <c r="K227" s="753" t="s">
        <v>9</v>
      </c>
      <c r="L227" s="750"/>
      <c r="M227" s="756">
        <f t="shared" si="1"/>
        <v>16184.999999999998</v>
      </c>
      <c r="N227" s="727"/>
      <c r="O227" s="727"/>
    </row>
    <row r="228" spans="1:15">
      <c r="A228" s="751">
        <v>42975</v>
      </c>
      <c r="B228" s="752" t="s">
        <v>48</v>
      </c>
      <c r="C228" s="753" t="s">
        <v>69</v>
      </c>
      <c r="D228" s="754" t="s">
        <v>115</v>
      </c>
      <c r="E228" s="753" t="s">
        <v>71</v>
      </c>
      <c r="F228" s="754">
        <v>1500</v>
      </c>
      <c r="G228" s="755">
        <v>10.93</v>
      </c>
      <c r="H228" s="755">
        <v>10.79</v>
      </c>
      <c r="I228" s="756">
        <v>224.4</v>
      </c>
      <c r="J228" s="757">
        <v>1.38</v>
      </c>
      <c r="K228" s="753" t="s">
        <v>9</v>
      </c>
      <c r="L228" s="750"/>
      <c r="M228" s="756" t="str">
        <f t="shared" si="1"/>
        <v/>
      </c>
      <c r="N228" s="727"/>
      <c r="O228" s="727"/>
    </row>
    <row r="229" spans="1:15">
      <c r="A229" s="743">
        <v>42975</v>
      </c>
      <c r="B229" s="744" t="s">
        <v>47</v>
      </c>
      <c r="C229" s="745" t="s">
        <v>69</v>
      </c>
      <c r="D229" s="746" t="s">
        <v>129</v>
      </c>
      <c r="E229" s="745" t="s">
        <v>71</v>
      </c>
      <c r="F229" s="746">
        <v>2000</v>
      </c>
      <c r="G229" s="747">
        <v>8.5</v>
      </c>
      <c r="H229" s="747">
        <v>0</v>
      </c>
      <c r="I229" s="748">
        <v>0</v>
      </c>
      <c r="J229" s="749">
        <v>0</v>
      </c>
      <c r="K229" s="745" t="s">
        <v>9</v>
      </c>
      <c r="L229" s="750"/>
      <c r="M229" s="748">
        <f t="shared" si="1"/>
        <v>17000</v>
      </c>
      <c r="N229" s="727"/>
      <c r="O229" s="727"/>
    </row>
    <row r="230" spans="1:15">
      <c r="A230" s="743">
        <v>42976</v>
      </c>
      <c r="B230" s="744" t="s">
        <v>48</v>
      </c>
      <c r="C230" s="745" t="s">
        <v>69</v>
      </c>
      <c r="D230" s="746" t="s">
        <v>129</v>
      </c>
      <c r="E230" s="745" t="s">
        <v>71</v>
      </c>
      <c r="F230" s="746">
        <v>2000</v>
      </c>
      <c r="G230" s="747">
        <v>8.42</v>
      </c>
      <c r="H230" s="747">
        <v>8.5</v>
      </c>
      <c r="I230" s="748">
        <v>-164</v>
      </c>
      <c r="J230" s="749">
        <v>-0.96</v>
      </c>
      <c r="K230" s="745" t="s">
        <v>9</v>
      </c>
      <c r="L230" s="750"/>
      <c r="M230" s="748" t="str">
        <f t="shared" si="1"/>
        <v/>
      </c>
      <c r="N230" s="727"/>
      <c r="O230" s="727"/>
    </row>
    <row r="231" spans="1:15">
      <c r="A231" s="751">
        <v>42976</v>
      </c>
      <c r="B231" s="752" t="s">
        <v>47</v>
      </c>
      <c r="C231" s="753" t="s">
        <v>69</v>
      </c>
      <c r="D231" s="754" t="s">
        <v>115</v>
      </c>
      <c r="E231" s="753" t="s">
        <v>71</v>
      </c>
      <c r="F231" s="754">
        <v>1500</v>
      </c>
      <c r="G231" s="755">
        <v>11.08</v>
      </c>
      <c r="H231" s="755">
        <v>0</v>
      </c>
      <c r="I231" s="756">
        <v>0</v>
      </c>
      <c r="J231" s="757">
        <v>0</v>
      </c>
      <c r="K231" s="753" t="s">
        <v>9</v>
      </c>
      <c r="L231" s="750"/>
      <c r="M231" s="756">
        <f t="shared" si="1"/>
        <v>16620</v>
      </c>
      <c r="N231" s="727"/>
      <c r="O231" s="727"/>
    </row>
    <row r="232" spans="1:15">
      <c r="A232" s="751">
        <v>42977</v>
      </c>
      <c r="B232" s="752" t="s">
        <v>48</v>
      </c>
      <c r="C232" s="753" t="s">
        <v>69</v>
      </c>
      <c r="D232" s="754" t="s">
        <v>115</v>
      </c>
      <c r="E232" s="753" t="s">
        <v>71</v>
      </c>
      <c r="F232" s="754">
        <v>1500</v>
      </c>
      <c r="G232" s="755">
        <v>11.24</v>
      </c>
      <c r="H232" s="755">
        <v>11.08</v>
      </c>
      <c r="I232" s="756">
        <v>254.11</v>
      </c>
      <c r="J232" s="757">
        <v>1.52</v>
      </c>
      <c r="K232" s="753" t="s">
        <v>9</v>
      </c>
      <c r="L232" s="750"/>
      <c r="M232" s="756" t="str">
        <f t="shared" si="1"/>
        <v/>
      </c>
      <c r="N232" s="727"/>
      <c r="O232" s="727"/>
    </row>
    <row r="233" spans="1:15">
      <c r="A233" s="761">
        <v>42977</v>
      </c>
      <c r="B233" s="762" t="s">
        <v>47</v>
      </c>
      <c r="C233" s="763" t="s">
        <v>69</v>
      </c>
      <c r="D233" s="766" t="s">
        <v>132</v>
      </c>
      <c r="E233" s="763" t="s">
        <v>71</v>
      </c>
      <c r="F233" s="766">
        <v>2500</v>
      </c>
      <c r="G233" s="764">
        <v>6.54</v>
      </c>
      <c r="H233" s="764">
        <v>0</v>
      </c>
      <c r="I233" s="750">
        <v>0</v>
      </c>
      <c r="J233" s="765">
        <v>0</v>
      </c>
      <c r="K233" s="763" t="s">
        <v>9</v>
      </c>
      <c r="L233" s="750"/>
      <c r="M233" s="750">
        <f t="shared" si="1"/>
        <v>16350</v>
      </c>
      <c r="N233" s="549" t="s">
        <v>21</v>
      </c>
      <c r="O233" s="550">
        <f>AVERAGE(M214:M235)</f>
        <v>15848.09090909091</v>
      </c>
    </row>
    <row r="234" spans="1:15">
      <c r="A234" s="761">
        <v>42978</v>
      </c>
      <c r="B234" s="762" t="s">
        <v>48</v>
      </c>
      <c r="C234" s="763" t="s">
        <v>69</v>
      </c>
      <c r="D234" s="766" t="s">
        <v>132</v>
      </c>
      <c r="E234" s="763" t="s">
        <v>71</v>
      </c>
      <c r="F234" s="766">
        <v>2500</v>
      </c>
      <c r="G234" s="764">
        <v>6.71</v>
      </c>
      <c r="H234" s="764">
        <v>6.55</v>
      </c>
      <c r="I234" s="750">
        <v>419.22</v>
      </c>
      <c r="J234" s="765">
        <v>2.56</v>
      </c>
      <c r="K234" s="763" t="s">
        <v>9</v>
      </c>
      <c r="L234" s="750"/>
      <c r="M234" s="750" t="str">
        <f t="shared" si="1"/>
        <v/>
      </c>
      <c r="N234" s="551" t="s">
        <v>102</v>
      </c>
      <c r="O234" s="552">
        <v>0</v>
      </c>
    </row>
    <row r="235" spans="1:15">
      <c r="A235" s="743">
        <v>42978</v>
      </c>
      <c r="B235" s="744" t="s">
        <v>47</v>
      </c>
      <c r="C235" s="745" t="s">
        <v>69</v>
      </c>
      <c r="D235" s="746" t="s">
        <v>129</v>
      </c>
      <c r="E235" s="745" t="s">
        <v>71</v>
      </c>
      <c r="F235" s="746">
        <v>2400</v>
      </c>
      <c r="G235" s="747">
        <v>8.66</v>
      </c>
      <c r="H235" s="747">
        <v>0</v>
      </c>
      <c r="I235" s="748">
        <v>0</v>
      </c>
      <c r="J235" s="749">
        <v>0</v>
      </c>
      <c r="K235" s="745" t="s">
        <v>9</v>
      </c>
      <c r="L235" s="750">
        <f>SUM(I213:I235)</f>
        <v>-13731.590000000002</v>
      </c>
      <c r="M235" s="748">
        <f t="shared" si="1"/>
        <v>20784</v>
      </c>
      <c r="N235" s="553" t="s">
        <v>126</v>
      </c>
      <c r="O235" s="555">
        <f>(L235-O234)/O233</f>
        <v>-0.86645073395705829</v>
      </c>
    </row>
    <row r="236" spans="1:15">
      <c r="A236" s="729">
        <v>42979</v>
      </c>
      <c r="B236" s="730" t="s">
        <v>48</v>
      </c>
      <c r="C236" s="731" t="s">
        <v>69</v>
      </c>
      <c r="D236" s="732" t="s">
        <v>129</v>
      </c>
      <c r="E236" s="731" t="s">
        <v>71</v>
      </c>
      <c r="F236" s="732">
        <v>2400</v>
      </c>
      <c r="G236" s="733">
        <v>8.7899999999999991</v>
      </c>
      <c r="H236" s="733">
        <v>8.67</v>
      </c>
      <c r="I236" s="734">
        <v>302.38</v>
      </c>
      <c r="J236" s="735">
        <v>1.45</v>
      </c>
      <c r="K236" s="731" t="s">
        <v>9</v>
      </c>
      <c r="L236" s="726"/>
      <c r="M236" s="734" t="str">
        <f t="shared" si="1"/>
        <v/>
      </c>
      <c r="N236" s="727"/>
      <c r="O236" s="727"/>
    </row>
    <row r="237" spans="1:15">
      <c r="A237" s="736">
        <v>42979</v>
      </c>
      <c r="B237" s="737" t="s">
        <v>47</v>
      </c>
      <c r="C237" s="738" t="s">
        <v>69</v>
      </c>
      <c r="D237" s="739" t="s">
        <v>132</v>
      </c>
      <c r="E237" s="738" t="s">
        <v>71</v>
      </c>
      <c r="F237" s="739">
        <v>2700</v>
      </c>
      <c r="G237" s="740">
        <v>7.59</v>
      </c>
      <c r="H237" s="740">
        <v>0</v>
      </c>
      <c r="I237" s="726">
        <v>0</v>
      </c>
      <c r="J237" s="741">
        <v>0</v>
      </c>
      <c r="K237" s="726" t="s">
        <v>9</v>
      </c>
      <c r="L237" s="726"/>
      <c r="M237" s="726">
        <f t="shared" si="1"/>
        <v>20493</v>
      </c>
      <c r="N237" s="727"/>
      <c r="O237" s="727"/>
    </row>
    <row r="238" spans="1:15">
      <c r="A238" s="736">
        <v>42982</v>
      </c>
      <c r="B238" s="737" t="s">
        <v>48</v>
      </c>
      <c r="C238" s="738" t="s">
        <v>69</v>
      </c>
      <c r="D238" s="739" t="s">
        <v>132</v>
      </c>
      <c r="E238" s="738" t="s">
        <v>71</v>
      </c>
      <c r="F238" s="739">
        <v>2700</v>
      </c>
      <c r="G238" s="740">
        <v>7.54</v>
      </c>
      <c r="H238" s="740">
        <v>7.5999999999999988</v>
      </c>
      <c r="I238" s="726">
        <v>-141.28</v>
      </c>
      <c r="J238" s="741">
        <v>-0.68000000000000016</v>
      </c>
      <c r="K238" s="726" t="s">
        <v>9</v>
      </c>
      <c r="L238" s="726"/>
      <c r="M238" s="726" t="str">
        <f t="shared" si="1"/>
        <v/>
      </c>
      <c r="N238" s="727"/>
      <c r="O238" s="727"/>
    </row>
    <row r="239" spans="1:15">
      <c r="A239" s="729">
        <v>42982</v>
      </c>
      <c r="B239" s="730" t="s">
        <v>47</v>
      </c>
      <c r="C239" s="731" t="s">
        <v>69</v>
      </c>
      <c r="D239" s="732" t="s">
        <v>129</v>
      </c>
      <c r="E239" s="731" t="s">
        <v>71</v>
      </c>
      <c r="F239" s="732">
        <v>2200</v>
      </c>
      <c r="G239" s="733">
        <v>9.3000000000000007</v>
      </c>
      <c r="H239" s="733">
        <v>0</v>
      </c>
      <c r="I239" s="734">
        <v>0</v>
      </c>
      <c r="J239" s="735">
        <v>0</v>
      </c>
      <c r="K239" s="731" t="s">
        <v>9</v>
      </c>
      <c r="L239" s="726"/>
      <c r="M239" s="734">
        <f t="shared" si="1"/>
        <v>20460</v>
      </c>
      <c r="N239" s="727"/>
      <c r="O239" s="727"/>
    </row>
    <row r="240" spans="1:15">
      <c r="A240" s="729">
        <v>42983</v>
      </c>
      <c r="B240" s="730" t="s">
        <v>48</v>
      </c>
      <c r="C240" s="731" t="s">
        <v>69</v>
      </c>
      <c r="D240" s="732" t="s">
        <v>129</v>
      </c>
      <c r="E240" s="731" t="s">
        <v>71</v>
      </c>
      <c r="F240" s="732">
        <v>2200</v>
      </c>
      <c r="G240" s="733">
        <v>9.81</v>
      </c>
      <c r="H240" s="733">
        <v>9.31</v>
      </c>
      <c r="I240" s="734">
        <v>1110.32</v>
      </c>
      <c r="J240" s="735">
        <v>5.42</v>
      </c>
      <c r="K240" s="731" t="s">
        <v>9</v>
      </c>
      <c r="L240" s="726"/>
      <c r="M240" s="734" t="str">
        <f t="shared" si="1"/>
        <v/>
      </c>
      <c r="N240" s="727"/>
      <c r="O240" s="727"/>
    </row>
    <row r="241" spans="1:15">
      <c r="A241" s="729">
        <v>42986</v>
      </c>
      <c r="B241" s="730" t="s">
        <v>47</v>
      </c>
      <c r="C241" s="731" t="s">
        <v>69</v>
      </c>
      <c r="D241" s="732" t="s">
        <v>129</v>
      </c>
      <c r="E241" s="731" t="s">
        <v>71</v>
      </c>
      <c r="F241" s="732">
        <v>2000</v>
      </c>
      <c r="G241" s="733">
        <v>10.11</v>
      </c>
      <c r="H241" s="733">
        <v>0</v>
      </c>
      <c r="I241" s="734">
        <v>0</v>
      </c>
      <c r="J241" s="735">
        <v>0</v>
      </c>
      <c r="K241" s="731" t="s">
        <v>9</v>
      </c>
      <c r="L241" s="726"/>
      <c r="M241" s="734">
        <f t="shared" si="1"/>
        <v>20220</v>
      </c>
      <c r="N241" s="727"/>
      <c r="O241" s="727"/>
    </row>
    <row r="242" spans="1:15">
      <c r="A242" s="729">
        <v>42991</v>
      </c>
      <c r="B242" s="730" t="s">
        <v>48</v>
      </c>
      <c r="C242" s="731" t="s">
        <v>69</v>
      </c>
      <c r="D242" s="732" t="s">
        <v>129</v>
      </c>
      <c r="E242" s="731" t="s">
        <v>71</v>
      </c>
      <c r="F242" s="732">
        <v>2000</v>
      </c>
      <c r="G242" s="733">
        <v>10.49</v>
      </c>
      <c r="H242" s="733">
        <v>10.119999999999999</v>
      </c>
      <c r="I242" s="734">
        <v>746.6</v>
      </c>
      <c r="J242" s="735">
        <v>3.68</v>
      </c>
      <c r="K242" s="731" t="s">
        <v>9</v>
      </c>
      <c r="L242" s="726"/>
      <c r="M242" s="734" t="str">
        <f t="shared" si="1"/>
        <v/>
      </c>
      <c r="N242" s="727"/>
      <c r="O242" s="727"/>
    </row>
    <row r="243" spans="1:15">
      <c r="A243" s="719">
        <v>42991</v>
      </c>
      <c r="B243" s="720" t="s">
        <v>47</v>
      </c>
      <c r="C243" s="721" t="s">
        <v>69</v>
      </c>
      <c r="D243" s="722" t="s">
        <v>115</v>
      </c>
      <c r="E243" s="721" t="s">
        <v>71</v>
      </c>
      <c r="F243" s="722">
        <v>1600</v>
      </c>
      <c r="G243" s="723">
        <v>12.94</v>
      </c>
      <c r="H243" s="723">
        <v>0</v>
      </c>
      <c r="I243" s="724">
        <v>0</v>
      </c>
      <c r="J243" s="725">
        <v>0</v>
      </c>
      <c r="K243" s="721" t="s">
        <v>9</v>
      </c>
      <c r="L243" s="726"/>
      <c r="M243" s="724">
        <f t="shared" si="1"/>
        <v>20704</v>
      </c>
      <c r="N243" s="727"/>
      <c r="O243" s="727"/>
    </row>
    <row r="244" spans="1:15">
      <c r="A244" s="719">
        <v>42992</v>
      </c>
      <c r="B244" s="720" t="s">
        <v>48</v>
      </c>
      <c r="C244" s="721" t="s">
        <v>69</v>
      </c>
      <c r="D244" s="722" t="s">
        <v>115</v>
      </c>
      <c r="E244" s="721" t="s">
        <v>71</v>
      </c>
      <c r="F244" s="722">
        <v>1600</v>
      </c>
      <c r="G244" s="723">
        <v>12.83</v>
      </c>
      <c r="H244" s="723">
        <v>12.94</v>
      </c>
      <c r="I244" s="724">
        <v>-161.4</v>
      </c>
      <c r="J244" s="725">
        <v>-0.77</v>
      </c>
      <c r="K244" s="721" t="s">
        <v>9</v>
      </c>
      <c r="L244" s="726"/>
      <c r="M244" s="724" t="str">
        <f t="shared" si="1"/>
        <v/>
      </c>
      <c r="N244" s="727"/>
      <c r="O244" s="727"/>
    </row>
    <row r="245" spans="1:15">
      <c r="A245" s="729">
        <v>42992</v>
      </c>
      <c r="B245" s="730" t="s">
        <v>48</v>
      </c>
      <c r="C245" s="731" t="s">
        <v>69</v>
      </c>
      <c r="D245" s="732" t="s">
        <v>144</v>
      </c>
      <c r="E245" s="731" t="s">
        <v>71</v>
      </c>
      <c r="F245" s="732">
        <v>1222</v>
      </c>
      <c r="G245" s="733">
        <v>2.8</v>
      </c>
      <c r="H245" s="733">
        <v>0</v>
      </c>
      <c r="I245" s="734">
        <v>-3947.3</v>
      </c>
      <c r="J245" s="735">
        <v>100</v>
      </c>
      <c r="K245" s="731" t="s">
        <v>9</v>
      </c>
      <c r="L245" s="726"/>
      <c r="M245" s="734" t="str">
        <f t="shared" si="1"/>
        <v/>
      </c>
      <c r="N245" s="727"/>
      <c r="O245" s="727"/>
    </row>
    <row r="246" spans="1:15">
      <c r="A246" s="817">
        <v>42992</v>
      </c>
      <c r="B246" s="818" t="s">
        <v>47</v>
      </c>
      <c r="C246" s="819" t="s">
        <v>69</v>
      </c>
      <c r="D246" s="820" t="s">
        <v>92</v>
      </c>
      <c r="E246" s="819" t="s">
        <v>71</v>
      </c>
      <c r="F246" s="820">
        <v>14000</v>
      </c>
      <c r="G246" s="821">
        <v>1.66</v>
      </c>
      <c r="H246" s="821">
        <v>0</v>
      </c>
      <c r="I246" s="822">
        <v>0</v>
      </c>
      <c r="J246" s="823">
        <v>0</v>
      </c>
      <c r="K246" s="819" t="s">
        <v>9</v>
      </c>
      <c r="L246" s="822"/>
      <c r="M246" s="822">
        <f t="shared" si="1"/>
        <v>23240</v>
      </c>
      <c r="N246" s="727"/>
      <c r="O246" s="727"/>
    </row>
    <row r="247" spans="1:15">
      <c r="A247" s="817">
        <v>42993</v>
      </c>
      <c r="B247" s="818" t="s">
        <v>48</v>
      </c>
      <c r="C247" s="819" t="s">
        <v>69</v>
      </c>
      <c r="D247" s="820" t="s">
        <v>92</v>
      </c>
      <c r="E247" s="819" t="s">
        <v>71</v>
      </c>
      <c r="F247" s="820">
        <v>14000</v>
      </c>
      <c r="G247" s="821">
        <v>1.67</v>
      </c>
      <c r="H247" s="821">
        <v>1.66</v>
      </c>
      <c r="I247" s="822">
        <v>244.8</v>
      </c>
      <c r="J247" s="823">
        <v>1.05</v>
      </c>
      <c r="K247" s="819" t="s">
        <v>9</v>
      </c>
      <c r="L247" s="822"/>
      <c r="M247" s="822" t="str">
        <f t="shared" si="1"/>
        <v/>
      </c>
      <c r="N247" s="727"/>
      <c r="O247" s="727"/>
    </row>
    <row r="248" spans="1:15">
      <c r="A248" s="729">
        <v>42993</v>
      </c>
      <c r="B248" s="730" t="s">
        <v>47</v>
      </c>
      <c r="C248" s="731" t="s">
        <v>69</v>
      </c>
      <c r="D248" s="732" t="s">
        <v>129</v>
      </c>
      <c r="E248" s="731" t="s">
        <v>71</v>
      </c>
      <c r="F248" s="732">
        <v>2500</v>
      </c>
      <c r="G248" s="733">
        <v>10.8</v>
      </c>
      <c r="H248" s="733">
        <v>0</v>
      </c>
      <c r="I248" s="734">
        <v>0</v>
      </c>
      <c r="J248" s="735">
        <v>0</v>
      </c>
      <c r="K248" s="731" t="s">
        <v>9</v>
      </c>
      <c r="L248" s="726"/>
      <c r="M248" s="734">
        <f t="shared" si="1"/>
        <v>27000</v>
      </c>
      <c r="N248" s="727"/>
      <c r="O248" s="727"/>
    </row>
    <row r="249" spans="1:15">
      <c r="A249" s="729">
        <v>42997</v>
      </c>
      <c r="B249" s="730" t="s">
        <v>48</v>
      </c>
      <c r="C249" s="731" t="s">
        <v>69</v>
      </c>
      <c r="D249" s="732" t="s">
        <v>129</v>
      </c>
      <c r="E249" s="731" t="s">
        <v>71</v>
      </c>
      <c r="F249" s="732">
        <v>2500</v>
      </c>
      <c r="G249" s="733">
        <v>10.85</v>
      </c>
      <c r="H249" s="733">
        <v>10.81</v>
      </c>
      <c r="I249" s="734">
        <v>112.4</v>
      </c>
      <c r="J249" s="735">
        <v>0.41</v>
      </c>
      <c r="K249" s="731" t="s">
        <v>9</v>
      </c>
      <c r="L249" s="726"/>
      <c r="M249" s="734" t="str">
        <f t="shared" si="1"/>
        <v/>
      </c>
      <c r="N249" s="549" t="s">
        <v>21</v>
      </c>
      <c r="O249" s="550">
        <f>AVERAGE(M236:M251)</f>
        <v>22736.714285714286</v>
      </c>
    </row>
    <row r="250" spans="1:15">
      <c r="A250" s="817">
        <v>42997</v>
      </c>
      <c r="B250" s="818" t="s">
        <v>47</v>
      </c>
      <c r="C250" s="819" t="s">
        <v>69</v>
      </c>
      <c r="D250" s="820" t="s">
        <v>92</v>
      </c>
      <c r="E250" s="819" t="s">
        <v>71</v>
      </c>
      <c r="F250" s="820">
        <v>16000</v>
      </c>
      <c r="G250" s="821">
        <v>1.69</v>
      </c>
      <c r="H250" s="821">
        <v>0</v>
      </c>
      <c r="I250" s="822">
        <v>0</v>
      </c>
      <c r="J250" s="823">
        <v>0</v>
      </c>
      <c r="K250" s="819" t="s">
        <v>9</v>
      </c>
      <c r="L250" s="822"/>
      <c r="M250" s="822">
        <f t="shared" si="1"/>
        <v>27040</v>
      </c>
      <c r="N250" s="551" t="s">
        <v>102</v>
      </c>
      <c r="O250" s="552">
        <v>0</v>
      </c>
    </row>
    <row r="251" spans="1:15">
      <c r="A251" s="817">
        <v>42999</v>
      </c>
      <c r="B251" s="818" t="s">
        <v>48</v>
      </c>
      <c r="C251" s="819" t="s">
        <v>69</v>
      </c>
      <c r="D251" s="820" t="s">
        <v>92</v>
      </c>
      <c r="E251" s="819" t="s">
        <v>71</v>
      </c>
      <c r="F251" s="820">
        <v>16000</v>
      </c>
      <c r="G251" s="821">
        <v>1.65</v>
      </c>
      <c r="H251" s="821">
        <v>1.69</v>
      </c>
      <c r="I251" s="822">
        <v>-517.41999999999996</v>
      </c>
      <c r="J251" s="823">
        <v>-1.91</v>
      </c>
      <c r="K251" s="819" t="s">
        <v>9</v>
      </c>
      <c r="L251" s="822">
        <f>SUM(I236:I251)</f>
        <v>-2250.9</v>
      </c>
      <c r="M251" s="822" t="str">
        <f t="shared" si="1"/>
        <v/>
      </c>
      <c r="N251" s="553" t="s">
        <v>126</v>
      </c>
      <c r="O251" s="555">
        <f>(L251-O250)/O249</f>
        <v>-9.8998473205702542E-2</v>
      </c>
    </row>
    <row r="252" spans="1:15">
      <c r="A252" s="743">
        <v>43010</v>
      </c>
      <c r="B252" s="744" t="s">
        <v>47</v>
      </c>
      <c r="C252" s="745" t="s">
        <v>69</v>
      </c>
      <c r="D252" s="746" t="s">
        <v>129</v>
      </c>
      <c r="E252" s="745" t="s">
        <v>71</v>
      </c>
      <c r="F252" s="746">
        <v>3000</v>
      </c>
      <c r="G252" s="747">
        <v>9.91</v>
      </c>
      <c r="H252" s="747">
        <v>0</v>
      </c>
      <c r="I252" s="748">
        <v>0</v>
      </c>
      <c r="J252" s="749">
        <v>0</v>
      </c>
      <c r="K252" s="745" t="s">
        <v>9</v>
      </c>
      <c r="L252" s="750"/>
      <c r="M252" s="748">
        <f t="shared" si="1"/>
        <v>29730</v>
      </c>
      <c r="N252" s="727"/>
      <c r="O252" s="727"/>
    </row>
    <row r="253" spans="1:15">
      <c r="A253" s="743">
        <v>43012</v>
      </c>
      <c r="B253" s="744" t="s">
        <v>48</v>
      </c>
      <c r="C253" s="745" t="s">
        <v>69</v>
      </c>
      <c r="D253" s="746" t="s">
        <v>129</v>
      </c>
      <c r="E253" s="745" t="s">
        <v>71</v>
      </c>
      <c r="F253" s="746">
        <v>3000</v>
      </c>
      <c r="G253" s="747">
        <v>10.65</v>
      </c>
      <c r="H253" s="747">
        <v>9.92</v>
      </c>
      <c r="I253" s="748">
        <v>2209.96</v>
      </c>
      <c r="J253" s="749">
        <v>7.42</v>
      </c>
      <c r="K253" s="745" t="s">
        <v>9</v>
      </c>
      <c r="L253" s="750"/>
      <c r="M253" s="748" t="str">
        <f t="shared" si="1"/>
        <v/>
      </c>
      <c r="N253" s="727"/>
      <c r="O253" s="727"/>
    </row>
    <row r="254" spans="1:15">
      <c r="A254" s="761">
        <v>43012</v>
      </c>
      <c r="B254" s="762" t="s">
        <v>47</v>
      </c>
      <c r="C254" s="763" t="s">
        <v>69</v>
      </c>
      <c r="D254" s="766" t="s">
        <v>132</v>
      </c>
      <c r="E254" s="763" t="s">
        <v>71</v>
      </c>
      <c r="F254" s="766">
        <v>3500</v>
      </c>
      <c r="G254" s="764">
        <v>9.02</v>
      </c>
      <c r="H254" s="764">
        <v>0</v>
      </c>
      <c r="I254" s="750">
        <v>0</v>
      </c>
      <c r="J254" s="765">
        <v>0</v>
      </c>
      <c r="K254" s="763" t="s">
        <v>9</v>
      </c>
      <c r="L254" s="750"/>
      <c r="M254" s="750">
        <f t="shared" si="1"/>
        <v>31570</v>
      </c>
      <c r="N254" s="727"/>
      <c r="O254" s="727"/>
    </row>
    <row r="255" spans="1:15">
      <c r="A255" s="761">
        <v>43014</v>
      </c>
      <c r="B255" s="762" t="s">
        <v>48</v>
      </c>
      <c r="C255" s="763" t="s">
        <v>69</v>
      </c>
      <c r="D255" s="766" t="s">
        <v>132</v>
      </c>
      <c r="E255" s="763" t="s">
        <v>71</v>
      </c>
      <c r="F255" s="766">
        <v>3500</v>
      </c>
      <c r="G255" s="764">
        <v>8.73</v>
      </c>
      <c r="H255" s="764">
        <v>9.0299999999999994</v>
      </c>
      <c r="I255" s="750">
        <v>-1020.16</v>
      </c>
      <c r="J255" s="765">
        <v>-3.22</v>
      </c>
      <c r="K255" s="763" t="s">
        <v>9</v>
      </c>
      <c r="L255" s="750"/>
      <c r="M255" s="750" t="str">
        <f t="shared" si="1"/>
        <v/>
      </c>
      <c r="N255" s="727"/>
      <c r="O255" s="727"/>
    </row>
    <row r="256" spans="1:15">
      <c r="A256" s="751">
        <v>43017</v>
      </c>
      <c r="B256" s="752" t="s">
        <v>47</v>
      </c>
      <c r="C256" s="753" t="s">
        <v>69</v>
      </c>
      <c r="D256" s="754" t="s">
        <v>115</v>
      </c>
      <c r="E256" s="753" t="s">
        <v>71</v>
      </c>
      <c r="F256" s="754">
        <v>2000</v>
      </c>
      <c r="G256" s="755">
        <v>15.32</v>
      </c>
      <c r="H256" s="755">
        <v>0</v>
      </c>
      <c r="I256" s="756">
        <v>0</v>
      </c>
      <c r="J256" s="757">
        <v>0</v>
      </c>
      <c r="K256" s="753" t="s">
        <v>9</v>
      </c>
      <c r="L256" s="750"/>
      <c r="M256" s="756">
        <f t="shared" si="1"/>
        <v>30640</v>
      </c>
      <c r="N256" s="727"/>
      <c r="O256" s="727"/>
    </row>
    <row r="257" spans="1:15">
      <c r="A257" s="751">
        <v>43018</v>
      </c>
      <c r="B257" s="752" t="s">
        <v>48</v>
      </c>
      <c r="C257" s="753" t="s">
        <v>69</v>
      </c>
      <c r="D257" s="754" t="s">
        <v>115</v>
      </c>
      <c r="E257" s="753" t="s">
        <v>71</v>
      </c>
      <c r="F257" s="754">
        <v>2000</v>
      </c>
      <c r="G257" s="755">
        <v>15.63</v>
      </c>
      <c r="H257" s="755">
        <v>15.33</v>
      </c>
      <c r="I257" s="756">
        <v>619.9</v>
      </c>
      <c r="J257" s="757">
        <v>2.02</v>
      </c>
      <c r="K257" s="753" t="s">
        <v>9</v>
      </c>
      <c r="L257" s="750"/>
      <c r="M257" s="756" t="str">
        <f t="shared" si="1"/>
        <v/>
      </c>
      <c r="N257" s="727"/>
      <c r="O257" s="727"/>
    </row>
    <row r="258" spans="1:15">
      <c r="A258" s="761">
        <v>43018</v>
      </c>
      <c r="B258" s="762" t="s">
        <v>47</v>
      </c>
      <c r="C258" s="763" t="s">
        <v>69</v>
      </c>
      <c r="D258" s="766" t="s">
        <v>132</v>
      </c>
      <c r="E258" s="763" t="s">
        <v>71</v>
      </c>
      <c r="F258" s="766">
        <v>3300</v>
      </c>
      <c r="G258" s="764">
        <v>9.44</v>
      </c>
      <c r="H258" s="764">
        <v>0</v>
      </c>
      <c r="I258" s="750">
        <v>0</v>
      </c>
      <c r="J258" s="765">
        <v>0</v>
      </c>
      <c r="K258" s="763" t="s">
        <v>9</v>
      </c>
      <c r="L258" s="750"/>
      <c r="M258" s="750">
        <f t="shared" si="1"/>
        <v>31152</v>
      </c>
      <c r="N258" s="727"/>
      <c r="O258" s="727"/>
    </row>
    <row r="259" spans="1:15">
      <c r="A259" s="761">
        <v>43019</v>
      </c>
      <c r="B259" s="762" t="s">
        <v>48</v>
      </c>
      <c r="C259" s="763" t="s">
        <v>69</v>
      </c>
      <c r="D259" s="766" t="s">
        <v>132</v>
      </c>
      <c r="E259" s="763" t="s">
        <v>71</v>
      </c>
      <c r="F259" s="766">
        <v>3300</v>
      </c>
      <c r="G259" s="764">
        <v>9.52</v>
      </c>
      <c r="H259" s="764">
        <v>9.4499999999999993</v>
      </c>
      <c r="I259" s="750">
        <v>256.69</v>
      </c>
      <c r="J259" s="765">
        <v>0.82</v>
      </c>
      <c r="K259" s="763" t="s">
        <v>9</v>
      </c>
      <c r="L259" s="750"/>
      <c r="M259" s="750" t="str">
        <f t="shared" si="1"/>
        <v/>
      </c>
      <c r="N259" s="727"/>
      <c r="O259" s="727"/>
    </row>
    <row r="260" spans="1:15">
      <c r="A260" s="751">
        <v>43019</v>
      </c>
      <c r="B260" s="752" t="s">
        <v>47</v>
      </c>
      <c r="C260" s="753" t="s">
        <v>69</v>
      </c>
      <c r="D260" s="754" t="s">
        <v>115</v>
      </c>
      <c r="E260" s="753" t="s">
        <v>71</v>
      </c>
      <c r="F260" s="754">
        <v>2000</v>
      </c>
      <c r="G260" s="755">
        <v>15.6</v>
      </c>
      <c r="H260" s="755">
        <v>0</v>
      </c>
      <c r="I260" s="756">
        <v>0</v>
      </c>
      <c r="J260" s="757">
        <v>0</v>
      </c>
      <c r="K260" s="753" t="s">
        <v>9</v>
      </c>
      <c r="L260" s="750"/>
      <c r="M260" s="756">
        <f t="shared" si="1"/>
        <v>31200</v>
      </c>
      <c r="N260" s="727"/>
      <c r="O260" s="727"/>
    </row>
    <row r="261" spans="1:15">
      <c r="A261" s="751">
        <v>43021</v>
      </c>
      <c r="B261" s="752" t="s">
        <v>48</v>
      </c>
      <c r="C261" s="753" t="s">
        <v>69</v>
      </c>
      <c r="D261" s="754" t="s">
        <v>115</v>
      </c>
      <c r="E261" s="753" t="s">
        <v>71</v>
      </c>
      <c r="F261" s="754">
        <v>2000</v>
      </c>
      <c r="G261" s="755">
        <v>15.63</v>
      </c>
      <c r="H261" s="755">
        <v>15.6</v>
      </c>
      <c r="I261" s="756">
        <v>79.73</v>
      </c>
      <c r="J261" s="757">
        <v>0.25</v>
      </c>
      <c r="K261" s="753" t="s">
        <v>9</v>
      </c>
      <c r="L261" s="750"/>
      <c r="M261" s="756" t="str">
        <f t="shared" si="1"/>
        <v/>
      </c>
      <c r="N261" s="727"/>
      <c r="O261" s="727"/>
    </row>
    <row r="262" spans="1:15">
      <c r="A262" s="761">
        <v>43021</v>
      </c>
      <c r="B262" s="762" t="s">
        <v>47</v>
      </c>
      <c r="C262" s="763" t="s">
        <v>69</v>
      </c>
      <c r="D262" s="766" t="s">
        <v>132</v>
      </c>
      <c r="E262" s="763" t="s">
        <v>71</v>
      </c>
      <c r="F262" s="766">
        <v>3000</v>
      </c>
      <c r="G262" s="764">
        <v>10.25</v>
      </c>
      <c r="H262" s="764">
        <v>0</v>
      </c>
      <c r="I262" s="750">
        <v>0</v>
      </c>
      <c r="J262" s="765">
        <v>0</v>
      </c>
      <c r="K262" s="763" t="s">
        <v>9</v>
      </c>
      <c r="L262" s="750"/>
      <c r="M262" s="750">
        <f t="shared" si="1"/>
        <v>30750</v>
      </c>
      <c r="N262" s="727"/>
      <c r="O262" s="727"/>
    </row>
    <row r="263" spans="1:15">
      <c r="A263" s="751">
        <v>43021</v>
      </c>
      <c r="B263" s="752" t="s">
        <v>48</v>
      </c>
      <c r="C263" s="753" t="s">
        <v>69</v>
      </c>
      <c r="D263" s="754" t="s">
        <v>115</v>
      </c>
      <c r="E263" s="753" t="s">
        <v>71</v>
      </c>
      <c r="F263" s="754">
        <v>2000</v>
      </c>
      <c r="G263" s="755">
        <v>15.63</v>
      </c>
      <c r="H263" s="755">
        <v>15.6</v>
      </c>
      <c r="I263" s="756">
        <v>79.73</v>
      </c>
      <c r="J263" s="757">
        <v>0.25</v>
      </c>
      <c r="K263" s="753" t="s">
        <v>9</v>
      </c>
      <c r="L263" s="750"/>
      <c r="M263" s="756" t="str">
        <f t="shared" si="1"/>
        <v/>
      </c>
      <c r="N263" s="727"/>
      <c r="O263" s="727"/>
    </row>
    <row r="264" spans="1:15">
      <c r="A264" s="761">
        <v>43021</v>
      </c>
      <c r="B264" s="762" t="s">
        <v>47</v>
      </c>
      <c r="C264" s="763" t="s">
        <v>69</v>
      </c>
      <c r="D264" s="766" t="s">
        <v>132</v>
      </c>
      <c r="E264" s="763" t="s">
        <v>71</v>
      </c>
      <c r="F264" s="766">
        <v>3000</v>
      </c>
      <c r="G264" s="764">
        <v>10.25</v>
      </c>
      <c r="H264" s="764">
        <v>0</v>
      </c>
      <c r="I264" s="750">
        <v>0</v>
      </c>
      <c r="J264" s="765">
        <v>0</v>
      </c>
      <c r="K264" s="763" t="s">
        <v>9</v>
      </c>
      <c r="L264" s="750"/>
      <c r="M264" s="750">
        <f t="shared" si="1"/>
        <v>30750</v>
      </c>
      <c r="N264" s="727"/>
      <c r="O264" s="727"/>
    </row>
    <row r="265" spans="1:15">
      <c r="A265" s="761">
        <v>43024</v>
      </c>
      <c r="B265" s="762" t="s">
        <v>48</v>
      </c>
      <c r="C265" s="763" t="s">
        <v>69</v>
      </c>
      <c r="D265" s="766" t="s">
        <v>132</v>
      </c>
      <c r="E265" s="763" t="s">
        <v>71</v>
      </c>
      <c r="F265" s="766">
        <v>3000</v>
      </c>
      <c r="G265" s="764">
        <v>10.26</v>
      </c>
      <c r="H265" s="764">
        <v>10.26</v>
      </c>
      <c r="I265" s="750">
        <v>20.02</v>
      </c>
      <c r="J265" s="765">
        <v>0.06</v>
      </c>
      <c r="K265" s="763" t="s">
        <v>9</v>
      </c>
      <c r="L265" s="750"/>
      <c r="M265" s="750" t="str">
        <f t="shared" si="1"/>
        <v/>
      </c>
      <c r="N265" s="727"/>
      <c r="O265" s="727"/>
    </row>
    <row r="266" spans="1:15">
      <c r="A266" s="751">
        <v>43026</v>
      </c>
      <c r="B266" s="752" t="s">
        <v>47</v>
      </c>
      <c r="C266" s="753" t="s">
        <v>69</v>
      </c>
      <c r="D266" s="754" t="s">
        <v>115</v>
      </c>
      <c r="E266" s="753" t="s">
        <v>71</v>
      </c>
      <c r="F266" s="754">
        <v>2100</v>
      </c>
      <c r="G266" s="755">
        <v>14.99</v>
      </c>
      <c r="H266" s="755">
        <v>0</v>
      </c>
      <c r="I266" s="756">
        <v>0</v>
      </c>
      <c r="J266" s="757">
        <v>0</v>
      </c>
      <c r="K266" s="753" t="s">
        <v>9</v>
      </c>
      <c r="L266" s="750"/>
      <c r="M266" s="756">
        <f t="shared" si="1"/>
        <v>31479</v>
      </c>
      <c r="N266" s="727"/>
      <c r="O266" s="727"/>
    </row>
    <row r="267" spans="1:15">
      <c r="A267" s="751">
        <v>43027</v>
      </c>
      <c r="B267" s="752" t="s">
        <v>48</v>
      </c>
      <c r="C267" s="753" t="s">
        <v>69</v>
      </c>
      <c r="D267" s="754" t="s">
        <v>115</v>
      </c>
      <c r="E267" s="753" t="s">
        <v>71</v>
      </c>
      <c r="F267" s="754">
        <v>2100</v>
      </c>
      <c r="G267" s="755">
        <v>14.82</v>
      </c>
      <c r="H267" s="755">
        <v>15</v>
      </c>
      <c r="I267" s="756">
        <v>-376.31</v>
      </c>
      <c r="J267" s="757">
        <v>-1.19</v>
      </c>
      <c r="K267" s="753" t="s">
        <v>9</v>
      </c>
      <c r="L267" s="750"/>
      <c r="M267" s="756" t="str">
        <f t="shared" si="1"/>
        <v/>
      </c>
      <c r="N267" s="727"/>
      <c r="O267" s="727"/>
    </row>
    <row r="268" spans="1:15">
      <c r="A268" s="761">
        <v>43028</v>
      </c>
      <c r="B268" s="762" t="s">
        <v>47</v>
      </c>
      <c r="C268" s="763" t="s">
        <v>69</v>
      </c>
      <c r="D268" s="766" t="s">
        <v>132</v>
      </c>
      <c r="E268" s="763" t="s">
        <v>71</v>
      </c>
      <c r="F268" s="766">
        <v>3000</v>
      </c>
      <c r="G268" s="764">
        <v>10.24</v>
      </c>
      <c r="H268" s="764">
        <v>0</v>
      </c>
      <c r="I268" s="750">
        <v>0</v>
      </c>
      <c r="J268" s="765">
        <v>0</v>
      </c>
      <c r="K268" s="763" t="s">
        <v>9</v>
      </c>
      <c r="L268" s="750"/>
      <c r="M268" s="750">
        <f t="shared" si="1"/>
        <v>30720</v>
      </c>
      <c r="N268" s="549" t="s">
        <v>21</v>
      </c>
      <c r="O268" s="550">
        <f>AVERAGE(M252:M270)</f>
        <v>30755.1</v>
      </c>
    </row>
    <row r="269" spans="1:15">
      <c r="A269" s="761">
        <v>43031</v>
      </c>
      <c r="B269" s="762" t="s">
        <v>48</v>
      </c>
      <c r="C269" s="763" t="s">
        <v>69</v>
      </c>
      <c r="D269" s="766" t="s">
        <v>132</v>
      </c>
      <c r="E269" s="763" t="s">
        <v>71</v>
      </c>
      <c r="F269" s="766">
        <v>3000</v>
      </c>
      <c r="G269" s="764">
        <v>10.02</v>
      </c>
      <c r="H269" s="764">
        <v>10.25</v>
      </c>
      <c r="I269" s="750">
        <v>-669.72</v>
      </c>
      <c r="J269" s="765">
        <v>-2.17</v>
      </c>
      <c r="K269" s="763" t="s">
        <v>9</v>
      </c>
      <c r="L269" s="750"/>
      <c r="M269" s="750" t="str">
        <f t="shared" si="1"/>
        <v/>
      </c>
      <c r="N269" s="551" t="s">
        <v>102</v>
      </c>
      <c r="O269" s="552">
        <v>0</v>
      </c>
    </row>
    <row r="270" spans="1:15">
      <c r="A270" s="751">
        <v>43031</v>
      </c>
      <c r="B270" s="752" t="s">
        <v>47</v>
      </c>
      <c r="C270" s="753" t="s">
        <v>69</v>
      </c>
      <c r="D270" s="754" t="s">
        <v>115</v>
      </c>
      <c r="E270" s="753" t="s">
        <v>71</v>
      </c>
      <c r="F270" s="754">
        <v>2000</v>
      </c>
      <c r="G270" s="755">
        <v>14.78</v>
      </c>
      <c r="H270" s="755">
        <v>0</v>
      </c>
      <c r="I270" s="756">
        <v>0</v>
      </c>
      <c r="J270" s="757">
        <v>0</v>
      </c>
      <c r="K270" s="753" t="s">
        <v>9</v>
      </c>
      <c r="L270" s="750"/>
      <c r="M270" s="756">
        <f t="shared" si="1"/>
        <v>29560</v>
      </c>
      <c r="N270" s="553" t="s">
        <v>126</v>
      </c>
      <c r="O270" s="555">
        <f>(L273-O269)/O268</f>
        <v>3.7095636170911502E-2</v>
      </c>
    </row>
    <row r="271" spans="1:15">
      <c r="A271" s="751">
        <v>43032</v>
      </c>
      <c r="B271" s="752" t="s">
        <v>48</v>
      </c>
      <c r="C271" s="753" t="s">
        <v>69</v>
      </c>
      <c r="D271" s="754" t="s">
        <v>115</v>
      </c>
      <c r="E271" s="753" t="s">
        <v>71</v>
      </c>
      <c r="F271" s="754">
        <v>2000</v>
      </c>
      <c r="G271" s="755">
        <v>14.94</v>
      </c>
      <c r="H271" s="755">
        <v>14.79</v>
      </c>
      <c r="I271" s="756">
        <v>300.70999999999998</v>
      </c>
      <c r="J271" s="757">
        <v>1.01</v>
      </c>
      <c r="K271" s="753" t="s">
        <v>9</v>
      </c>
      <c r="L271" s="750"/>
      <c r="M271" s="756" t="str">
        <f t="shared" si="1"/>
        <v/>
      </c>
      <c r="N271" s="727"/>
      <c r="O271" s="727"/>
    </row>
    <row r="272" spans="1:15">
      <c r="A272" s="761">
        <v>43038</v>
      </c>
      <c r="B272" s="762" t="s">
        <v>47</v>
      </c>
      <c r="C272" s="763" t="s">
        <v>69</v>
      </c>
      <c r="D272" s="766" t="s">
        <v>139</v>
      </c>
      <c r="E272" s="763" t="s">
        <v>71</v>
      </c>
      <c r="F272" s="766">
        <v>8000</v>
      </c>
      <c r="G272" s="764">
        <v>3.81</v>
      </c>
      <c r="H272" s="764">
        <v>0</v>
      </c>
      <c r="I272" s="750">
        <v>0</v>
      </c>
      <c r="J272" s="765">
        <v>0</v>
      </c>
      <c r="K272" s="763" t="s">
        <v>9</v>
      </c>
      <c r="L272" s="750"/>
      <c r="M272" s="750">
        <f t="shared" si="1"/>
        <v>30480</v>
      </c>
      <c r="N272" s="727"/>
      <c r="O272" s="727"/>
    </row>
    <row r="273" spans="1:15">
      <c r="A273" s="761">
        <v>43039</v>
      </c>
      <c r="B273" s="762" t="s">
        <v>48</v>
      </c>
      <c r="C273" s="763" t="s">
        <v>69</v>
      </c>
      <c r="D273" s="766" t="s">
        <v>139</v>
      </c>
      <c r="E273" s="763" t="s">
        <v>71</v>
      </c>
      <c r="F273" s="766">
        <v>8000</v>
      </c>
      <c r="G273" s="764">
        <v>3.76</v>
      </c>
      <c r="H273" s="764">
        <v>3.81</v>
      </c>
      <c r="I273" s="750">
        <v>-359.67</v>
      </c>
      <c r="J273" s="765">
        <v>-1.17</v>
      </c>
      <c r="K273" s="763" t="s">
        <v>9</v>
      </c>
      <c r="L273" s="750">
        <f>SUM(I252:I273)</f>
        <v>1140.8800000000003</v>
      </c>
      <c r="M273" s="750" t="str">
        <f t="shared" si="1"/>
        <v/>
      </c>
      <c r="N273" s="727"/>
      <c r="O273" s="727"/>
    </row>
    <row r="274" spans="1:15">
      <c r="A274" s="736">
        <v>43042</v>
      </c>
      <c r="B274" s="737" t="s">
        <v>47</v>
      </c>
      <c r="C274" s="738" t="s">
        <v>69</v>
      </c>
      <c r="D274" s="739" t="s">
        <v>139</v>
      </c>
      <c r="E274" s="738" t="s">
        <v>71</v>
      </c>
      <c r="F274" s="739">
        <v>2800</v>
      </c>
      <c r="G274" s="740">
        <v>4.5</v>
      </c>
      <c r="H274" s="740">
        <v>0</v>
      </c>
      <c r="I274" s="726">
        <v>0</v>
      </c>
      <c r="J274" s="741">
        <v>0</v>
      </c>
      <c r="K274" s="726" t="s">
        <v>9</v>
      </c>
      <c r="L274" s="726"/>
      <c r="M274" s="726">
        <f t="shared" si="1"/>
        <v>12600</v>
      </c>
      <c r="N274" s="727"/>
      <c r="O274" s="727"/>
    </row>
    <row r="275" spans="1:15">
      <c r="A275" s="736">
        <v>43045</v>
      </c>
      <c r="B275" s="737" t="s">
        <v>48</v>
      </c>
      <c r="C275" s="738" t="s">
        <v>69</v>
      </c>
      <c r="D275" s="739" t="s">
        <v>139</v>
      </c>
      <c r="E275" s="738" t="s">
        <v>71</v>
      </c>
      <c r="F275" s="739">
        <v>2800</v>
      </c>
      <c r="G275" s="740">
        <v>4.2699999999999996</v>
      </c>
      <c r="H275" s="740">
        <v>4.51</v>
      </c>
      <c r="I275" s="726">
        <v>-643.97</v>
      </c>
      <c r="J275" s="741">
        <v>-5.0999999999999996</v>
      </c>
      <c r="K275" s="726" t="s">
        <v>9</v>
      </c>
      <c r="L275" s="726"/>
      <c r="M275" s="726" t="str">
        <f t="shared" si="1"/>
        <v/>
      </c>
      <c r="N275" s="727"/>
      <c r="O275" s="727"/>
    </row>
    <row r="276" spans="1:15">
      <c r="A276" s="736">
        <v>43045</v>
      </c>
      <c r="B276" s="737" t="s">
        <v>47</v>
      </c>
      <c r="C276" s="738" t="s">
        <v>69</v>
      </c>
      <c r="D276" s="739" t="s">
        <v>132</v>
      </c>
      <c r="E276" s="738" t="s">
        <v>71</v>
      </c>
      <c r="F276" s="739">
        <v>2300</v>
      </c>
      <c r="G276" s="740">
        <v>8.81</v>
      </c>
      <c r="H276" s="740">
        <v>0</v>
      </c>
      <c r="I276" s="726">
        <v>0</v>
      </c>
      <c r="J276" s="741">
        <v>0</v>
      </c>
      <c r="K276" s="726" t="s">
        <v>9</v>
      </c>
      <c r="L276" s="726"/>
      <c r="M276" s="726">
        <f t="shared" si="1"/>
        <v>20263</v>
      </c>
      <c r="N276" s="727"/>
      <c r="O276" s="727"/>
    </row>
    <row r="277" spans="1:15">
      <c r="A277" s="736">
        <v>43046</v>
      </c>
      <c r="B277" s="737" t="s">
        <v>48</v>
      </c>
      <c r="C277" s="738" t="s">
        <v>69</v>
      </c>
      <c r="D277" s="739" t="s">
        <v>132</v>
      </c>
      <c r="E277" s="738" t="s">
        <v>71</v>
      </c>
      <c r="F277" s="739">
        <v>2300</v>
      </c>
      <c r="G277" s="740">
        <v>8.82</v>
      </c>
      <c r="H277" s="740">
        <v>8.82</v>
      </c>
      <c r="I277" s="726">
        <v>12.83</v>
      </c>
      <c r="J277" s="741">
        <v>0.06</v>
      </c>
      <c r="K277" s="726" t="s">
        <v>9</v>
      </c>
      <c r="L277" s="726"/>
      <c r="M277" s="726" t="str">
        <f t="shared" si="1"/>
        <v/>
      </c>
      <c r="N277" s="727"/>
      <c r="O277" s="727"/>
    </row>
    <row r="278" spans="1:15">
      <c r="A278" s="719">
        <v>43048</v>
      </c>
      <c r="B278" s="720" t="s">
        <v>47</v>
      </c>
      <c r="C278" s="721" t="s">
        <v>69</v>
      </c>
      <c r="D278" s="722" t="s">
        <v>115</v>
      </c>
      <c r="E278" s="721" t="s">
        <v>71</v>
      </c>
      <c r="F278" s="722">
        <v>1800</v>
      </c>
      <c r="G278" s="723">
        <v>13.72</v>
      </c>
      <c r="H278" s="723">
        <v>0</v>
      </c>
      <c r="I278" s="724">
        <v>0</v>
      </c>
      <c r="J278" s="725">
        <v>0</v>
      </c>
      <c r="K278" s="721" t="s">
        <v>9</v>
      </c>
      <c r="L278" s="726"/>
      <c r="M278" s="724">
        <f t="shared" si="1"/>
        <v>24696</v>
      </c>
      <c r="N278" s="727"/>
      <c r="O278" s="727"/>
    </row>
    <row r="279" spans="1:15">
      <c r="A279" s="719">
        <v>43049</v>
      </c>
      <c r="B279" s="720" t="s">
        <v>48</v>
      </c>
      <c r="C279" s="721" t="s">
        <v>69</v>
      </c>
      <c r="D279" s="722" t="s">
        <v>115</v>
      </c>
      <c r="E279" s="721" t="s">
        <v>71</v>
      </c>
      <c r="F279" s="722">
        <v>1800</v>
      </c>
      <c r="G279" s="723">
        <v>13.29</v>
      </c>
      <c r="H279" s="723">
        <v>13.72</v>
      </c>
      <c r="I279" s="724">
        <v>-767.78999999999985</v>
      </c>
      <c r="J279" s="725">
        <v>-3.1</v>
      </c>
      <c r="K279" s="721" t="s">
        <v>9</v>
      </c>
      <c r="L279" s="726"/>
      <c r="M279" s="724" t="str">
        <f t="shared" si="1"/>
        <v/>
      </c>
      <c r="N279" s="727"/>
      <c r="O279" s="727"/>
    </row>
    <row r="280" spans="1:15">
      <c r="A280" s="736">
        <v>43053</v>
      </c>
      <c r="B280" s="737" t="s">
        <v>47</v>
      </c>
      <c r="C280" s="738" t="s">
        <v>69</v>
      </c>
      <c r="D280" s="739" t="s">
        <v>132</v>
      </c>
      <c r="E280" s="738" t="s">
        <v>71</v>
      </c>
      <c r="F280" s="739">
        <v>2500</v>
      </c>
      <c r="G280" s="740">
        <v>8.3000000000000007</v>
      </c>
      <c r="H280" s="740">
        <v>0</v>
      </c>
      <c r="I280" s="726">
        <v>0</v>
      </c>
      <c r="J280" s="741">
        <v>0</v>
      </c>
      <c r="K280" s="726" t="s">
        <v>9</v>
      </c>
      <c r="L280" s="726"/>
      <c r="M280" s="726">
        <f t="shared" si="1"/>
        <v>20750</v>
      </c>
      <c r="N280" s="727"/>
      <c r="O280" s="727"/>
    </row>
    <row r="281" spans="1:15">
      <c r="A281" s="736">
        <v>43055</v>
      </c>
      <c r="B281" s="737" t="s">
        <v>48</v>
      </c>
      <c r="C281" s="738" t="s">
        <v>69</v>
      </c>
      <c r="D281" s="739" t="s">
        <v>132</v>
      </c>
      <c r="E281" s="738" t="s">
        <v>71</v>
      </c>
      <c r="F281" s="739">
        <v>2500</v>
      </c>
      <c r="G281" s="740">
        <v>8.4600000000000009</v>
      </c>
      <c r="H281" s="740">
        <v>8.31</v>
      </c>
      <c r="I281" s="726">
        <v>391.37</v>
      </c>
      <c r="J281" s="741">
        <v>1.88</v>
      </c>
      <c r="K281" s="726" t="s">
        <v>9</v>
      </c>
      <c r="L281" s="726">
        <f>SUM(I274:I281)</f>
        <v>-1007.5599999999998</v>
      </c>
      <c r="M281" s="726" t="str">
        <f t="shared" si="1"/>
        <v/>
      </c>
      <c r="N281" s="727"/>
      <c r="O281" s="727"/>
    </row>
    <row r="282" spans="1:15">
      <c r="A282" s="767">
        <v>43070</v>
      </c>
      <c r="B282" s="768" t="s">
        <v>47</v>
      </c>
      <c r="C282" s="769" t="s">
        <v>69</v>
      </c>
      <c r="D282" s="770" t="s">
        <v>131</v>
      </c>
      <c r="E282" s="769" t="s">
        <v>71</v>
      </c>
      <c r="F282" s="770">
        <v>8000</v>
      </c>
      <c r="G282" s="771">
        <v>2.29</v>
      </c>
      <c r="H282" s="771">
        <v>0</v>
      </c>
      <c r="I282" s="772">
        <v>0</v>
      </c>
      <c r="J282" s="773">
        <v>0</v>
      </c>
      <c r="K282" s="769" t="s">
        <v>9</v>
      </c>
      <c r="L282" s="750"/>
      <c r="M282" s="772">
        <f t="shared" si="1"/>
        <v>18320</v>
      </c>
      <c r="N282" s="727"/>
      <c r="O282" s="727"/>
    </row>
    <row r="283" spans="1:15">
      <c r="A283" s="767">
        <v>43073</v>
      </c>
      <c r="B283" s="768" t="s">
        <v>48</v>
      </c>
      <c r="C283" s="769" t="s">
        <v>69</v>
      </c>
      <c r="D283" s="770" t="s">
        <v>131</v>
      </c>
      <c r="E283" s="769" t="s">
        <v>71</v>
      </c>
      <c r="F283" s="770">
        <v>8000</v>
      </c>
      <c r="G283" s="771">
        <v>2.33</v>
      </c>
      <c r="H283" s="771">
        <v>2.29</v>
      </c>
      <c r="I283" s="772">
        <v>367.98</v>
      </c>
      <c r="J283" s="773">
        <v>2</v>
      </c>
      <c r="K283" s="769" t="s">
        <v>9</v>
      </c>
      <c r="L283" s="750"/>
      <c r="M283" s="772" t="str">
        <f t="shared" si="1"/>
        <v/>
      </c>
      <c r="N283" s="727"/>
      <c r="O283" s="727"/>
    </row>
    <row r="284" spans="1:15">
      <c r="A284" s="751">
        <v>43073</v>
      </c>
      <c r="B284" s="752" t="s">
        <v>47</v>
      </c>
      <c r="C284" s="753" t="s">
        <v>69</v>
      </c>
      <c r="D284" s="754" t="s">
        <v>115</v>
      </c>
      <c r="E284" s="753" t="s">
        <v>71</v>
      </c>
      <c r="F284" s="754">
        <v>1300</v>
      </c>
      <c r="G284" s="755">
        <v>14.49</v>
      </c>
      <c r="H284" s="755">
        <v>0</v>
      </c>
      <c r="I284" s="756">
        <v>0</v>
      </c>
      <c r="J284" s="757">
        <v>0</v>
      </c>
      <c r="K284" s="753" t="s">
        <v>9</v>
      </c>
      <c r="L284" s="750"/>
      <c r="M284" s="756">
        <f t="shared" si="1"/>
        <v>18837</v>
      </c>
      <c r="N284" s="727"/>
      <c r="O284" s="727"/>
    </row>
    <row r="285" spans="1:15">
      <c r="A285" s="751">
        <v>43074</v>
      </c>
      <c r="B285" s="752" t="s">
        <v>48</v>
      </c>
      <c r="C285" s="753" t="s">
        <v>69</v>
      </c>
      <c r="D285" s="754" t="s">
        <v>115</v>
      </c>
      <c r="E285" s="753" t="s">
        <v>71</v>
      </c>
      <c r="F285" s="754">
        <v>1300</v>
      </c>
      <c r="G285" s="755">
        <v>14.68</v>
      </c>
      <c r="H285" s="755">
        <v>14.49</v>
      </c>
      <c r="I285" s="756">
        <v>253.7</v>
      </c>
      <c r="J285" s="757">
        <v>1.34</v>
      </c>
      <c r="K285" s="753" t="s">
        <v>9</v>
      </c>
      <c r="L285" s="750"/>
      <c r="M285" s="756" t="str">
        <f t="shared" si="1"/>
        <v/>
      </c>
      <c r="N285" s="727"/>
      <c r="O285" s="727"/>
    </row>
    <row r="286" spans="1:15">
      <c r="A286" s="751">
        <v>43080</v>
      </c>
      <c r="B286" s="752" t="s">
        <v>47</v>
      </c>
      <c r="C286" s="753" t="s">
        <v>69</v>
      </c>
      <c r="D286" s="754" t="s">
        <v>115</v>
      </c>
      <c r="E286" s="753" t="s">
        <v>71</v>
      </c>
      <c r="F286" s="754">
        <v>1200</v>
      </c>
      <c r="G286" s="755">
        <v>13.92</v>
      </c>
      <c r="H286" s="755">
        <v>0</v>
      </c>
      <c r="I286" s="756">
        <v>0</v>
      </c>
      <c r="J286" s="757">
        <v>0</v>
      </c>
      <c r="K286" s="753" t="s">
        <v>9</v>
      </c>
      <c r="L286" s="750"/>
      <c r="M286" s="756">
        <f t="shared" si="1"/>
        <v>16704</v>
      </c>
      <c r="N286" s="727"/>
      <c r="O286" s="727"/>
    </row>
    <row r="287" spans="1:15">
      <c r="A287" s="751">
        <v>43081</v>
      </c>
      <c r="B287" s="752" t="s">
        <v>48</v>
      </c>
      <c r="C287" s="753" t="s">
        <v>69</v>
      </c>
      <c r="D287" s="754" t="s">
        <v>115</v>
      </c>
      <c r="E287" s="753" t="s">
        <v>71</v>
      </c>
      <c r="F287" s="754">
        <v>1200</v>
      </c>
      <c r="G287" s="755">
        <v>13.43</v>
      </c>
      <c r="H287" s="755">
        <v>13.92</v>
      </c>
      <c r="I287" s="756">
        <v>-582.63</v>
      </c>
      <c r="J287" s="757">
        <v>-3.48</v>
      </c>
      <c r="K287" s="753" t="s">
        <v>9</v>
      </c>
      <c r="L287" s="750"/>
      <c r="M287" s="756" t="str">
        <f t="shared" si="1"/>
        <v/>
      </c>
      <c r="N287" s="727"/>
      <c r="O287" s="727"/>
    </row>
    <row r="288" spans="1:15">
      <c r="A288" s="761">
        <v>43091</v>
      </c>
      <c r="B288" s="762" t="s">
        <v>47</v>
      </c>
      <c r="C288" s="763" t="s">
        <v>69</v>
      </c>
      <c r="D288" s="766" t="s">
        <v>132</v>
      </c>
      <c r="E288" s="763" t="s">
        <v>71</v>
      </c>
      <c r="F288" s="766">
        <v>2300</v>
      </c>
      <c r="G288" s="764">
        <v>8.9499999999999993</v>
      </c>
      <c r="H288" s="764">
        <v>0</v>
      </c>
      <c r="I288" s="750">
        <v>0</v>
      </c>
      <c r="J288" s="765">
        <v>0</v>
      </c>
      <c r="K288" s="763" t="s">
        <v>9</v>
      </c>
      <c r="L288" s="750"/>
      <c r="M288" s="750">
        <f t="shared" si="1"/>
        <v>20585</v>
      </c>
      <c r="N288" s="727"/>
      <c r="O288" s="727"/>
    </row>
    <row r="289" spans="1:15">
      <c r="A289" s="761">
        <v>43095</v>
      </c>
      <c r="B289" s="762" t="s">
        <v>48</v>
      </c>
      <c r="C289" s="763" t="s">
        <v>69</v>
      </c>
      <c r="D289" s="766" t="s">
        <v>132</v>
      </c>
      <c r="E289" s="763" t="s">
        <v>71</v>
      </c>
      <c r="F289" s="766">
        <v>2300</v>
      </c>
      <c r="G289" s="764">
        <v>9.0299999999999994</v>
      </c>
      <c r="H289" s="764">
        <v>8.9600000000000009</v>
      </c>
      <c r="I289" s="750">
        <v>173.59</v>
      </c>
      <c r="J289" s="765">
        <v>0.84000000000000008</v>
      </c>
      <c r="K289" s="763" t="s">
        <v>9</v>
      </c>
      <c r="L289" s="750">
        <f>SUM(I268:I289)</f>
        <v>-1523.6000000000001</v>
      </c>
      <c r="M289" s="750" t="str">
        <f t="shared" si="1"/>
        <v/>
      </c>
      <c r="N289" s="727"/>
      <c r="O289" s="727"/>
    </row>
    <row r="290" spans="1:15">
      <c r="B290" s="20"/>
      <c r="G290" s="556"/>
      <c r="H290" s="556"/>
      <c r="I290" s="557"/>
      <c r="M290" s="557" t="str">
        <f t="shared" si="1"/>
        <v/>
      </c>
    </row>
    <row r="291" spans="1:15">
      <c r="B291" s="20"/>
      <c r="G291" s="556"/>
      <c r="H291" s="556"/>
      <c r="I291" s="557"/>
      <c r="M291" s="557" t="str">
        <f t="shared" si="1"/>
        <v/>
      </c>
    </row>
    <row r="292" spans="1:15">
      <c r="B292" s="20"/>
      <c r="G292" s="556"/>
      <c r="H292" s="556"/>
      <c r="I292" s="557"/>
      <c r="M292" s="557" t="str">
        <f t="shared" si="1"/>
        <v/>
      </c>
    </row>
    <row r="293" spans="1:15">
      <c r="B293" s="20"/>
      <c r="G293" s="556"/>
      <c r="H293" s="556"/>
      <c r="I293" s="557"/>
      <c r="M293" s="557" t="str">
        <f t="shared" si="1"/>
        <v/>
      </c>
    </row>
    <row r="294" spans="1:15">
      <c r="B294" s="20"/>
      <c r="G294" s="556"/>
      <c r="H294" s="556"/>
      <c r="I294" s="557"/>
      <c r="M294" s="557" t="str">
        <f t="shared" si="1"/>
        <v/>
      </c>
    </row>
    <row r="295" spans="1:15">
      <c r="B295" s="20"/>
      <c r="G295" s="556"/>
      <c r="H295" s="556"/>
      <c r="I295" s="557"/>
      <c r="M295" s="557" t="str">
        <f t="shared" si="1"/>
        <v/>
      </c>
    </row>
    <row r="296" spans="1:15">
      <c r="B296" s="20"/>
      <c r="G296" s="556"/>
      <c r="H296" s="556"/>
      <c r="I296" s="557"/>
      <c r="M296" s="557" t="str">
        <f t="shared" si="1"/>
        <v/>
      </c>
    </row>
    <row r="297" spans="1:15">
      <c r="B297" s="20"/>
      <c r="G297" s="556"/>
      <c r="H297" s="556"/>
      <c r="I297" s="557"/>
      <c r="M297" s="557" t="str">
        <f t="shared" si="1"/>
        <v/>
      </c>
    </row>
    <row r="298" spans="1:15">
      <c r="B298" s="20"/>
      <c r="G298" s="556"/>
      <c r="H298" s="556"/>
      <c r="I298" s="557"/>
      <c r="M298" s="557" t="str">
        <f t="shared" si="1"/>
        <v/>
      </c>
    </row>
    <row r="299" spans="1:15">
      <c r="B299" s="20"/>
      <c r="G299" s="556"/>
      <c r="H299" s="556"/>
      <c r="I299" s="557"/>
      <c r="M299" s="557" t="str">
        <f t="shared" si="1"/>
        <v/>
      </c>
    </row>
    <row r="300" spans="1:15">
      <c r="B300" s="20"/>
      <c r="G300" s="556"/>
      <c r="H300" s="556"/>
      <c r="I300" s="557"/>
      <c r="M300" s="557" t="str">
        <f t="shared" si="1"/>
        <v/>
      </c>
    </row>
    <row r="301" spans="1:15">
      <c r="B301" s="20"/>
      <c r="G301" s="556"/>
      <c r="H301" s="556"/>
      <c r="I301" s="557"/>
      <c r="M301" s="557" t="str">
        <f t="shared" si="1"/>
        <v/>
      </c>
    </row>
    <row r="302" spans="1:15">
      <c r="B302" s="20"/>
      <c r="G302" s="556"/>
      <c r="H302" s="556"/>
      <c r="I302" s="557"/>
      <c r="M302" s="557" t="str">
        <f t="shared" si="1"/>
        <v/>
      </c>
    </row>
    <row r="303" spans="1:15">
      <c r="B303" s="20"/>
      <c r="G303" s="556"/>
      <c r="H303" s="556"/>
      <c r="I303" s="557"/>
      <c r="M303" s="557" t="str">
        <f t="shared" si="1"/>
        <v/>
      </c>
    </row>
    <row r="304" spans="1:15">
      <c r="B304" s="20"/>
      <c r="G304" s="556"/>
      <c r="H304" s="556"/>
      <c r="I304" s="557"/>
      <c r="M304" s="557" t="str">
        <f t="shared" si="1"/>
        <v/>
      </c>
    </row>
    <row r="305" spans="2:13">
      <c r="B305" s="20"/>
      <c r="G305" s="556"/>
      <c r="H305" s="556"/>
      <c r="I305" s="557"/>
      <c r="M305" s="557" t="str">
        <f t="shared" si="1"/>
        <v/>
      </c>
    </row>
    <row r="306" spans="2:13">
      <c r="B306" s="20"/>
      <c r="G306" s="556"/>
      <c r="H306" s="556"/>
      <c r="I306" s="557"/>
      <c r="M306" s="557" t="str">
        <f t="shared" si="1"/>
        <v/>
      </c>
    </row>
    <row r="307" spans="2:13">
      <c r="B307" s="20"/>
      <c r="G307" s="556"/>
      <c r="H307" s="556"/>
      <c r="I307" s="557"/>
      <c r="M307" s="557" t="str">
        <f t="shared" si="1"/>
        <v/>
      </c>
    </row>
    <row r="308" spans="2:13">
      <c r="B308" s="20"/>
      <c r="G308" s="556"/>
      <c r="H308" s="556"/>
      <c r="I308" s="557"/>
      <c r="M308" s="557" t="str">
        <f t="shared" si="1"/>
        <v/>
      </c>
    </row>
    <row r="309" spans="2:13">
      <c r="B309" s="20"/>
      <c r="G309" s="556"/>
      <c r="H309" s="556"/>
      <c r="I309" s="557"/>
      <c r="M309" s="557" t="str">
        <f t="shared" si="1"/>
        <v/>
      </c>
    </row>
    <row r="310" spans="2:13">
      <c r="B310" s="20"/>
      <c r="G310" s="556"/>
      <c r="H310" s="556"/>
      <c r="I310" s="557"/>
      <c r="M310" s="557" t="str">
        <f t="shared" si="1"/>
        <v/>
      </c>
    </row>
    <row r="311" spans="2:13">
      <c r="B311" s="20"/>
      <c r="G311" s="556"/>
      <c r="H311" s="556"/>
      <c r="I311" s="557"/>
      <c r="M311" s="557" t="str">
        <f t="shared" si="1"/>
        <v/>
      </c>
    </row>
    <row r="312" spans="2:13">
      <c r="B312" s="20"/>
      <c r="G312" s="556"/>
      <c r="H312" s="556"/>
      <c r="I312" s="557"/>
      <c r="M312" s="557" t="str">
        <f t="shared" si="1"/>
        <v/>
      </c>
    </row>
    <row r="313" spans="2:13">
      <c r="B313" s="20"/>
      <c r="G313" s="556"/>
      <c r="H313" s="556"/>
      <c r="I313" s="557"/>
      <c r="M313" s="557" t="str">
        <f t="shared" si="1"/>
        <v/>
      </c>
    </row>
    <row r="314" spans="2:13">
      <c r="B314" s="20"/>
      <c r="G314" s="556"/>
      <c r="H314" s="556"/>
      <c r="I314" s="557"/>
      <c r="M314" s="557" t="str">
        <f t="shared" si="1"/>
        <v/>
      </c>
    </row>
    <row r="315" spans="2:13">
      <c r="B315" s="20"/>
      <c r="G315" s="556"/>
      <c r="H315" s="556"/>
      <c r="I315" s="557"/>
      <c r="M315" s="557" t="str">
        <f t="shared" si="1"/>
        <v/>
      </c>
    </row>
    <row r="316" spans="2:13">
      <c r="B316" s="20"/>
      <c r="G316" s="556"/>
      <c r="H316" s="556"/>
      <c r="I316" s="557"/>
      <c r="M316" s="557" t="str">
        <f t="shared" si="1"/>
        <v/>
      </c>
    </row>
    <row r="317" spans="2:13">
      <c r="B317" s="20"/>
      <c r="G317" s="556"/>
      <c r="H317" s="556"/>
      <c r="I317" s="557"/>
      <c r="M317" s="557" t="str">
        <f t="shared" si="1"/>
        <v/>
      </c>
    </row>
    <row r="318" spans="2:13">
      <c r="B318" s="20"/>
      <c r="G318" s="556"/>
      <c r="H318" s="556"/>
      <c r="I318" s="557"/>
      <c r="M318" s="557" t="str">
        <f t="shared" si="1"/>
        <v/>
      </c>
    </row>
    <row r="319" spans="2:13">
      <c r="B319" s="20"/>
      <c r="G319" s="556"/>
      <c r="H319" s="556"/>
      <c r="I319" s="557"/>
      <c r="M319" s="557" t="str">
        <f t="shared" si="1"/>
        <v/>
      </c>
    </row>
    <row r="320" spans="2:13">
      <c r="B320" s="20"/>
      <c r="G320" s="556"/>
      <c r="H320" s="556"/>
      <c r="I320" s="557"/>
      <c r="M320" s="557" t="str">
        <f t="shared" si="1"/>
        <v/>
      </c>
    </row>
    <row r="321" spans="2:13">
      <c r="B321" s="20"/>
      <c r="G321" s="556"/>
      <c r="H321" s="556"/>
      <c r="I321" s="557"/>
      <c r="M321" s="557" t="str">
        <f t="shared" si="1"/>
        <v/>
      </c>
    </row>
    <row r="322" spans="2:13">
      <c r="B322" s="20"/>
      <c r="G322" s="556"/>
      <c r="H322" s="556"/>
      <c r="I322" s="557"/>
      <c r="M322" s="557" t="str">
        <f t="shared" si="1"/>
        <v/>
      </c>
    </row>
    <row r="323" spans="2:13">
      <c r="B323" s="20"/>
      <c r="G323" s="556"/>
      <c r="H323" s="556"/>
      <c r="I323" s="557"/>
      <c r="M323" s="557" t="str">
        <f t="shared" si="1"/>
        <v/>
      </c>
    </row>
    <row r="324" spans="2:13">
      <c r="B324" s="20"/>
      <c r="G324" s="556"/>
      <c r="H324" s="556"/>
      <c r="I324" s="557"/>
      <c r="M324" s="557" t="str">
        <f t="shared" si="1"/>
        <v/>
      </c>
    </row>
    <row r="325" spans="2:13">
      <c r="B325" s="20"/>
      <c r="G325" s="556"/>
      <c r="H325" s="556"/>
      <c r="I325" s="557"/>
      <c r="M325" s="557" t="str">
        <f t="shared" si="1"/>
        <v/>
      </c>
    </row>
    <row r="326" spans="2:13">
      <c r="B326" s="20"/>
      <c r="G326" s="556"/>
      <c r="H326" s="556"/>
      <c r="I326" s="557"/>
      <c r="M326" s="557" t="str">
        <f t="shared" si="1"/>
        <v/>
      </c>
    </row>
    <row r="327" spans="2:13">
      <c r="B327" s="20"/>
      <c r="G327" s="556"/>
      <c r="H327" s="556"/>
      <c r="I327" s="557"/>
      <c r="M327" s="557" t="str">
        <f t="shared" si="1"/>
        <v/>
      </c>
    </row>
    <row r="328" spans="2:13">
      <c r="B328" s="20"/>
      <c r="G328" s="556"/>
      <c r="H328" s="556"/>
      <c r="I328" s="557"/>
      <c r="M328" s="557" t="str">
        <f t="shared" si="1"/>
        <v/>
      </c>
    </row>
    <row r="329" spans="2:13">
      <c r="B329" s="20"/>
      <c r="G329" s="556"/>
      <c r="H329" s="556"/>
      <c r="I329" s="557"/>
      <c r="M329" s="557" t="str">
        <f t="shared" si="1"/>
        <v/>
      </c>
    </row>
    <row r="330" spans="2:13">
      <c r="B330" s="20"/>
      <c r="G330" s="556"/>
      <c r="H330" s="556"/>
      <c r="I330" s="557"/>
      <c r="M330" s="557" t="str">
        <f t="shared" si="1"/>
        <v/>
      </c>
    </row>
    <row r="331" spans="2:13">
      <c r="B331" s="20"/>
      <c r="G331" s="556"/>
      <c r="H331" s="556"/>
      <c r="I331" s="557"/>
      <c r="M331" s="557" t="str">
        <f t="shared" si="1"/>
        <v/>
      </c>
    </row>
    <row r="332" spans="2:13">
      <c r="B332" s="20"/>
      <c r="G332" s="556"/>
      <c r="H332" s="556"/>
      <c r="I332" s="557"/>
      <c r="M332" s="557" t="str">
        <f t="shared" si="1"/>
        <v/>
      </c>
    </row>
    <row r="333" spans="2:13">
      <c r="B333" s="20"/>
      <c r="G333" s="556"/>
      <c r="H333" s="556"/>
      <c r="I333" s="557"/>
      <c r="M333" s="557" t="str">
        <f t="shared" si="1"/>
        <v/>
      </c>
    </row>
    <row r="334" spans="2:13">
      <c r="B334" s="20"/>
      <c r="G334" s="556"/>
      <c r="H334" s="556"/>
      <c r="I334" s="557"/>
      <c r="M334" s="557" t="str">
        <f t="shared" si="1"/>
        <v/>
      </c>
    </row>
    <row r="335" spans="2:13">
      <c r="B335" s="20"/>
      <c r="G335" s="556"/>
      <c r="H335" s="556"/>
      <c r="I335" s="557"/>
      <c r="M335" s="557" t="str">
        <f t="shared" si="1"/>
        <v/>
      </c>
    </row>
    <row r="336" spans="2:13">
      <c r="B336" s="20"/>
      <c r="G336" s="556"/>
      <c r="H336" s="556"/>
      <c r="I336" s="557"/>
      <c r="M336" s="557" t="str">
        <f t="shared" si="1"/>
        <v/>
      </c>
    </row>
    <row r="337" spans="2:13">
      <c r="B337" s="20"/>
      <c r="G337" s="556"/>
      <c r="H337" s="556"/>
      <c r="I337" s="557"/>
      <c r="M337" s="557" t="str">
        <f t="shared" si="1"/>
        <v/>
      </c>
    </row>
    <row r="338" spans="2:13">
      <c r="B338" s="20"/>
      <c r="G338" s="556"/>
      <c r="H338" s="556"/>
      <c r="I338" s="557"/>
      <c r="M338" s="557" t="str">
        <f t="shared" si="1"/>
        <v/>
      </c>
    </row>
    <row r="339" spans="2:13">
      <c r="B339" s="20"/>
      <c r="G339" s="556"/>
      <c r="H339" s="556"/>
      <c r="I339" s="557"/>
      <c r="M339" s="557" t="str">
        <f t="shared" si="1"/>
        <v/>
      </c>
    </row>
    <row r="340" spans="2:13">
      <c r="B340" s="20"/>
      <c r="G340" s="556"/>
      <c r="H340" s="556"/>
      <c r="I340" s="557"/>
      <c r="M340" s="557" t="str">
        <f t="shared" si="1"/>
        <v/>
      </c>
    </row>
    <row r="341" spans="2:13">
      <c r="B341" s="20"/>
      <c r="G341" s="556"/>
      <c r="H341" s="556"/>
      <c r="I341" s="557"/>
      <c r="M341" s="557" t="str">
        <f t="shared" si="1"/>
        <v/>
      </c>
    </row>
    <row r="342" spans="2:13">
      <c r="B342" s="20"/>
      <c r="G342" s="556"/>
      <c r="H342" s="556"/>
      <c r="I342" s="557"/>
      <c r="M342" s="557" t="str">
        <f t="shared" si="1"/>
        <v/>
      </c>
    </row>
    <row r="343" spans="2:13">
      <c r="B343" s="20"/>
      <c r="G343" s="556"/>
      <c r="H343" s="556"/>
      <c r="I343" s="557"/>
      <c r="M343" s="557" t="str">
        <f t="shared" si="1"/>
        <v/>
      </c>
    </row>
    <row r="344" spans="2:13">
      <c r="B344" s="20"/>
      <c r="G344" s="556"/>
      <c r="H344" s="556"/>
      <c r="I344" s="557"/>
      <c r="M344" s="557" t="str">
        <f t="shared" si="1"/>
        <v/>
      </c>
    </row>
    <row r="345" spans="2:13">
      <c r="B345" s="20"/>
      <c r="G345" s="556"/>
      <c r="H345" s="556"/>
      <c r="I345" s="557"/>
      <c r="M345" s="557" t="str">
        <f t="shared" si="1"/>
        <v/>
      </c>
    </row>
    <row r="346" spans="2:13">
      <c r="B346" s="20"/>
      <c r="G346" s="556"/>
      <c r="H346" s="556"/>
      <c r="I346" s="557"/>
      <c r="M346" s="557" t="str">
        <f t="shared" si="1"/>
        <v/>
      </c>
    </row>
    <row r="347" spans="2:13">
      <c r="B347" s="20"/>
      <c r="G347" s="556"/>
      <c r="H347" s="556"/>
      <c r="I347" s="557"/>
      <c r="M347" s="557" t="str">
        <f t="shared" si="1"/>
        <v/>
      </c>
    </row>
    <row r="348" spans="2:13">
      <c r="B348" s="20"/>
      <c r="G348" s="556"/>
      <c r="H348" s="556"/>
      <c r="I348" s="557"/>
      <c r="M348" s="557" t="str">
        <f t="shared" si="1"/>
        <v/>
      </c>
    </row>
    <row r="349" spans="2:13">
      <c r="B349" s="20"/>
      <c r="G349" s="556"/>
      <c r="H349" s="556"/>
      <c r="I349" s="557"/>
      <c r="M349" s="557" t="str">
        <f t="shared" si="1"/>
        <v/>
      </c>
    </row>
    <row r="350" spans="2:13">
      <c r="B350" s="20"/>
      <c r="G350" s="556"/>
      <c r="H350" s="556"/>
      <c r="I350" s="557"/>
      <c r="M350" s="557" t="str">
        <f t="shared" si="1"/>
        <v/>
      </c>
    </row>
    <row r="351" spans="2:13">
      <c r="B351" s="20"/>
      <c r="G351" s="556"/>
      <c r="H351" s="556"/>
      <c r="I351" s="557"/>
      <c r="M351" s="557" t="str">
        <f t="shared" si="1"/>
        <v/>
      </c>
    </row>
    <row r="352" spans="2:13">
      <c r="B352" s="20"/>
      <c r="G352" s="556"/>
      <c r="H352" s="556"/>
      <c r="I352" s="557"/>
      <c r="M352" s="557" t="str">
        <f t="shared" si="1"/>
        <v/>
      </c>
    </row>
    <row r="353" spans="2:13">
      <c r="B353" s="20"/>
      <c r="G353" s="556"/>
      <c r="H353" s="556"/>
      <c r="I353" s="557"/>
      <c r="M353" s="557" t="str">
        <f t="shared" si="1"/>
        <v/>
      </c>
    </row>
    <row r="354" spans="2:13">
      <c r="B354" s="20"/>
      <c r="G354" s="556"/>
      <c r="H354" s="556"/>
      <c r="I354" s="557"/>
      <c r="M354" s="557" t="str">
        <f t="shared" si="1"/>
        <v/>
      </c>
    </row>
    <row r="355" spans="2:13">
      <c r="B355" s="20"/>
      <c r="G355" s="556"/>
      <c r="H355" s="556"/>
      <c r="I355" s="557"/>
      <c r="M355" s="557" t="str">
        <f t="shared" si="1"/>
        <v/>
      </c>
    </row>
    <row r="356" spans="2:13">
      <c r="B356" s="20"/>
      <c r="G356" s="556"/>
      <c r="H356" s="556"/>
      <c r="I356" s="557"/>
      <c r="M356" s="557" t="str">
        <f t="shared" si="1"/>
        <v/>
      </c>
    </row>
    <row r="357" spans="2:13">
      <c r="B357" s="20"/>
      <c r="G357" s="556"/>
      <c r="H357" s="556"/>
      <c r="I357" s="557"/>
      <c r="M357" s="557" t="str">
        <f t="shared" si="1"/>
        <v/>
      </c>
    </row>
    <row r="358" spans="2:13">
      <c r="B358" s="20"/>
      <c r="G358" s="556"/>
      <c r="H358" s="556"/>
      <c r="I358" s="557"/>
      <c r="M358" s="557" t="str">
        <f t="shared" si="1"/>
        <v/>
      </c>
    </row>
    <row r="359" spans="2:13">
      <c r="B359" s="20"/>
      <c r="G359" s="556"/>
      <c r="H359" s="556"/>
      <c r="I359" s="557"/>
      <c r="M359" s="557" t="str">
        <f t="shared" si="1"/>
        <v/>
      </c>
    </row>
    <row r="360" spans="2:13">
      <c r="B360" s="20"/>
      <c r="G360" s="556"/>
      <c r="H360" s="556"/>
      <c r="I360" s="557"/>
      <c r="M360" s="557" t="str">
        <f t="shared" si="1"/>
        <v/>
      </c>
    </row>
    <row r="361" spans="2:13">
      <c r="B361" s="20"/>
      <c r="G361" s="556"/>
      <c r="H361" s="556"/>
      <c r="I361" s="557"/>
      <c r="M361" s="557" t="str">
        <f t="shared" si="1"/>
        <v/>
      </c>
    </row>
    <row r="362" spans="2:13">
      <c r="B362" s="20"/>
      <c r="G362" s="556"/>
      <c r="H362" s="556"/>
      <c r="I362" s="557"/>
      <c r="M362" s="557" t="str">
        <f t="shared" si="1"/>
        <v/>
      </c>
    </row>
    <row r="363" spans="2:13">
      <c r="B363" s="20"/>
      <c r="G363" s="556"/>
      <c r="H363" s="556"/>
      <c r="I363" s="557"/>
      <c r="M363" s="557" t="str">
        <f t="shared" si="1"/>
        <v/>
      </c>
    </row>
    <row r="364" spans="2:13">
      <c r="B364" s="20"/>
      <c r="G364" s="556"/>
      <c r="H364" s="556"/>
      <c r="I364" s="557"/>
      <c r="M364" s="557" t="str">
        <f t="shared" si="1"/>
        <v/>
      </c>
    </row>
    <row r="365" spans="2:13">
      <c r="B365" s="20"/>
      <c r="G365" s="556"/>
      <c r="H365" s="556"/>
      <c r="I365" s="557"/>
      <c r="M365" s="557" t="str">
        <f t="shared" si="1"/>
        <v/>
      </c>
    </row>
    <row r="366" spans="2:13">
      <c r="B366" s="20"/>
      <c r="G366" s="556"/>
      <c r="H366" s="556"/>
      <c r="I366" s="557"/>
      <c r="M366" s="557" t="str">
        <f t="shared" si="1"/>
        <v/>
      </c>
    </row>
    <row r="367" spans="2:13">
      <c r="B367" s="20"/>
      <c r="G367" s="556"/>
      <c r="H367" s="556"/>
      <c r="I367" s="557"/>
      <c r="M367" s="557" t="str">
        <f t="shared" si="1"/>
        <v/>
      </c>
    </row>
    <row r="368" spans="2:13">
      <c r="B368" s="20"/>
      <c r="G368" s="556"/>
      <c r="H368" s="556"/>
      <c r="I368" s="557"/>
      <c r="M368" s="557" t="str">
        <f t="shared" si="1"/>
        <v/>
      </c>
    </row>
    <row r="369" spans="2:13">
      <c r="B369" s="20"/>
      <c r="G369" s="556"/>
      <c r="H369" s="556"/>
      <c r="I369" s="557"/>
      <c r="M369" s="557" t="str">
        <f t="shared" si="1"/>
        <v/>
      </c>
    </row>
    <row r="370" spans="2:13">
      <c r="B370" s="20"/>
      <c r="G370" s="556"/>
      <c r="H370" s="556"/>
      <c r="I370" s="557"/>
      <c r="M370" s="557" t="str">
        <f t="shared" si="1"/>
        <v/>
      </c>
    </row>
    <row r="371" spans="2:13">
      <c r="B371" s="20"/>
      <c r="G371" s="556"/>
      <c r="H371" s="556"/>
      <c r="I371" s="557"/>
      <c r="M371" s="557" t="str">
        <f t="shared" si="1"/>
        <v/>
      </c>
    </row>
    <row r="372" spans="2:13">
      <c r="B372" s="20"/>
      <c r="G372" s="556"/>
      <c r="H372" s="556"/>
      <c r="I372" s="557"/>
      <c r="M372" s="557" t="str">
        <f t="shared" si="1"/>
        <v/>
      </c>
    </row>
    <row r="373" spans="2:13">
      <c r="B373" s="20"/>
      <c r="G373" s="556"/>
      <c r="H373" s="556"/>
      <c r="I373" s="557"/>
      <c r="M373" s="557" t="str">
        <f t="shared" si="1"/>
        <v/>
      </c>
    </row>
    <row r="374" spans="2:13">
      <c r="B374" s="20"/>
      <c r="G374" s="556"/>
      <c r="H374" s="556"/>
      <c r="I374" s="557"/>
      <c r="M374" s="557" t="str">
        <f t="shared" si="1"/>
        <v/>
      </c>
    </row>
    <row r="375" spans="2:13">
      <c r="B375" s="20"/>
      <c r="G375" s="556"/>
      <c r="H375" s="556"/>
      <c r="I375" s="557"/>
      <c r="M375" s="557" t="str">
        <f t="shared" si="1"/>
        <v/>
      </c>
    </row>
    <row r="376" spans="2:13">
      <c r="B376" s="20"/>
      <c r="G376" s="556"/>
      <c r="H376" s="556"/>
      <c r="I376" s="557"/>
      <c r="M376" s="557" t="str">
        <f t="shared" si="1"/>
        <v/>
      </c>
    </row>
    <row r="377" spans="2:13">
      <c r="B377" s="20"/>
      <c r="G377" s="556"/>
      <c r="H377" s="556"/>
      <c r="I377" s="557"/>
      <c r="M377" s="557" t="str">
        <f t="shared" si="1"/>
        <v/>
      </c>
    </row>
    <row r="378" spans="2:13">
      <c r="B378" s="20"/>
      <c r="G378" s="556"/>
      <c r="H378" s="556"/>
      <c r="I378" s="557"/>
      <c r="M378" s="557" t="str">
        <f t="shared" si="1"/>
        <v/>
      </c>
    </row>
    <row r="379" spans="2:13">
      <c r="B379" s="20"/>
      <c r="G379" s="556"/>
      <c r="H379" s="556"/>
      <c r="I379" s="557"/>
      <c r="M379" s="557" t="str">
        <f t="shared" si="1"/>
        <v/>
      </c>
    </row>
    <row r="380" spans="2:13">
      <c r="B380" s="20"/>
      <c r="G380" s="556"/>
      <c r="H380" s="556"/>
      <c r="I380" s="557"/>
      <c r="M380" s="557" t="str">
        <f t="shared" si="1"/>
        <v/>
      </c>
    </row>
    <row r="381" spans="2:13">
      <c r="B381" s="20"/>
      <c r="G381" s="556"/>
      <c r="H381" s="556"/>
      <c r="I381" s="557"/>
      <c r="M381" s="557" t="str">
        <f t="shared" si="1"/>
        <v/>
      </c>
    </row>
    <row r="382" spans="2:13">
      <c r="B382" s="20"/>
      <c r="G382" s="556"/>
      <c r="H382" s="556"/>
      <c r="I382" s="557"/>
      <c r="M382" s="557" t="str">
        <f t="shared" si="1"/>
        <v/>
      </c>
    </row>
    <row r="383" spans="2:13">
      <c r="B383" s="20"/>
      <c r="G383" s="556"/>
      <c r="H383" s="556"/>
      <c r="I383" s="557"/>
      <c r="M383" s="557" t="str">
        <f t="shared" si="1"/>
        <v/>
      </c>
    </row>
    <row r="384" spans="2:13">
      <c r="B384" s="20"/>
      <c r="G384" s="556"/>
      <c r="H384" s="556"/>
      <c r="I384" s="557"/>
      <c r="M384" s="557" t="str">
        <f t="shared" si="1"/>
        <v/>
      </c>
    </row>
    <row r="385" spans="2:13">
      <c r="B385" s="20"/>
      <c r="G385" s="556"/>
      <c r="H385" s="556"/>
      <c r="I385" s="557"/>
      <c r="M385" s="557" t="str">
        <f t="shared" si="1"/>
        <v/>
      </c>
    </row>
    <row r="386" spans="2:13">
      <c r="B386" s="20"/>
      <c r="G386" s="556"/>
      <c r="H386" s="556"/>
      <c r="I386" s="557"/>
      <c r="M386" s="557" t="str">
        <f t="shared" si="1"/>
        <v/>
      </c>
    </row>
    <row r="387" spans="2:13">
      <c r="B387" s="20"/>
      <c r="G387" s="556"/>
      <c r="H387" s="556"/>
      <c r="I387" s="557"/>
      <c r="M387" s="557" t="str">
        <f t="shared" si="1"/>
        <v/>
      </c>
    </row>
    <row r="388" spans="2:13">
      <c r="B388" s="20"/>
      <c r="G388" s="556"/>
      <c r="H388" s="556"/>
      <c r="I388" s="557"/>
      <c r="M388" s="557" t="str">
        <f t="shared" si="1"/>
        <v/>
      </c>
    </row>
    <row r="389" spans="2:13">
      <c r="B389" s="20"/>
      <c r="G389" s="556"/>
      <c r="H389" s="556"/>
      <c r="I389" s="557"/>
      <c r="M389" s="557" t="str">
        <f t="shared" si="1"/>
        <v/>
      </c>
    </row>
    <row r="390" spans="2:13">
      <c r="B390" s="20"/>
      <c r="G390" s="556"/>
      <c r="H390" s="556"/>
      <c r="I390" s="557"/>
      <c r="M390" s="557" t="str">
        <f t="shared" si="1"/>
        <v/>
      </c>
    </row>
    <row r="391" spans="2:13">
      <c r="B391" s="20"/>
      <c r="G391" s="556"/>
      <c r="H391" s="556"/>
      <c r="I391" s="557"/>
      <c r="M391" s="557" t="str">
        <f t="shared" si="1"/>
        <v/>
      </c>
    </row>
    <row r="392" spans="2:13">
      <c r="B392" s="20"/>
      <c r="G392" s="556"/>
      <c r="H392" s="556"/>
      <c r="I392" s="557"/>
      <c r="M392" s="557" t="str">
        <f t="shared" si="1"/>
        <v/>
      </c>
    </row>
    <row r="393" spans="2:13">
      <c r="B393" s="20"/>
      <c r="G393" s="556"/>
      <c r="H393" s="556"/>
      <c r="I393" s="557"/>
      <c r="M393" s="557" t="str">
        <f t="shared" si="1"/>
        <v/>
      </c>
    </row>
    <row r="394" spans="2:13">
      <c r="B394" s="20"/>
      <c r="G394" s="556"/>
      <c r="H394" s="556"/>
      <c r="I394" s="557"/>
      <c r="M394" s="557" t="str">
        <f t="shared" si="1"/>
        <v/>
      </c>
    </row>
    <row r="395" spans="2:13">
      <c r="B395" s="20"/>
      <c r="G395" s="556"/>
      <c r="H395" s="556"/>
      <c r="I395" s="557"/>
      <c r="M395" s="557" t="str">
        <f t="shared" si="1"/>
        <v/>
      </c>
    </row>
    <row r="396" spans="2:13">
      <c r="B396" s="20"/>
      <c r="G396" s="556"/>
      <c r="H396" s="556"/>
      <c r="I396" s="557"/>
      <c r="M396" s="557" t="str">
        <f t="shared" si="1"/>
        <v/>
      </c>
    </row>
    <row r="397" spans="2:13">
      <c r="B397" s="20"/>
      <c r="G397" s="556"/>
      <c r="H397" s="556"/>
      <c r="I397" s="557"/>
      <c r="M397" s="557" t="str">
        <f t="shared" si="1"/>
        <v/>
      </c>
    </row>
    <row r="398" spans="2:13">
      <c r="B398" s="20"/>
      <c r="G398" s="556"/>
      <c r="H398" s="556"/>
      <c r="I398" s="557"/>
      <c r="M398" s="557" t="str">
        <f t="shared" si="1"/>
        <v/>
      </c>
    </row>
    <row r="399" spans="2:13">
      <c r="B399" s="20"/>
      <c r="G399" s="556"/>
      <c r="H399" s="556"/>
      <c r="I399" s="557"/>
      <c r="M399" s="557"/>
    </row>
    <row r="400" spans="2:13">
      <c r="B400" s="20"/>
      <c r="G400" s="556"/>
      <c r="H400" s="556"/>
      <c r="I400" s="557"/>
      <c r="M400" s="557"/>
    </row>
    <row r="401" spans="2:13">
      <c r="B401" s="20"/>
      <c r="G401" s="556"/>
      <c r="H401" s="556"/>
      <c r="I401" s="557"/>
      <c r="M401" s="557"/>
    </row>
    <row r="402" spans="2:13">
      <c r="B402" s="20"/>
      <c r="G402" s="556"/>
      <c r="H402" s="556"/>
      <c r="I402" s="557"/>
      <c r="M402" s="557"/>
    </row>
    <row r="403" spans="2:13">
      <c r="B403" s="20"/>
      <c r="G403" s="556"/>
      <c r="H403" s="556"/>
      <c r="I403" s="557"/>
      <c r="M403" s="557"/>
    </row>
    <row r="404" spans="2:13">
      <c r="B404" s="20"/>
      <c r="G404" s="556"/>
      <c r="H404" s="556"/>
      <c r="I404" s="557"/>
      <c r="M404" s="557"/>
    </row>
    <row r="405" spans="2:13">
      <c r="B405" s="20"/>
      <c r="G405" s="556"/>
      <c r="H405" s="556"/>
      <c r="I405" s="557"/>
      <c r="M405" s="557"/>
    </row>
    <row r="406" spans="2:13">
      <c r="B406" s="20"/>
      <c r="G406" s="556"/>
      <c r="H406" s="556"/>
      <c r="I406" s="557"/>
      <c r="M406" s="557"/>
    </row>
    <row r="407" spans="2:13">
      <c r="B407" s="20"/>
      <c r="G407" s="556"/>
      <c r="H407" s="556"/>
      <c r="I407" s="557"/>
      <c r="M407" s="557"/>
    </row>
    <row r="408" spans="2:13">
      <c r="B408" s="20"/>
      <c r="G408" s="556"/>
      <c r="H408" s="556"/>
      <c r="I408" s="557"/>
      <c r="M408" s="557"/>
    </row>
    <row r="409" spans="2:13">
      <c r="B409" s="20"/>
      <c r="G409" s="556"/>
      <c r="H409" s="556"/>
      <c r="I409" s="557"/>
      <c r="M409" s="557"/>
    </row>
    <row r="410" spans="2:13">
      <c r="B410" s="20"/>
      <c r="G410" s="556"/>
      <c r="H410" s="556"/>
      <c r="I410" s="557"/>
      <c r="M410" s="557"/>
    </row>
    <row r="411" spans="2:13">
      <c r="B411" s="20"/>
      <c r="G411" s="556"/>
      <c r="H411" s="556"/>
      <c r="I411" s="557"/>
      <c r="M411" s="557"/>
    </row>
    <row r="412" spans="2:13">
      <c r="B412" s="20"/>
      <c r="G412" s="556"/>
      <c r="H412" s="556"/>
      <c r="I412" s="557"/>
      <c r="M412" s="557"/>
    </row>
    <row r="413" spans="2:13">
      <c r="B413" s="20"/>
      <c r="G413" s="556"/>
      <c r="H413" s="556"/>
      <c r="I413" s="557"/>
      <c r="M413" s="557"/>
    </row>
    <row r="414" spans="2:13">
      <c r="B414" s="20"/>
      <c r="G414" s="556"/>
      <c r="H414" s="556"/>
      <c r="I414" s="557"/>
      <c r="M414" s="557"/>
    </row>
    <row r="415" spans="2:13">
      <c r="B415" s="20"/>
      <c r="G415" s="556"/>
      <c r="H415" s="556"/>
      <c r="I415" s="557"/>
      <c r="M415" s="557"/>
    </row>
    <row r="416" spans="2:13">
      <c r="B416" s="20"/>
      <c r="G416" s="556"/>
      <c r="H416" s="556"/>
      <c r="I416" s="557"/>
      <c r="M416" s="557"/>
    </row>
    <row r="417" spans="2:13">
      <c r="B417" s="20"/>
      <c r="G417" s="556"/>
      <c r="H417" s="556"/>
      <c r="I417" s="557"/>
      <c r="M417" s="557"/>
    </row>
    <row r="418" spans="2:13">
      <c r="B418" s="20"/>
      <c r="G418" s="556"/>
      <c r="H418" s="556"/>
      <c r="I418" s="557"/>
      <c r="M418" s="557"/>
    </row>
    <row r="419" spans="2:13">
      <c r="B419" s="20"/>
      <c r="G419" s="556"/>
      <c r="H419" s="556"/>
      <c r="I419" s="557"/>
      <c r="M419" s="557"/>
    </row>
    <row r="420" spans="2:13">
      <c r="B420" s="20"/>
      <c r="G420" s="556"/>
      <c r="H420" s="556"/>
      <c r="I420" s="557"/>
      <c r="M420" s="557"/>
    </row>
    <row r="421" spans="2:13">
      <c r="B421" s="20"/>
      <c r="G421" s="556"/>
      <c r="H421" s="556"/>
      <c r="I421" s="557"/>
      <c r="M421" s="557"/>
    </row>
    <row r="422" spans="2:13">
      <c r="B422" s="20"/>
      <c r="G422" s="556"/>
      <c r="H422" s="556"/>
      <c r="I422" s="557"/>
      <c r="M422" s="557"/>
    </row>
    <row r="423" spans="2:13">
      <c r="B423" s="20"/>
      <c r="G423" s="556"/>
      <c r="H423" s="556"/>
      <c r="I423" s="557"/>
      <c r="M423" s="557"/>
    </row>
    <row r="424" spans="2:13">
      <c r="B424" s="20"/>
      <c r="G424" s="556"/>
      <c r="H424" s="556"/>
      <c r="I424" s="557"/>
      <c r="M424" s="557"/>
    </row>
    <row r="425" spans="2:13">
      <c r="B425" s="20"/>
      <c r="G425" s="556"/>
      <c r="H425" s="556"/>
      <c r="I425" s="557"/>
      <c r="M425" s="557"/>
    </row>
    <row r="426" spans="2:13">
      <c r="B426" s="20"/>
      <c r="G426" s="556"/>
      <c r="H426" s="556"/>
      <c r="I426" s="557"/>
      <c r="M426" s="557"/>
    </row>
    <row r="427" spans="2:13">
      <c r="B427" s="20"/>
      <c r="G427" s="556"/>
      <c r="H427" s="556"/>
      <c r="I427" s="557"/>
      <c r="M427" s="557"/>
    </row>
    <row r="428" spans="2:13">
      <c r="B428" s="20"/>
      <c r="G428" s="556"/>
      <c r="H428" s="556"/>
      <c r="I428" s="557"/>
      <c r="M428" s="557"/>
    </row>
    <row r="429" spans="2:13">
      <c r="B429" s="20"/>
      <c r="G429" s="556"/>
      <c r="H429" s="556"/>
      <c r="I429" s="557"/>
      <c r="M429" s="557"/>
    </row>
    <row r="430" spans="2:13">
      <c r="B430" s="20"/>
      <c r="G430" s="556"/>
      <c r="H430" s="556"/>
      <c r="I430" s="557"/>
      <c r="M430" s="557"/>
    </row>
    <row r="431" spans="2:13">
      <c r="B431" s="20"/>
      <c r="G431" s="556"/>
      <c r="H431" s="556"/>
      <c r="I431" s="557"/>
      <c r="M431" s="557"/>
    </row>
    <row r="432" spans="2:13">
      <c r="B432" s="20"/>
      <c r="G432" s="556"/>
      <c r="H432" s="556"/>
      <c r="I432" s="557"/>
      <c r="M432" s="557"/>
    </row>
    <row r="433" spans="2:13">
      <c r="B433" s="20"/>
      <c r="G433" s="556"/>
      <c r="H433" s="556"/>
      <c r="I433" s="557"/>
      <c r="M433" s="557"/>
    </row>
    <row r="434" spans="2:13">
      <c r="B434" s="20"/>
      <c r="G434" s="556"/>
      <c r="H434" s="556"/>
      <c r="I434" s="557"/>
      <c r="M434" s="557"/>
    </row>
    <row r="435" spans="2:13">
      <c r="B435" s="20"/>
      <c r="G435" s="556"/>
      <c r="H435" s="556"/>
      <c r="I435" s="557"/>
      <c r="M435" s="557"/>
    </row>
    <row r="436" spans="2:13">
      <c r="B436" s="20"/>
      <c r="G436" s="556"/>
      <c r="H436" s="556"/>
      <c r="I436" s="557"/>
      <c r="M436" s="557"/>
    </row>
    <row r="437" spans="2:13">
      <c r="B437" s="20"/>
      <c r="G437" s="556"/>
      <c r="H437" s="556"/>
      <c r="I437" s="557"/>
      <c r="M437" s="557"/>
    </row>
    <row r="438" spans="2:13">
      <c r="B438" s="20"/>
      <c r="G438" s="556"/>
      <c r="H438" s="556"/>
      <c r="I438" s="557"/>
      <c r="M438" s="557"/>
    </row>
    <row r="439" spans="2:13">
      <c r="B439" s="20"/>
      <c r="G439" s="556"/>
      <c r="H439" s="556"/>
      <c r="I439" s="557"/>
      <c r="M439" s="557"/>
    </row>
    <row r="440" spans="2:13">
      <c r="B440" s="20"/>
      <c r="G440" s="556"/>
      <c r="H440" s="556"/>
      <c r="I440" s="557"/>
      <c r="M440" s="557"/>
    </row>
    <row r="441" spans="2:13">
      <c r="B441" s="20"/>
      <c r="G441" s="556"/>
      <c r="H441" s="556"/>
      <c r="I441" s="557"/>
      <c r="M441" s="557"/>
    </row>
    <row r="442" spans="2:13">
      <c r="B442" s="20"/>
      <c r="G442" s="556"/>
      <c r="H442" s="556"/>
      <c r="I442" s="557"/>
      <c r="M442" s="557"/>
    </row>
    <row r="443" spans="2:13">
      <c r="B443" s="20"/>
      <c r="G443" s="556"/>
      <c r="H443" s="556"/>
      <c r="I443" s="557"/>
      <c r="M443" s="557"/>
    </row>
    <row r="444" spans="2:13">
      <c r="B444" s="20"/>
      <c r="G444" s="556"/>
      <c r="H444" s="556"/>
      <c r="I444" s="557"/>
      <c r="M444" s="557"/>
    </row>
    <row r="445" spans="2:13">
      <c r="B445" s="20"/>
      <c r="G445" s="556"/>
      <c r="H445" s="556"/>
      <c r="I445" s="557"/>
      <c r="M445" s="557"/>
    </row>
    <row r="446" spans="2:13">
      <c r="B446" s="20"/>
      <c r="G446" s="556"/>
      <c r="H446" s="556"/>
      <c r="I446" s="557"/>
      <c r="M446" s="557"/>
    </row>
    <row r="447" spans="2:13">
      <c r="B447" s="20"/>
      <c r="G447" s="556"/>
      <c r="H447" s="556"/>
      <c r="I447" s="557"/>
      <c r="M447" s="557"/>
    </row>
    <row r="448" spans="2:13">
      <c r="B448" s="20"/>
      <c r="G448" s="556"/>
      <c r="H448" s="556"/>
      <c r="I448" s="557"/>
      <c r="M448" s="557"/>
    </row>
    <row r="449" spans="2:13">
      <c r="B449" s="20"/>
      <c r="G449" s="556"/>
      <c r="H449" s="556"/>
      <c r="I449" s="557"/>
      <c r="M449" s="557"/>
    </row>
    <row r="450" spans="2:13">
      <c r="B450" s="20"/>
      <c r="G450" s="556"/>
      <c r="H450" s="556"/>
      <c r="I450" s="557"/>
      <c r="M450" s="557"/>
    </row>
    <row r="451" spans="2:13">
      <c r="B451" s="20"/>
      <c r="G451" s="556"/>
      <c r="H451" s="556"/>
      <c r="I451" s="557"/>
      <c r="M451" s="557"/>
    </row>
    <row r="452" spans="2:13">
      <c r="B452" s="20"/>
      <c r="G452" s="556"/>
      <c r="H452" s="556"/>
      <c r="I452" s="557"/>
      <c r="M452" s="557"/>
    </row>
    <row r="453" spans="2:13">
      <c r="B453" s="20"/>
      <c r="G453" s="556"/>
      <c r="H453" s="556"/>
      <c r="I453" s="557"/>
      <c r="M453" s="557"/>
    </row>
    <row r="454" spans="2:13">
      <c r="B454" s="20"/>
      <c r="G454" s="556"/>
      <c r="H454" s="556"/>
      <c r="I454" s="557"/>
      <c r="M454" s="557"/>
    </row>
    <row r="455" spans="2:13">
      <c r="B455" s="20"/>
      <c r="G455" s="556"/>
      <c r="H455" s="556"/>
      <c r="I455" s="557"/>
      <c r="M455" s="557"/>
    </row>
    <row r="456" spans="2:13">
      <c r="B456" s="20"/>
      <c r="G456" s="556"/>
      <c r="H456" s="556"/>
      <c r="I456" s="557"/>
      <c r="M456" s="557"/>
    </row>
    <row r="457" spans="2:13">
      <c r="B457" s="20"/>
      <c r="G457" s="556"/>
      <c r="H457" s="556"/>
      <c r="I457" s="557"/>
      <c r="M457" s="557"/>
    </row>
    <row r="458" spans="2:13">
      <c r="B458" s="20"/>
      <c r="G458" s="556"/>
      <c r="H458" s="556"/>
      <c r="I458" s="557"/>
      <c r="M458" s="557"/>
    </row>
    <row r="459" spans="2:13">
      <c r="B459" s="20"/>
      <c r="G459" s="556"/>
      <c r="H459" s="556"/>
      <c r="I459" s="557"/>
      <c r="M459" s="557"/>
    </row>
    <row r="460" spans="2:13">
      <c r="B460" s="20"/>
      <c r="G460" s="556"/>
      <c r="H460" s="556"/>
      <c r="I460" s="557"/>
      <c r="M460" s="557"/>
    </row>
    <row r="461" spans="2:13">
      <c r="B461" s="20"/>
      <c r="G461" s="556"/>
      <c r="H461" s="556"/>
      <c r="I461" s="557"/>
      <c r="M461" s="557"/>
    </row>
    <row r="462" spans="2:13">
      <c r="B462" s="20"/>
      <c r="G462" s="556"/>
      <c r="H462" s="556"/>
      <c r="I462" s="557"/>
      <c r="M462" s="557"/>
    </row>
    <row r="463" spans="2:13">
      <c r="B463" s="20"/>
      <c r="G463" s="556"/>
      <c r="H463" s="556"/>
      <c r="I463" s="557"/>
      <c r="M463" s="557"/>
    </row>
    <row r="464" spans="2:13">
      <c r="B464" s="20"/>
      <c r="G464" s="556"/>
      <c r="H464" s="556"/>
      <c r="I464" s="557"/>
      <c r="M464" s="557"/>
    </row>
    <row r="465" spans="2:13">
      <c r="B465" s="20"/>
      <c r="G465" s="556"/>
      <c r="H465" s="556"/>
      <c r="I465" s="557"/>
      <c r="M465" s="557"/>
    </row>
    <row r="466" spans="2:13">
      <c r="B466" s="20"/>
      <c r="G466" s="556"/>
      <c r="H466" s="556"/>
      <c r="I466" s="557"/>
      <c r="M466" s="557"/>
    </row>
    <row r="467" spans="2:13">
      <c r="B467" s="20"/>
      <c r="G467" s="556"/>
      <c r="H467" s="556"/>
      <c r="I467" s="557"/>
      <c r="M467" s="557"/>
    </row>
    <row r="468" spans="2:13">
      <c r="B468" s="20"/>
      <c r="G468" s="556"/>
      <c r="H468" s="556"/>
      <c r="I468" s="557"/>
      <c r="M468" s="557"/>
    </row>
    <row r="469" spans="2:13">
      <c r="B469" s="20"/>
      <c r="G469" s="556"/>
      <c r="H469" s="556"/>
      <c r="I469" s="557"/>
      <c r="M469" s="557"/>
    </row>
    <row r="470" spans="2:13">
      <c r="B470" s="20"/>
      <c r="G470" s="556"/>
      <c r="H470" s="556"/>
      <c r="I470" s="557"/>
      <c r="M470" s="557"/>
    </row>
    <row r="471" spans="2:13">
      <c r="B471" s="20"/>
      <c r="G471" s="556"/>
      <c r="H471" s="556"/>
      <c r="I471" s="557"/>
      <c r="M471" s="557"/>
    </row>
    <row r="472" spans="2:13">
      <c r="B472" s="20"/>
      <c r="G472" s="556"/>
      <c r="H472" s="556"/>
      <c r="I472" s="557"/>
      <c r="M472" s="557"/>
    </row>
    <row r="473" spans="2:13">
      <c r="B473" s="20"/>
      <c r="G473" s="556"/>
      <c r="H473" s="556"/>
      <c r="I473" s="557"/>
      <c r="M473" s="557"/>
    </row>
    <row r="474" spans="2:13">
      <c r="B474" s="20"/>
      <c r="G474" s="556"/>
      <c r="H474" s="556"/>
      <c r="I474" s="557"/>
      <c r="M474" s="557"/>
    </row>
    <row r="475" spans="2:13">
      <c r="B475" s="20"/>
      <c r="G475" s="556"/>
      <c r="H475" s="556"/>
      <c r="I475" s="557"/>
      <c r="M475" s="557"/>
    </row>
    <row r="476" spans="2:13">
      <c r="B476" s="20"/>
      <c r="G476" s="556"/>
      <c r="H476" s="556"/>
      <c r="I476" s="557"/>
      <c r="M476" s="557"/>
    </row>
    <row r="477" spans="2:13">
      <c r="B477" s="20"/>
      <c r="G477" s="556"/>
      <c r="H477" s="556"/>
      <c r="I477" s="557"/>
      <c r="M477" s="557"/>
    </row>
    <row r="478" spans="2:13">
      <c r="B478" s="20"/>
      <c r="G478" s="556"/>
      <c r="H478" s="556"/>
      <c r="I478" s="557"/>
      <c r="M478" s="557"/>
    </row>
    <row r="479" spans="2:13">
      <c r="B479" s="20"/>
      <c r="G479" s="556"/>
      <c r="H479" s="556"/>
      <c r="I479" s="557"/>
      <c r="M479" s="557"/>
    </row>
    <row r="480" spans="2:13">
      <c r="B480" s="20"/>
      <c r="G480" s="556"/>
      <c r="H480" s="556"/>
      <c r="I480" s="557"/>
      <c r="M480" s="557"/>
    </row>
    <row r="481" spans="2:13">
      <c r="B481" s="20"/>
      <c r="G481" s="556"/>
      <c r="H481" s="556"/>
      <c r="I481" s="557"/>
      <c r="M481" s="557"/>
    </row>
    <row r="482" spans="2:13">
      <c r="B482" s="20"/>
      <c r="G482" s="556"/>
      <c r="H482" s="556"/>
      <c r="I482" s="557"/>
      <c r="M482" s="557"/>
    </row>
    <row r="483" spans="2:13">
      <c r="B483" s="20"/>
      <c r="G483" s="556"/>
      <c r="H483" s="556"/>
      <c r="I483" s="557"/>
      <c r="M483" s="557"/>
    </row>
    <row r="484" spans="2:13">
      <c r="B484" s="20"/>
      <c r="G484" s="556"/>
      <c r="H484" s="556"/>
      <c r="I484" s="557"/>
      <c r="M484" s="557"/>
    </row>
    <row r="485" spans="2:13">
      <c r="B485" s="20"/>
      <c r="G485" s="556"/>
      <c r="H485" s="556"/>
      <c r="I485" s="557"/>
      <c r="M485" s="557"/>
    </row>
    <row r="486" spans="2:13">
      <c r="B486" s="20"/>
      <c r="G486" s="556"/>
      <c r="H486" s="556"/>
      <c r="I486" s="557"/>
      <c r="M486" s="557"/>
    </row>
    <row r="487" spans="2:13">
      <c r="B487" s="20"/>
      <c r="G487" s="556"/>
      <c r="H487" s="556"/>
      <c r="I487" s="557"/>
      <c r="M487" s="557"/>
    </row>
    <row r="488" spans="2:13">
      <c r="B488" s="20"/>
      <c r="G488" s="556"/>
      <c r="H488" s="556"/>
      <c r="I488" s="557"/>
      <c r="M488" s="557"/>
    </row>
    <row r="489" spans="2:13">
      <c r="B489" s="20"/>
      <c r="G489" s="556"/>
      <c r="H489" s="556"/>
      <c r="I489" s="557"/>
      <c r="M489" s="557"/>
    </row>
    <row r="490" spans="2:13">
      <c r="B490" s="20"/>
      <c r="G490" s="556"/>
      <c r="H490" s="556"/>
      <c r="I490" s="557"/>
      <c r="M490" s="557"/>
    </row>
    <row r="491" spans="2:13">
      <c r="B491" s="20"/>
      <c r="G491" s="556"/>
      <c r="H491" s="556"/>
      <c r="I491" s="557"/>
      <c r="M491" s="557"/>
    </row>
    <row r="492" spans="2:13">
      <c r="B492" s="20"/>
      <c r="G492" s="556"/>
      <c r="H492" s="556"/>
      <c r="I492" s="557"/>
      <c r="M492" s="557"/>
    </row>
    <row r="493" spans="2:13">
      <c r="B493" s="20"/>
      <c r="G493" s="556"/>
      <c r="H493" s="556"/>
      <c r="I493" s="557"/>
      <c r="M493" s="557"/>
    </row>
    <row r="494" spans="2:13">
      <c r="B494" s="20"/>
      <c r="G494" s="556"/>
      <c r="H494" s="556"/>
      <c r="I494" s="557"/>
      <c r="M494" s="557"/>
    </row>
    <row r="495" spans="2:13">
      <c r="B495" s="20"/>
      <c r="G495" s="556"/>
      <c r="H495" s="556"/>
      <c r="I495" s="557"/>
      <c r="M495" s="557"/>
    </row>
    <row r="496" spans="2:13">
      <c r="B496" s="20"/>
      <c r="G496" s="556"/>
      <c r="H496" s="556"/>
      <c r="I496" s="557"/>
      <c r="M496" s="557"/>
    </row>
    <row r="497" spans="2:13">
      <c r="B497" s="20"/>
      <c r="G497" s="556"/>
      <c r="H497" s="556"/>
      <c r="I497" s="557"/>
      <c r="M497" s="557"/>
    </row>
    <row r="498" spans="2:13">
      <c r="B498" s="20"/>
      <c r="G498" s="556"/>
      <c r="H498" s="556"/>
      <c r="I498" s="557"/>
      <c r="M498" s="557"/>
    </row>
    <row r="499" spans="2:13">
      <c r="B499" s="20"/>
      <c r="G499" s="556"/>
      <c r="H499" s="556"/>
      <c r="I499" s="557"/>
      <c r="M499" s="557"/>
    </row>
    <row r="500" spans="2:13">
      <c r="B500" s="20"/>
      <c r="G500" s="556"/>
      <c r="H500" s="556"/>
      <c r="I500" s="557"/>
      <c r="M500" s="557"/>
    </row>
    <row r="501" spans="2:13">
      <c r="B501" s="20"/>
      <c r="G501" s="556"/>
      <c r="H501" s="556"/>
      <c r="I501" s="557"/>
      <c r="M501" s="557"/>
    </row>
    <row r="502" spans="2:13">
      <c r="B502" s="20"/>
      <c r="G502" s="556"/>
      <c r="H502" s="556"/>
      <c r="I502" s="557"/>
      <c r="M502" s="557"/>
    </row>
    <row r="503" spans="2:13">
      <c r="B503" s="20"/>
      <c r="G503" s="556"/>
      <c r="H503" s="556"/>
      <c r="I503" s="557"/>
      <c r="M503" s="557"/>
    </row>
    <row r="504" spans="2:13">
      <c r="B504" s="20"/>
      <c r="G504" s="556"/>
      <c r="H504" s="556"/>
      <c r="I504" s="557"/>
      <c r="M504" s="557"/>
    </row>
    <row r="505" spans="2:13">
      <c r="B505" s="20"/>
      <c r="G505" s="556"/>
      <c r="H505" s="556"/>
      <c r="I505" s="557"/>
      <c r="M505" s="557"/>
    </row>
    <row r="506" spans="2:13">
      <c r="B506" s="20"/>
      <c r="G506" s="556"/>
      <c r="H506" s="556"/>
      <c r="I506" s="557"/>
      <c r="M506" s="557"/>
    </row>
    <row r="507" spans="2:13">
      <c r="B507" s="20"/>
      <c r="G507" s="556"/>
      <c r="H507" s="556"/>
      <c r="I507" s="557"/>
      <c r="M507" s="557"/>
    </row>
    <row r="508" spans="2:13">
      <c r="B508" s="20"/>
      <c r="G508" s="556"/>
      <c r="H508" s="556"/>
      <c r="I508" s="557"/>
      <c r="M508" s="557"/>
    </row>
    <row r="509" spans="2:13">
      <c r="B509" s="20"/>
      <c r="G509" s="556"/>
      <c r="H509" s="556"/>
      <c r="I509" s="557"/>
      <c r="M509" s="557"/>
    </row>
    <row r="510" spans="2:13">
      <c r="B510" s="20"/>
      <c r="G510" s="556"/>
      <c r="H510" s="556"/>
      <c r="I510" s="557"/>
      <c r="M510" s="557"/>
    </row>
    <row r="511" spans="2:13">
      <c r="B511" s="20"/>
      <c r="G511" s="556"/>
      <c r="H511" s="556"/>
      <c r="I511" s="557"/>
      <c r="M511" s="557"/>
    </row>
    <row r="512" spans="2:13">
      <c r="B512" s="20"/>
      <c r="G512" s="556"/>
      <c r="H512" s="556"/>
      <c r="I512" s="557"/>
      <c r="M512" s="557"/>
    </row>
    <row r="513" spans="2:13">
      <c r="B513" s="20"/>
      <c r="G513" s="556"/>
      <c r="H513" s="556"/>
      <c r="I513" s="557"/>
      <c r="M513" s="557"/>
    </row>
    <row r="514" spans="2:13">
      <c r="B514" s="20"/>
      <c r="G514" s="556"/>
      <c r="H514" s="556"/>
      <c r="I514" s="557"/>
      <c r="M514" s="557"/>
    </row>
    <row r="515" spans="2:13">
      <c r="B515" s="20"/>
      <c r="G515" s="556"/>
      <c r="H515" s="556"/>
      <c r="I515" s="557"/>
      <c r="M515" s="557"/>
    </row>
    <row r="516" spans="2:13">
      <c r="B516" s="20"/>
      <c r="G516" s="556"/>
      <c r="H516" s="556"/>
      <c r="I516" s="557"/>
      <c r="M516" s="557"/>
    </row>
    <row r="517" spans="2:13">
      <c r="B517" s="20"/>
      <c r="G517" s="556"/>
      <c r="H517" s="556"/>
      <c r="I517" s="557"/>
      <c r="M517" s="557"/>
    </row>
    <row r="518" spans="2:13">
      <c r="B518" s="20"/>
      <c r="G518" s="556"/>
      <c r="H518" s="556"/>
      <c r="I518" s="557"/>
      <c r="M518" s="557"/>
    </row>
    <row r="519" spans="2:13">
      <c r="B519" s="20"/>
      <c r="G519" s="556"/>
      <c r="H519" s="556"/>
      <c r="I519" s="557"/>
      <c r="M519" s="557"/>
    </row>
    <row r="520" spans="2:13">
      <c r="B520" s="20"/>
      <c r="G520" s="556"/>
      <c r="H520" s="556"/>
      <c r="I520" s="557"/>
      <c r="M520" s="557"/>
    </row>
    <row r="521" spans="2:13">
      <c r="B521" s="20"/>
      <c r="G521" s="556"/>
      <c r="H521" s="556"/>
      <c r="I521" s="557"/>
      <c r="M521" s="557"/>
    </row>
    <row r="522" spans="2:13">
      <c r="B522" s="20"/>
      <c r="G522" s="556"/>
      <c r="H522" s="556"/>
      <c r="I522" s="557"/>
      <c r="M522" s="557"/>
    </row>
    <row r="523" spans="2:13">
      <c r="B523" s="20"/>
      <c r="G523" s="556"/>
      <c r="H523" s="556"/>
      <c r="I523" s="557"/>
      <c r="M523" s="557"/>
    </row>
    <row r="524" spans="2:13">
      <c r="B524" s="20"/>
      <c r="G524" s="556"/>
      <c r="H524" s="556"/>
      <c r="I524" s="557"/>
      <c r="M524" s="557"/>
    </row>
    <row r="525" spans="2:13">
      <c r="B525" s="20"/>
      <c r="G525" s="556"/>
      <c r="H525" s="556"/>
      <c r="I525" s="557"/>
      <c r="M525" s="557"/>
    </row>
    <row r="526" spans="2:13">
      <c r="B526" s="20"/>
      <c r="G526" s="556"/>
      <c r="H526" s="556"/>
      <c r="I526" s="557"/>
      <c r="M526" s="557"/>
    </row>
    <row r="527" spans="2:13">
      <c r="B527" s="20"/>
      <c r="G527" s="556"/>
      <c r="H527" s="556"/>
      <c r="I527" s="557"/>
      <c r="M527" s="557"/>
    </row>
    <row r="528" spans="2:13">
      <c r="B528" s="20"/>
      <c r="G528" s="556"/>
      <c r="H528" s="556"/>
      <c r="I528" s="557"/>
      <c r="M528" s="557"/>
    </row>
    <row r="529" spans="2:13">
      <c r="B529" s="20"/>
      <c r="G529" s="556"/>
      <c r="H529" s="556"/>
      <c r="I529" s="557"/>
      <c r="M529" s="557"/>
    </row>
    <row r="530" spans="2:13">
      <c r="B530" s="20"/>
      <c r="G530" s="556"/>
      <c r="H530" s="556"/>
      <c r="I530" s="557"/>
      <c r="M530" s="557"/>
    </row>
    <row r="531" spans="2:13">
      <c r="B531" s="20"/>
      <c r="G531" s="556"/>
      <c r="H531" s="556"/>
      <c r="I531" s="557"/>
      <c r="M531" s="557"/>
    </row>
    <row r="532" spans="2:13">
      <c r="B532" s="20"/>
      <c r="G532" s="556"/>
      <c r="H532" s="556"/>
      <c r="I532" s="557"/>
      <c r="M532" s="557"/>
    </row>
    <row r="533" spans="2:13">
      <c r="B533" s="20"/>
      <c r="G533" s="556"/>
      <c r="H533" s="556"/>
      <c r="I533" s="557"/>
      <c r="M533" s="557"/>
    </row>
    <row r="534" spans="2:13">
      <c r="B534" s="20"/>
      <c r="G534" s="556"/>
      <c r="H534" s="556"/>
      <c r="I534" s="557"/>
      <c r="M534" s="557"/>
    </row>
    <row r="535" spans="2:13">
      <c r="B535" s="20"/>
      <c r="G535" s="556"/>
      <c r="H535" s="556"/>
      <c r="I535" s="557"/>
      <c r="M535" s="557"/>
    </row>
    <row r="536" spans="2:13">
      <c r="B536" s="20"/>
      <c r="G536" s="556"/>
      <c r="H536" s="556"/>
      <c r="I536" s="557"/>
      <c r="M536" s="557"/>
    </row>
    <row r="537" spans="2:13">
      <c r="B537" s="20"/>
      <c r="G537" s="556"/>
      <c r="H537" s="556"/>
      <c r="I537" s="557"/>
      <c r="M537" s="557"/>
    </row>
    <row r="538" spans="2:13">
      <c r="B538" s="20"/>
      <c r="G538" s="556"/>
      <c r="H538" s="556"/>
      <c r="I538" s="557"/>
      <c r="M538" s="557"/>
    </row>
    <row r="539" spans="2:13">
      <c r="B539" s="20"/>
      <c r="G539" s="556"/>
      <c r="H539" s="556"/>
      <c r="I539" s="557"/>
      <c r="M539" s="557"/>
    </row>
    <row r="540" spans="2:13">
      <c r="B540" s="20"/>
      <c r="G540" s="556"/>
      <c r="H540" s="556"/>
      <c r="I540" s="557"/>
      <c r="M540" s="557"/>
    </row>
    <row r="541" spans="2:13">
      <c r="B541" s="20"/>
      <c r="G541" s="556"/>
      <c r="H541" s="556"/>
      <c r="I541" s="557"/>
      <c r="M541" s="557"/>
    </row>
    <row r="542" spans="2:13">
      <c r="B542" s="20"/>
      <c r="G542" s="556"/>
      <c r="H542" s="556"/>
      <c r="I542" s="557"/>
      <c r="M542" s="557"/>
    </row>
    <row r="543" spans="2:13">
      <c r="B543" s="20"/>
      <c r="G543" s="556"/>
      <c r="H543" s="556"/>
      <c r="I543" s="557"/>
      <c r="M543" s="557"/>
    </row>
    <row r="544" spans="2:13">
      <c r="B544" s="20"/>
      <c r="G544" s="556"/>
      <c r="H544" s="556"/>
      <c r="I544" s="557"/>
      <c r="M544" s="557"/>
    </row>
    <row r="545" spans="2:13">
      <c r="B545" s="20"/>
      <c r="G545" s="556"/>
      <c r="H545" s="556"/>
      <c r="I545" s="557"/>
      <c r="M545" s="557"/>
    </row>
    <row r="546" spans="2:13">
      <c r="B546" s="20"/>
      <c r="G546" s="556"/>
      <c r="H546" s="556"/>
      <c r="I546" s="557"/>
      <c r="M546" s="557"/>
    </row>
    <row r="547" spans="2:13">
      <c r="B547" s="20"/>
      <c r="G547" s="556"/>
      <c r="H547" s="556"/>
      <c r="I547" s="557"/>
      <c r="M547" s="557"/>
    </row>
    <row r="548" spans="2:13">
      <c r="B548" s="20"/>
      <c r="G548" s="556"/>
      <c r="H548" s="556"/>
      <c r="I548" s="557"/>
      <c r="M548" s="557"/>
    </row>
    <row r="549" spans="2:13">
      <c r="B549" s="20"/>
      <c r="G549" s="556"/>
      <c r="H549" s="556"/>
      <c r="I549" s="557"/>
      <c r="M549" s="557"/>
    </row>
    <row r="550" spans="2:13">
      <c r="B550" s="20"/>
      <c r="G550" s="556"/>
      <c r="H550" s="556"/>
      <c r="I550" s="557"/>
      <c r="M550" s="557"/>
    </row>
    <row r="551" spans="2:13">
      <c r="B551" s="20"/>
      <c r="G551" s="556"/>
      <c r="H551" s="556"/>
      <c r="I551" s="557"/>
      <c r="M551" s="557"/>
    </row>
    <row r="552" spans="2:13">
      <c r="B552" s="20"/>
      <c r="G552" s="556"/>
      <c r="H552" s="556"/>
      <c r="I552" s="557"/>
      <c r="M552" s="557"/>
    </row>
    <row r="553" spans="2:13">
      <c r="B553" s="20"/>
      <c r="G553" s="556"/>
      <c r="H553" s="556"/>
      <c r="I553" s="557"/>
      <c r="M553" s="557"/>
    </row>
    <row r="554" spans="2:13">
      <c r="B554" s="20"/>
      <c r="G554" s="556"/>
      <c r="H554" s="556"/>
      <c r="I554" s="557"/>
      <c r="M554" s="557"/>
    </row>
    <row r="555" spans="2:13">
      <c r="B555" s="20"/>
      <c r="G555" s="556"/>
      <c r="H555" s="556"/>
      <c r="I555" s="557"/>
      <c r="M555" s="557"/>
    </row>
    <row r="556" spans="2:13">
      <c r="B556" s="20"/>
      <c r="G556" s="556"/>
      <c r="H556" s="556"/>
      <c r="I556" s="557"/>
      <c r="M556" s="557"/>
    </row>
    <row r="557" spans="2:13">
      <c r="B557" s="20"/>
      <c r="G557" s="556"/>
      <c r="H557" s="556"/>
      <c r="I557" s="557"/>
      <c r="M557" s="557"/>
    </row>
    <row r="558" spans="2:13">
      <c r="B558" s="20"/>
      <c r="G558" s="556"/>
      <c r="H558" s="556"/>
      <c r="I558" s="557"/>
      <c r="M558" s="557"/>
    </row>
    <row r="559" spans="2:13">
      <c r="B559" s="20"/>
      <c r="G559" s="556"/>
      <c r="H559" s="556"/>
      <c r="I559" s="557"/>
      <c r="M559" s="557"/>
    </row>
    <row r="560" spans="2:13">
      <c r="B560" s="20"/>
      <c r="G560" s="556"/>
      <c r="H560" s="556"/>
      <c r="I560" s="557"/>
      <c r="M560" s="557"/>
    </row>
    <row r="561" spans="2:13">
      <c r="B561" s="20"/>
      <c r="G561" s="556"/>
      <c r="H561" s="556"/>
      <c r="I561" s="557"/>
      <c r="M561" s="557"/>
    </row>
    <row r="562" spans="2:13">
      <c r="B562" s="20"/>
      <c r="G562" s="556"/>
      <c r="H562" s="556"/>
      <c r="I562" s="557"/>
      <c r="M562" s="557"/>
    </row>
    <row r="563" spans="2:13">
      <c r="B563" s="20"/>
      <c r="G563" s="556"/>
      <c r="H563" s="556"/>
      <c r="I563" s="557"/>
      <c r="M563" s="557"/>
    </row>
    <row r="564" spans="2:13">
      <c r="B564" s="20"/>
      <c r="G564" s="556"/>
      <c r="H564" s="556"/>
      <c r="I564" s="557"/>
      <c r="M564" s="557"/>
    </row>
    <row r="565" spans="2:13">
      <c r="B565" s="20"/>
      <c r="G565" s="556"/>
      <c r="H565" s="556"/>
      <c r="I565" s="557"/>
      <c r="M565" s="557"/>
    </row>
    <row r="566" spans="2:13">
      <c r="B566" s="20"/>
      <c r="G566" s="556"/>
      <c r="H566" s="556"/>
      <c r="I566" s="557"/>
      <c r="M566" s="557"/>
    </row>
    <row r="567" spans="2:13">
      <c r="B567" s="20"/>
      <c r="G567" s="556"/>
      <c r="H567" s="556"/>
      <c r="I567" s="557"/>
      <c r="M567" s="557"/>
    </row>
    <row r="568" spans="2:13">
      <c r="B568" s="20"/>
      <c r="G568" s="556"/>
      <c r="H568" s="556"/>
      <c r="I568" s="557"/>
      <c r="M568" s="557"/>
    </row>
    <row r="569" spans="2:13">
      <c r="B569" s="20"/>
      <c r="G569" s="556"/>
      <c r="H569" s="556"/>
      <c r="I569" s="557"/>
      <c r="M569" s="557"/>
    </row>
    <row r="570" spans="2:13">
      <c r="B570" s="20"/>
      <c r="G570" s="556"/>
      <c r="H570" s="556"/>
      <c r="I570" s="557"/>
      <c r="M570" s="557"/>
    </row>
    <row r="571" spans="2:13">
      <c r="B571" s="20"/>
      <c r="G571" s="556"/>
      <c r="H571" s="556"/>
      <c r="I571" s="557"/>
      <c r="M571" s="557"/>
    </row>
    <row r="572" spans="2:13">
      <c r="B572" s="20"/>
      <c r="G572" s="556"/>
      <c r="H572" s="556"/>
      <c r="I572" s="557"/>
      <c r="M572" s="557"/>
    </row>
    <row r="573" spans="2:13">
      <c r="B573" s="20"/>
      <c r="G573" s="556"/>
      <c r="H573" s="556"/>
      <c r="I573" s="557"/>
      <c r="M573" s="557"/>
    </row>
    <row r="574" spans="2:13">
      <c r="B574" s="20"/>
      <c r="G574" s="556"/>
      <c r="H574" s="556"/>
      <c r="I574" s="557"/>
      <c r="M574" s="557"/>
    </row>
    <row r="575" spans="2:13">
      <c r="B575" s="20"/>
      <c r="G575" s="556"/>
      <c r="H575" s="556"/>
      <c r="I575" s="557"/>
      <c r="M575" s="557"/>
    </row>
    <row r="576" spans="2:13">
      <c r="B576" s="20"/>
      <c r="G576" s="556"/>
      <c r="H576" s="556"/>
      <c r="I576" s="557"/>
      <c r="M576" s="557"/>
    </row>
    <row r="577" spans="2:13">
      <c r="B577" s="20"/>
      <c r="G577" s="556"/>
      <c r="H577" s="556"/>
      <c r="I577" s="557"/>
      <c r="M577" s="557"/>
    </row>
    <row r="578" spans="2:13">
      <c r="B578" s="20"/>
      <c r="G578" s="556"/>
      <c r="H578" s="556"/>
      <c r="I578" s="557"/>
      <c r="M578" s="557"/>
    </row>
    <row r="579" spans="2:13">
      <c r="B579" s="20"/>
      <c r="G579" s="556"/>
      <c r="H579" s="556"/>
      <c r="I579" s="557"/>
      <c r="M579" s="557"/>
    </row>
    <row r="580" spans="2:13">
      <c r="B580" s="20"/>
      <c r="G580" s="556"/>
      <c r="H580" s="556"/>
      <c r="I580" s="557"/>
      <c r="M580" s="557"/>
    </row>
    <row r="581" spans="2:13">
      <c r="B581" s="20"/>
      <c r="G581" s="556"/>
      <c r="H581" s="556"/>
      <c r="I581" s="557"/>
      <c r="M581" s="557"/>
    </row>
    <row r="582" spans="2:13">
      <c r="B582" s="20"/>
      <c r="G582" s="556"/>
      <c r="H582" s="556"/>
      <c r="I582" s="557"/>
      <c r="M582" s="557"/>
    </row>
    <row r="583" spans="2:13">
      <c r="B583" s="20"/>
      <c r="G583" s="556"/>
      <c r="H583" s="556"/>
      <c r="I583" s="557"/>
      <c r="M583" s="557"/>
    </row>
    <row r="584" spans="2:13">
      <c r="B584" s="20"/>
      <c r="G584" s="556"/>
      <c r="H584" s="556"/>
      <c r="I584" s="557"/>
      <c r="M584" s="557"/>
    </row>
    <row r="585" spans="2:13">
      <c r="B585" s="20"/>
      <c r="G585" s="556"/>
      <c r="H585" s="556"/>
      <c r="I585" s="557"/>
      <c r="M585" s="557"/>
    </row>
    <row r="586" spans="2:13">
      <c r="B586" s="20"/>
      <c r="G586" s="556"/>
      <c r="H586" s="556"/>
      <c r="I586" s="557"/>
      <c r="M586" s="557"/>
    </row>
    <row r="587" spans="2:13">
      <c r="B587" s="20"/>
      <c r="G587" s="556"/>
      <c r="H587" s="556"/>
      <c r="I587" s="557"/>
      <c r="M587" s="557"/>
    </row>
    <row r="588" spans="2:13">
      <c r="B588" s="20"/>
      <c r="G588" s="556"/>
      <c r="H588" s="556"/>
      <c r="I588" s="557"/>
      <c r="M588" s="557"/>
    </row>
    <row r="589" spans="2:13">
      <c r="B589" s="20"/>
      <c r="G589" s="556"/>
      <c r="H589" s="556"/>
      <c r="I589" s="557"/>
      <c r="M589" s="557"/>
    </row>
    <row r="590" spans="2:13">
      <c r="B590" s="20"/>
      <c r="G590" s="556"/>
      <c r="H590" s="556"/>
      <c r="I590" s="557"/>
      <c r="M590" s="557"/>
    </row>
    <row r="591" spans="2:13">
      <c r="B591" s="20"/>
      <c r="G591" s="556"/>
      <c r="H591" s="556"/>
      <c r="I591" s="557"/>
      <c r="M591" s="557"/>
    </row>
    <row r="592" spans="2:13">
      <c r="B592" s="20"/>
      <c r="G592" s="556"/>
      <c r="H592" s="556"/>
      <c r="I592" s="557"/>
      <c r="M592" s="557"/>
    </row>
    <row r="593" spans="2:13">
      <c r="B593" s="20"/>
      <c r="G593" s="556"/>
      <c r="H593" s="556"/>
      <c r="I593" s="557"/>
      <c r="M593" s="557"/>
    </row>
    <row r="594" spans="2:13">
      <c r="B594" s="20"/>
      <c r="G594" s="556"/>
      <c r="H594" s="556"/>
      <c r="I594" s="557"/>
      <c r="M594" s="557"/>
    </row>
    <row r="595" spans="2:13">
      <c r="B595" s="20"/>
      <c r="G595" s="556"/>
      <c r="H595" s="556"/>
      <c r="I595" s="557"/>
      <c r="M595" s="557"/>
    </row>
    <row r="596" spans="2:13">
      <c r="B596" s="20"/>
      <c r="G596" s="556"/>
      <c r="H596" s="556"/>
      <c r="I596" s="557"/>
      <c r="M596" s="557"/>
    </row>
    <row r="597" spans="2:13">
      <c r="B597" s="20"/>
      <c r="G597" s="556"/>
      <c r="H597" s="556"/>
      <c r="I597" s="557"/>
      <c r="M597" s="557"/>
    </row>
    <row r="598" spans="2:13">
      <c r="B598" s="20"/>
      <c r="G598" s="556"/>
      <c r="H598" s="556"/>
      <c r="I598" s="557"/>
      <c r="M598" s="557"/>
    </row>
    <row r="599" spans="2:13">
      <c r="B599" s="20"/>
      <c r="G599" s="556"/>
      <c r="H599" s="556"/>
      <c r="I599" s="557"/>
      <c r="M599" s="557"/>
    </row>
    <row r="600" spans="2:13">
      <c r="B600" s="20"/>
      <c r="G600" s="556"/>
      <c r="H600" s="556"/>
      <c r="I600" s="557"/>
      <c r="M600" s="557"/>
    </row>
    <row r="601" spans="2:13">
      <c r="B601" s="20"/>
      <c r="G601" s="556"/>
      <c r="H601" s="556"/>
      <c r="I601" s="557"/>
      <c r="M601" s="557"/>
    </row>
    <row r="602" spans="2:13">
      <c r="B602" s="20"/>
      <c r="G602" s="556"/>
      <c r="H602" s="556"/>
      <c r="I602" s="557"/>
      <c r="M602" s="557"/>
    </row>
    <row r="603" spans="2:13">
      <c r="B603" s="20"/>
      <c r="G603" s="556"/>
      <c r="H603" s="556"/>
      <c r="I603" s="557"/>
      <c r="M603" s="557"/>
    </row>
    <row r="604" spans="2:13">
      <c r="B604" s="20"/>
      <c r="G604" s="556"/>
      <c r="H604" s="556"/>
      <c r="I604" s="557"/>
      <c r="M604" s="557"/>
    </row>
    <row r="605" spans="2:13">
      <c r="B605" s="20"/>
      <c r="G605" s="556"/>
      <c r="H605" s="556"/>
      <c r="I605" s="557"/>
      <c r="M605" s="557"/>
    </row>
    <row r="606" spans="2:13">
      <c r="B606" s="20"/>
      <c r="G606" s="556"/>
      <c r="H606" s="556"/>
      <c r="I606" s="557"/>
      <c r="M606" s="557"/>
    </row>
    <row r="607" spans="2:13">
      <c r="B607" s="20"/>
      <c r="G607" s="556"/>
      <c r="H607" s="556"/>
      <c r="I607" s="557"/>
      <c r="M607" s="557"/>
    </row>
    <row r="608" spans="2:13">
      <c r="B608" s="20"/>
      <c r="G608" s="556"/>
      <c r="H608" s="556"/>
      <c r="I608" s="557"/>
      <c r="M608" s="557"/>
    </row>
    <row r="609" spans="2:13">
      <c r="B609" s="20"/>
      <c r="G609" s="556"/>
      <c r="H609" s="556"/>
      <c r="I609" s="557"/>
      <c r="M609" s="557"/>
    </row>
    <row r="610" spans="2:13">
      <c r="B610" s="20"/>
      <c r="G610" s="556"/>
      <c r="H610" s="556"/>
      <c r="I610" s="557"/>
      <c r="M610" s="557"/>
    </row>
    <row r="611" spans="2:13">
      <c r="B611" s="20"/>
      <c r="G611" s="556"/>
      <c r="H611" s="556"/>
      <c r="I611" s="557"/>
      <c r="M611" s="557"/>
    </row>
    <row r="612" spans="2:13">
      <c r="B612" s="20"/>
      <c r="G612" s="556"/>
      <c r="H612" s="556"/>
      <c r="I612" s="557"/>
      <c r="M612" s="557"/>
    </row>
    <row r="613" spans="2:13">
      <c r="B613" s="20"/>
      <c r="G613" s="556"/>
      <c r="H613" s="556"/>
      <c r="I613" s="557"/>
      <c r="M613" s="557"/>
    </row>
    <row r="614" spans="2:13">
      <c r="B614" s="20"/>
      <c r="G614" s="556"/>
      <c r="H614" s="556"/>
      <c r="I614" s="557"/>
      <c r="M614" s="557"/>
    </row>
    <row r="615" spans="2:13">
      <c r="B615" s="20"/>
      <c r="G615" s="556"/>
      <c r="H615" s="556"/>
      <c r="I615" s="557"/>
      <c r="M615" s="557"/>
    </row>
    <row r="616" spans="2:13">
      <c r="B616" s="20"/>
      <c r="G616" s="556"/>
      <c r="H616" s="556"/>
      <c r="I616" s="557"/>
      <c r="M616" s="557"/>
    </row>
    <row r="617" spans="2:13">
      <c r="B617" s="20"/>
      <c r="G617" s="556"/>
      <c r="H617" s="556"/>
      <c r="I617" s="557"/>
      <c r="M617" s="557"/>
    </row>
    <row r="618" spans="2:13">
      <c r="B618" s="20"/>
      <c r="G618" s="556"/>
      <c r="H618" s="556"/>
      <c r="I618" s="557"/>
      <c r="M618" s="557"/>
    </row>
    <row r="619" spans="2:13">
      <c r="B619" s="20"/>
      <c r="G619" s="556"/>
      <c r="H619" s="556"/>
      <c r="I619" s="557"/>
      <c r="M619" s="557"/>
    </row>
    <row r="620" spans="2:13">
      <c r="B620" s="20"/>
      <c r="G620" s="556"/>
      <c r="H620" s="556"/>
      <c r="I620" s="557"/>
      <c r="M620" s="557"/>
    </row>
    <row r="621" spans="2:13">
      <c r="B621" s="20"/>
      <c r="G621" s="556"/>
      <c r="H621" s="556"/>
      <c r="I621" s="557"/>
      <c r="M621" s="557"/>
    </row>
    <row r="622" spans="2:13">
      <c r="B622" s="20"/>
      <c r="G622" s="556"/>
      <c r="H622" s="556"/>
      <c r="I622" s="557"/>
      <c r="M622" s="557"/>
    </row>
    <row r="623" spans="2:13">
      <c r="B623" s="20"/>
      <c r="G623" s="556"/>
      <c r="H623" s="556"/>
      <c r="I623" s="557"/>
      <c r="M623" s="557"/>
    </row>
    <row r="624" spans="2:13">
      <c r="B624" s="20"/>
      <c r="G624" s="556"/>
      <c r="H624" s="556"/>
      <c r="I624" s="557"/>
      <c r="M624" s="557"/>
    </row>
    <row r="625" spans="2:13">
      <c r="B625" s="20"/>
      <c r="G625" s="556"/>
      <c r="H625" s="556"/>
      <c r="I625" s="557"/>
      <c r="M625" s="557"/>
    </row>
    <row r="626" spans="2:13">
      <c r="B626" s="20"/>
      <c r="G626" s="556"/>
      <c r="H626" s="556"/>
      <c r="I626" s="557"/>
      <c r="M626" s="557"/>
    </row>
    <row r="627" spans="2:13">
      <c r="B627" s="20"/>
      <c r="G627" s="556"/>
      <c r="H627" s="556"/>
      <c r="I627" s="557"/>
      <c r="M627" s="557"/>
    </row>
    <row r="628" spans="2:13">
      <c r="B628" s="20"/>
      <c r="G628" s="556"/>
      <c r="H628" s="556"/>
      <c r="I628" s="557"/>
      <c r="M628" s="557"/>
    </row>
    <row r="629" spans="2:13">
      <c r="B629" s="20"/>
      <c r="G629" s="556"/>
      <c r="H629" s="556"/>
      <c r="I629" s="557"/>
      <c r="M629" s="557"/>
    </row>
    <row r="630" spans="2:13">
      <c r="B630" s="20"/>
      <c r="G630" s="556"/>
      <c r="H630" s="556"/>
      <c r="I630" s="557"/>
      <c r="M630" s="557"/>
    </row>
    <row r="631" spans="2:13">
      <c r="B631" s="20"/>
      <c r="G631" s="556"/>
      <c r="H631" s="556"/>
      <c r="I631" s="557"/>
      <c r="M631" s="557"/>
    </row>
    <row r="632" spans="2:13">
      <c r="B632" s="20"/>
      <c r="G632" s="556"/>
      <c r="H632" s="556"/>
      <c r="I632" s="557"/>
      <c r="M632" s="557"/>
    </row>
    <row r="633" spans="2:13">
      <c r="B633" s="20"/>
      <c r="G633" s="556"/>
      <c r="H633" s="556"/>
      <c r="I633" s="557"/>
      <c r="M633" s="557"/>
    </row>
    <row r="634" spans="2:13">
      <c r="B634" s="20"/>
      <c r="G634" s="556"/>
      <c r="H634" s="556"/>
      <c r="I634" s="557"/>
      <c r="M634" s="557"/>
    </row>
    <row r="635" spans="2:13">
      <c r="B635" s="20"/>
      <c r="G635" s="556"/>
      <c r="H635" s="556"/>
      <c r="I635" s="557"/>
      <c r="M635" s="557"/>
    </row>
    <row r="636" spans="2:13">
      <c r="B636" s="20"/>
      <c r="G636" s="556"/>
      <c r="H636" s="556"/>
      <c r="I636" s="557"/>
      <c r="M636" s="557"/>
    </row>
    <row r="637" spans="2:13">
      <c r="B637" s="20"/>
      <c r="G637" s="556"/>
      <c r="H637" s="556"/>
      <c r="I637" s="557"/>
      <c r="M637" s="557"/>
    </row>
    <row r="638" spans="2:13">
      <c r="B638" s="20"/>
      <c r="G638" s="556"/>
      <c r="H638" s="556"/>
      <c r="I638" s="557"/>
      <c r="M638" s="557"/>
    </row>
    <row r="639" spans="2:13">
      <c r="B639" s="20"/>
      <c r="G639" s="556"/>
      <c r="H639" s="556"/>
      <c r="I639" s="557"/>
      <c r="M639" s="557"/>
    </row>
    <row r="640" spans="2:13">
      <c r="B640" s="20"/>
      <c r="G640" s="556"/>
      <c r="H640" s="556"/>
      <c r="I640" s="557"/>
      <c r="M640" s="557"/>
    </row>
    <row r="641" spans="2:13">
      <c r="B641" s="20"/>
      <c r="G641" s="556"/>
      <c r="H641" s="556"/>
      <c r="I641" s="557"/>
      <c r="M641" s="557"/>
    </row>
    <row r="642" spans="2:13">
      <c r="B642" s="20"/>
      <c r="G642" s="556"/>
      <c r="H642" s="556"/>
      <c r="I642" s="557"/>
      <c r="M642" s="557"/>
    </row>
    <row r="643" spans="2:13">
      <c r="B643" s="20"/>
      <c r="G643" s="556"/>
      <c r="H643" s="556"/>
      <c r="I643" s="557"/>
      <c r="M643" s="557"/>
    </row>
    <row r="644" spans="2:13">
      <c r="B644" s="20"/>
      <c r="G644" s="556"/>
      <c r="H644" s="556"/>
      <c r="I644" s="557"/>
      <c r="M644" s="557"/>
    </row>
    <row r="645" spans="2:13">
      <c r="B645" s="20"/>
      <c r="G645" s="556"/>
      <c r="H645" s="556"/>
      <c r="I645" s="557"/>
      <c r="M645" s="557"/>
    </row>
    <row r="646" spans="2:13">
      <c r="B646" s="20"/>
      <c r="G646" s="556"/>
      <c r="H646" s="556"/>
      <c r="I646" s="557"/>
      <c r="M646" s="557"/>
    </row>
    <row r="647" spans="2:13">
      <c r="B647" s="20"/>
      <c r="G647" s="556"/>
      <c r="H647" s="556"/>
      <c r="I647" s="557"/>
      <c r="M647" s="557"/>
    </row>
    <row r="648" spans="2:13">
      <c r="B648" s="20"/>
      <c r="G648" s="556"/>
      <c r="H648" s="556"/>
      <c r="I648" s="557"/>
      <c r="M648" s="557"/>
    </row>
    <row r="649" spans="2:13">
      <c r="B649" s="20"/>
      <c r="G649" s="556"/>
      <c r="H649" s="556"/>
      <c r="I649" s="557"/>
      <c r="M649" s="557"/>
    </row>
    <row r="650" spans="2:13">
      <c r="B650" s="20"/>
      <c r="G650" s="556"/>
      <c r="H650" s="556"/>
      <c r="I650" s="557"/>
      <c r="M650" s="557"/>
    </row>
    <row r="651" spans="2:13">
      <c r="B651" s="20"/>
      <c r="G651" s="556"/>
      <c r="H651" s="556"/>
      <c r="I651" s="557"/>
      <c r="M651" s="557"/>
    </row>
    <row r="652" spans="2:13">
      <c r="B652" s="20"/>
      <c r="G652" s="556"/>
      <c r="H652" s="556"/>
      <c r="I652" s="557"/>
      <c r="M652" s="557"/>
    </row>
    <row r="653" spans="2:13">
      <c r="B653" s="20"/>
      <c r="G653" s="556"/>
      <c r="H653" s="556"/>
      <c r="I653" s="557"/>
      <c r="M653" s="557"/>
    </row>
    <row r="654" spans="2:13">
      <c r="B654" s="20"/>
      <c r="G654" s="556"/>
      <c r="H654" s="556"/>
      <c r="I654" s="557"/>
      <c r="M654" s="557"/>
    </row>
    <row r="655" spans="2:13">
      <c r="B655" s="20"/>
      <c r="G655" s="556"/>
      <c r="H655" s="556"/>
      <c r="I655" s="557"/>
      <c r="M655" s="557"/>
    </row>
    <row r="656" spans="2:13">
      <c r="B656" s="20"/>
      <c r="G656" s="556"/>
      <c r="H656" s="556"/>
      <c r="I656" s="557"/>
      <c r="M656" s="557"/>
    </row>
    <row r="657" spans="2:13">
      <c r="B657" s="20"/>
      <c r="G657" s="556"/>
      <c r="H657" s="556"/>
      <c r="I657" s="557"/>
      <c r="M657" s="557"/>
    </row>
    <row r="658" spans="2:13">
      <c r="B658" s="20"/>
      <c r="G658" s="556"/>
      <c r="H658" s="556"/>
      <c r="I658" s="557"/>
      <c r="M658" s="557"/>
    </row>
    <row r="659" spans="2:13">
      <c r="B659" s="20"/>
      <c r="G659" s="556"/>
      <c r="H659" s="556"/>
      <c r="I659" s="557"/>
      <c r="M659" s="557"/>
    </row>
    <row r="660" spans="2:13">
      <c r="B660" s="20"/>
      <c r="G660" s="556"/>
      <c r="H660" s="556"/>
      <c r="I660" s="557"/>
      <c r="M660" s="557"/>
    </row>
    <row r="661" spans="2:13">
      <c r="B661" s="20"/>
      <c r="G661" s="556"/>
      <c r="H661" s="556"/>
      <c r="I661" s="557"/>
      <c r="M661" s="557"/>
    </row>
    <row r="662" spans="2:13">
      <c r="B662" s="20"/>
      <c r="G662" s="556"/>
      <c r="H662" s="556"/>
      <c r="I662" s="557"/>
      <c r="M662" s="557"/>
    </row>
    <row r="663" spans="2:13">
      <c r="B663" s="20"/>
      <c r="G663" s="556"/>
      <c r="H663" s="556"/>
      <c r="I663" s="557"/>
      <c r="M663" s="557"/>
    </row>
    <row r="664" spans="2:13">
      <c r="B664" s="20"/>
      <c r="G664" s="556"/>
      <c r="H664" s="556"/>
      <c r="I664" s="557"/>
      <c r="M664" s="557"/>
    </row>
    <row r="665" spans="2:13">
      <c r="B665" s="20"/>
      <c r="G665" s="556"/>
      <c r="H665" s="556"/>
      <c r="I665" s="557"/>
      <c r="M665" s="557"/>
    </row>
    <row r="666" spans="2:13">
      <c r="B666" s="20"/>
      <c r="G666" s="556"/>
      <c r="H666" s="556"/>
      <c r="I666" s="557"/>
      <c r="M666" s="557"/>
    </row>
    <row r="667" spans="2:13">
      <c r="B667" s="20"/>
      <c r="G667" s="556"/>
      <c r="H667" s="556"/>
      <c r="I667" s="557"/>
      <c r="M667" s="557"/>
    </row>
    <row r="668" spans="2:13">
      <c r="B668" s="20"/>
      <c r="G668" s="556"/>
      <c r="H668" s="556"/>
      <c r="I668" s="557"/>
      <c r="M668" s="557"/>
    </row>
    <row r="669" spans="2:13">
      <c r="B669" s="20"/>
      <c r="G669" s="556"/>
      <c r="H669" s="556"/>
      <c r="I669" s="557"/>
      <c r="M669" s="557"/>
    </row>
    <row r="670" spans="2:13">
      <c r="B670" s="20"/>
      <c r="G670" s="556"/>
      <c r="H670" s="556"/>
      <c r="I670" s="557"/>
      <c r="M670" s="557"/>
    </row>
    <row r="671" spans="2:13">
      <c r="B671" s="20"/>
      <c r="G671" s="556"/>
      <c r="H671" s="556"/>
      <c r="I671" s="557"/>
      <c r="M671" s="557"/>
    </row>
    <row r="672" spans="2:13">
      <c r="B672" s="20"/>
      <c r="G672" s="556"/>
      <c r="H672" s="556"/>
      <c r="I672" s="557"/>
      <c r="M672" s="557"/>
    </row>
    <row r="673" spans="2:13">
      <c r="B673" s="20"/>
      <c r="G673" s="556"/>
      <c r="H673" s="556"/>
      <c r="I673" s="557"/>
      <c r="M673" s="557"/>
    </row>
    <row r="674" spans="2:13">
      <c r="B674" s="20"/>
      <c r="G674" s="556"/>
      <c r="H674" s="556"/>
      <c r="I674" s="557"/>
      <c r="M674" s="557"/>
    </row>
    <row r="675" spans="2:13">
      <c r="B675" s="20"/>
      <c r="G675" s="556"/>
      <c r="H675" s="556"/>
      <c r="I675" s="557"/>
      <c r="M675" s="557"/>
    </row>
    <row r="676" spans="2:13">
      <c r="B676" s="20"/>
      <c r="G676" s="556"/>
      <c r="H676" s="556"/>
      <c r="I676" s="557"/>
      <c r="M676" s="557"/>
    </row>
    <row r="677" spans="2:13">
      <c r="B677" s="20"/>
      <c r="G677" s="556"/>
      <c r="H677" s="556"/>
      <c r="I677" s="557"/>
      <c r="M677" s="557"/>
    </row>
    <row r="678" spans="2:13">
      <c r="B678" s="20"/>
      <c r="G678" s="556"/>
      <c r="H678" s="556"/>
      <c r="I678" s="557"/>
      <c r="M678" s="557"/>
    </row>
    <row r="679" spans="2:13">
      <c r="B679" s="20"/>
      <c r="G679" s="556"/>
      <c r="H679" s="556"/>
      <c r="I679" s="557"/>
      <c r="M679" s="557"/>
    </row>
    <row r="680" spans="2:13">
      <c r="B680" s="20"/>
      <c r="G680" s="556"/>
      <c r="H680" s="556"/>
      <c r="I680" s="557"/>
      <c r="M680" s="557"/>
    </row>
    <row r="681" spans="2:13">
      <c r="B681" s="20"/>
      <c r="G681" s="556"/>
      <c r="H681" s="556"/>
      <c r="I681" s="557"/>
      <c r="M681" s="557"/>
    </row>
    <row r="682" spans="2:13">
      <c r="B682" s="20"/>
      <c r="G682" s="556"/>
      <c r="H682" s="556"/>
      <c r="I682" s="557"/>
      <c r="M682" s="557"/>
    </row>
    <row r="683" spans="2:13">
      <c r="B683" s="20"/>
      <c r="G683" s="556"/>
      <c r="H683" s="556"/>
      <c r="I683" s="557"/>
      <c r="M683" s="557"/>
    </row>
    <row r="684" spans="2:13">
      <c r="B684" s="20"/>
      <c r="G684" s="556"/>
      <c r="H684" s="556"/>
      <c r="I684" s="557"/>
      <c r="M684" s="557"/>
    </row>
    <row r="685" spans="2:13">
      <c r="B685" s="20"/>
      <c r="G685" s="556"/>
      <c r="H685" s="556"/>
      <c r="I685" s="557"/>
      <c r="M685" s="557"/>
    </row>
    <row r="686" spans="2:13">
      <c r="B686" s="20"/>
      <c r="G686" s="556"/>
      <c r="H686" s="556"/>
      <c r="I686" s="557"/>
      <c r="M686" s="557"/>
    </row>
    <row r="687" spans="2:13">
      <c r="B687" s="20"/>
      <c r="G687" s="556"/>
      <c r="H687" s="556"/>
      <c r="I687" s="557"/>
      <c r="M687" s="557"/>
    </row>
    <row r="688" spans="2:13">
      <c r="B688" s="20"/>
      <c r="G688" s="556"/>
      <c r="H688" s="556"/>
      <c r="I688" s="557"/>
      <c r="M688" s="557"/>
    </row>
    <row r="689" spans="2:13">
      <c r="B689" s="20"/>
      <c r="G689" s="556"/>
      <c r="H689" s="556"/>
      <c r="I689" s="557"/>
      <c r="M689" s="557"/>
    </row>
    <row r="690" spans="2:13">
      <c r="B690" s="20"/>
      <c r="G690" s="556"/>
      <c r="H690" s="556"/>
      <c r="I690" s="557"/>
      <c r="M690" s="557"/>
    </row>
    <row r="691" spans="2:13">
      <c r="B691" s="20"/>
      <c r="G691" s="556"/>
      <c r="H691" s="556"/>
      <c r="I691" s="557"/>
      <c r="M691" s="557"/>
    </row>
    <row r="692" spans="2:13">
      <c r="B692" s="20"/>
      <c r="G692" s="556"/>
      <c r="H692" s="556"/>
      <c r="I692" s="557"/>
      <c r="M692" s="557"/>
    </row>
    <row r="693" spans="2:13">
      <c r="B693" s="20"/>
      <c r="G693" s="556"/>
      <c r="H693" s="556"/>
      <c r="I693" s="557"/>
      <c r="M693" s="557"/>
    </row>
    <row r="694" spans="2:13">
      <c r="B694" s="20"/>
      <c r="G694" s="556"/>
      <c r="H694" s="556"/>
      <c r="I694" s="557"/>
      <c r="M694" s="557"/>
    </row>
    <row r="695" spans="2:13">
      <c r="B695" s="20"/>
      <c r="G695" s="556"/>
      <c r="H695" s="556"/>
      <c r="I695" s="557"/>
      <c r="M695" s="557"/>
    </row>
    <row r="696" spans="2:13">
      <c r="B696" s="20"/>
      <c r="G696" s="556"/>
      <c r="H696" s="556"/>
      <c r="I696" s="557"/>
      <c r="M696" s="557"/>
    </row>
    <row r="697" spans="2:13">
      <c r="B697" s="20"/>
      <c r="G697" s="556"/>
      <c r="H697" s="556"/>
      <c r="I697" s="557"/>
      <c r="M697" s="557"/>
    </row>
    <row r="698" spans="2:13">
      <c r="B698" s="20"/>
      <c r="G698" s="556"/>
      <c r="H698" s="556"/>
      <c r="I698" s="557"/>
      <c r="M698" s="557"/>
    </row>
    <row r="699" spans="2:13">
      <c r="B699" s="20"/>
      <c r="G699" s="556"/>
      <c r="H699" s="556"/>
      <c r="I699" s="557"/>
      <c r="M699" s="557"/>
    </row>
    <row r="700" spans="2:13">
      <c r="B700" s="20"/>
      <c r="G700" s="556"/>
      <c r="H700" s="556"/>
      <c r="I700" s="557"/>
      <c r="M700" s="557"/>
    </row>
    <row r="701" spans="2:13">
      <c r="B701" s="20"/>
      <c r="G701" s="556"/>
      <c r="H701" s="556"/>
      <c r="I701" s="557"/>
      <c r="M701" s="557"/>
    </row>
    <row r="702" spans="2:13">
      <c r="B702" s="20"/>
      <c r="G702" s="556"/>
      <c r="H702" s="556"/>
      <c r="I702" s="557"/>
      <c r="M702" s="557"/>
    </row>
    <row r="703" spans="2:13">
      <c r="B703" s="20"/>
      <c r="G703" s="556"/>
      <c r="H703" s="556"/>
      <c r="I703" s="557"/>
      <c r="M703" s="557"/>
    </row>
    <row r="704" spans="2:13">
      <c r="B704" s="20"/>
      <c r="G704" s="556"/>
      <c r="H704" s="556"/>
      <c r="I704" s="557"/>
      <c r="M704" s="557"/>
    </row>
    <row r="705" spans="2:13">
      <c r="B705" s="20"/>
      <c r="G705" s="556"/>
      <c r="H705" s="556"/>
      <c r="I705" s="557"/>
      <c r="M705" s="557"/>
    </row>
    <row r="706" spans="2:13">
      <c r="B706" s="20"/>
      <c r="G706" s="556"/>
      <c r="H706" s="556"/>
      <c r="I706" s="557"/>
      <c r="M706" s="557"/>
    </row>
    <row r="707" spans="2:13">
      <c r="B707" s="20"/>
      <c r="G707" s="556"/>
      <c r="H707" s="556"/>
      <c r="I707" s="557"/>
      <c r="M707" s="557"/>
    </row>
    <row r="708" spans="2:13">
      <c r="B708" s="20"/>
      <c r="G708" s="556"/>
      <c r="H708" s="556"/>
      <c r="I708" s="557"/>
      <c r="M708" s="557"/>
    </row>
    <row r="709" spans="2:13">
      <c r="B709" s="20"/>
      <c r="G709" s="556"/>
      <c r="H709" s="556"/>
      <c r="I709" s="557"/>
      <c r="M709" s="557"/>
    </row>
    <row r="710" spans="2:13">
      <c r="B710" s="20"/>
      <c r="G710" s="556"/>
      <c r="H710" s="556"/>
      <c r="I710" s="557"/>
      <c r="M710" s="557"/>
    </row>
    <row r="711" spans="2:13">
      <c r="B711" s="20"/>
      <c r="G711" s="556"/>
      <c r="H711" s="556"/>
      <c r="I711" s="557"/>
      <c r="M711" s="557"/>
    </row>
    <row r="712" spans="2:13">
      <c r="B712" s="20"/>
      <c r="G712" s="556"/>
      <c r="H712" s="556"/>
      <c r="I712" s="557"/>
      <c r="M712" s="557"/>
    </row>
    <row r="713" spans="2:13">
      <c r="B713" s="20"/>
      <c r="G713" s="556"/>
      <c r="H713" s="556"/>
      <c r="I713" s="557"/>
      <c r="M713" s="557"/>
    </row>
    <row r="714" spans="2:13">
      <c r="B714" s="20"/>
      <c r="G714" s="556"/>
      <c r="H714" s="556"/>
      <c r="I714" s="557"/>
      <c r="M714" s="557"/>
    </row>
    <row r="715" spans="2:13">
      <c r="B715" s="20"/>
      <c r="G715" s="556"/>
      <c r="H715" s="556"/>
      <c r="I715" s="557"/>
      <c r="M715" s="557"/>
    </row>
    <row r="716" spans="2:13">
      <c r="B716" s="20"/>
      <c r="G716" s="556"/>
      <c r="H716" s="556"/>
      <c r="I716" s="557"/>
      <c r="M716" s="557"/>
    </row>
    <row r="717" spans="2:13">
      <c r="B717" s="20"/>
      <c r="G717" s="556"/>
      <c r="H717" s="556"/>
      <c r="I717" s="557"/>
      <c r="M717" s="557"/>
    </row>
    <row r="718" spans="2:13">
      <c r="B718" s="20"/>
      <c r="G718" s="556"/>
      <c r="H718" s="556"/>
      <c r="I718" s="557"/>
      <c r="M718" s="557"/>
    </row>
    <row r="719" spans="2:13">
      <c r="B719" s="20"/>
      <c r="G719" s="556"/>
      <c r="H719" s="556"/>
      <c r="I719" s="557"/>
      <c r="M719" s="557"/>
    </row>
    <row r="720" spans="2:13">
      <c r="B720" s="20"/>
      <c r="G720" s="556"/>
      <c r="H720" s="556"/>
      <c r="I720" s="557"/>
      <c r="M720" s="557"/>
    </row>
    <row r="721" spans="2:13">
      <c r="B721" s="20"/>
      <c r="G721" s="556"/>
      <c r="H721" s="556"/>
      <c r="I721" s="557"/>
      <c r="M721" s="557"/>
    </row>
    <row r="722" spans="2:13">
      <c r="B722" s="20"/>
      <c r="G722" s="556"/>
      <c r="H722" s="556"/>
      <c r="I722" s="557"/>
      <c r="M722" s="557"/>
    </row>
    <row r="723" spans="2:13">
      <c r="B723" s="20"/>
      <c r="G723" s="556"/>
      <c r="H723" s="556"/>
      <c r="I723" s="557"/>
      <c r="M723" s="557"/>
    </row>
    <row r="724" spans="2:13">
      <c r="B724" s="20"/>
      <c r="G724" s="556"/>
      <c r="H724" s="556"/>
      <c r="I724" s="557"/>
      <c r="M724" s="557"/>
    </row>
    <row r="725" spans="2:13">
      <c r="B725" s="20"/>
      <c r="G725" s="556"/>
      <c r="H725" s="556"/>
      <c r="I725" s="557"/>
      <c r="M725" s="557"/>
    </row>
    <row r="726" spans="2:13">
      <c r="B726" s="20"/>
      <c r="G726" s="556"/>
      <c r="H726" s="556"/>
      <c r="I726" s="557"/>
      <c r="M726" s="557"/>
    </row>
    <row r="727" spans="2:13">
      <c r="B727" s="20"/>
      <c r="G727" s="556"/>
      <c r="H727" s="556"/>
      <c r="I727" s="557"/>
      <c r="M727" s="557"/>
    </row>
    <row r="728" spans="2:13">
      <c r="B728" s="20"/>
      <c r="G728" s="556"/>
      <c r="H728" s="556"/>
      <c r="I728" s="557"/>
      <c r="M728" s="557"/>
    </row>
    <row r="729" spans="2:13">
      <c r="B729" s="20"/>
      <c r="G729" s="556"/>
      <c r="H729" s="556"/>
      <c r="I729" s="557"/>
      <c r="M729" s="557"/>
    </row>
    <row r="730" spans="2:13">
      <c r="B730" s="20"/>
      <c r="G730" s="556"/>
      <c r="H730" s="556"/>
      <c r="I730" s="557"/>
      <c r="M730" s="557"/>
    </row>
    <row r="731" spans="2:13">
      <c r="B731" s="20"/>
      <c r="G731" s="556"/>
      <c r="H731" s="556"/>
      <c r="I731" s="557"/>
      <c r="M731" s="557"/>
    </row>
    <row r="732" spans="2:13">
      <c r="B732" s="20"/>
      <c r="G732" s="556"/>
      <c r="H732" s="556"/>
      <c r="I732" s="557"/>
      <c r="M732" s="557"/>
    </row>
    <row r="733" spans="2:13">
      <c r="B733" s="20"/>
      <c r="G733" s="556"/>
      <c r="H733" s="556"/>
      <c r="I733" s="557"/>
      <c r="M733" s="557"/>
    </row>
    <row r="734" spans="2:13">
      <c r="B734" s="20"/>
      <c r="G734" s="556"/>
      <c r="H734" s="556"/>
      <c r="I734" s="557"/>
      <c r="M734" s="557"/>
    </row>
    <row r="735" spans="2:13">
      <c r="B735" s="20"/>
      <c r="G735" s="556"/>
      <c r="H735" s="556"/>
      <c r="I735" s="557"/>
      <c r="M735" s="557"/>
    </row>
    <row r="736" spans="2:13">
      <c r="B736" s="20"/>
      <c r="G736" s="556"/>
      <c r="H736" s="556"/>
      <c r="I736" s="557"/>
      <c r="M736" s="557"/>
    </row>
    <row r="737" spans="2:13">
      <c r="B737" s="20"/>
      <c r="G737" s="556"/>
      <c r="H737" s="556"/>
      <c r="I737" s="557"/>
      <c r="M737" s="557"/>
    </row>
    <row r="738" spans="2:13">
      <c r="B738" s="20"/>
      <c r="G738" s="556"/>
      <c r="H738" s="556"/>
      <c r="I738" s="557"/>
      <c r="M738" s="557"/>
    </row>
    <row r="739" spans="2:13">
      <c r="B739" s="20"/>
      <c r="G739" s="556"/>
      <c r="H739" s="556"/>
      <c r="I739" s="557"/>
      <c r="M739" s="557"/>
    </row>
    <row r="740" spans="2:13">
      <c r="B740" s="20"/>
      <c r="G740" s="556"/>
      <c r="H740" s="556"/>
      <c r="I740" s="557"/>
      <c r="M740" s="557"/>
    </row>
    <row r="741" spans="2:13">
      <c r="B741" s="20"/>
      <c r="G741" s="556"/>
      <c r="H741" s="556"/>
      <c r="I741" s="557"/>
      <c r="M741" s="557"/>
    </row>
    <row r="742" spans="2:13">
      <c r="B742" s="20"/>
      <c r="G742" s="556"/>
      <c r="H742" s="556"/>
      <c r="I742" s="557"/>
      <c r="M742" s="557"/>
    </row>
    <row r="743" spans="2:13">
      <c r="B743" s="20"/>
      <c r="G743" s="556"/>
      <c r="H743" s="556"/>
      <c r="I743" s="557"/>
      <c r="M743" s="557"/>
    </row>
    <row r="744" spans="2:13">
      <c r="B744" s="20"/>
      <c r="G744" s="556"/>
      <c r="H744" s="556"/>
      <c r="I744" s="557"/>
      <c r="M744" s="557"/>
    </row>
    <row r="745" spans="2:13">
      <c r="B745" s="20"/>
      <c r="G745" s="556"/>
      <c r="H745" s="556"/>
      <c r="I745" s="557"/>
      <c r="M745" s="557"/>
    </row>
    <row r="746" spans="2:13">
      <c r="B746" s="20"/>
      <c r="G746" s="556"/>
      <c r="H746" s="556"/>
      <c r="I746" s="557"/>
      <c r="M746" s="557"/>
    </row>
    <row r="747" spans="2:13">
      <c r="B747" s="20"/>
      <c r="G747" s="556"/>
      <c r="H747" s="556"/>
      <c r="I747" s="557"/>
      <c r="M747" s="557"/>
    </row>
    <row r="748" spans="2:13">
      <c r="B748" s="20"/>
      <c r="G748" s="556"/>
      <c r="H748" s="556"/>
      <c r="I748" s="557"/>
      <c r="M748" s="557"/>
    </row>
    <row r="749" spans="2:13">
      <c r="B749" s="20"/>
      <c r="G749" s="556"/>
      <c r="H749" s="556"/>
      <c r="I749" s="557"/>
      <c r="M749" s="557"/>
    </row>
    <row r="750" spans="2:13">
      <c r="B750" s="20"/>
      <c r="G750" s="556"/>
      <c r="H750" s="556"/>
      <c r="I750" s="557"/>
      <c r="M750" s="557"/>
    </row>
    <row r="751" spans="2:13">
      <c r="B751" s="20"/>
      <c r="G751" s="556"/>
      <c r="H751" s="556"/>
      <c r="I751" s="557"/>
      <c r="M751" s="557"/>
    </row>
    <row r="752" spans="2:13">
      <c r="B752" s="20"/>
      <c r="G752" s="556"/>
      <c r="H752" s="556"/>
      <c r="I752" s="557"/>
      <c r="M752" s="557"/>
    </row>
    <row r="753" spans="2:13">
      <c r="B753" s="20"/>
      <c r="G753" s="556"/>
      <c r="H753" s="556"/>
      <c r="I753" s="557"/>
      <c r="M753" s="557"/>
    </row>
    <row r="754" spans="2:13">
      <c r="B754" s="20"/>
      <c r="G754" s="556"/>
      <c r="H754" s="556"/>
      <c r="I754" s="557"/>
      <c r="M754" s="557"/>
    </row>
    <row r="755" spans="2:13">
      <c r="B755" s="20"/>
      <c r="G755" s="556"/>
      <c r="H755" s="556"/>
      <c r="I755" s="557"/>
      <c r="M755" s="557"/>
    </row>
    <row r="756" spans="2:13">
      <c r="B756" s="20"/>
      <c r="G756" s="556"/>
      <c r="H756" s="556"/>
      <c r="I756" s="557"/>
      <c r="M756" s="557"/>
    </row>
    <row r="757" spans="2:13">
      <c r="B757" s="20"/>
      <c r="G757" s="556"/>
      <c r="H757" s="556"/>
      <c r="I757" s="557"/>
      <c r="M757" s="557"/>
    </row>
    <row r="758" spans="2:13">
      <c r="B758" s="20"/>
      <c r="G758" s="556"/>
      <c r="H758" s="556"/>
      <c r="I758" s="557"/>
      <c r="M758" s="557"/>
    </row>
    <row r="759" spans="2:13">
      <c r="B759" s="20"/>
      <c r="G759" s="556"/>
      <c r="H759" s="556"/>
      <c r="I759" s="557"/>
      <c r="M759" s="557"/>
    </row>
    <row r="760" spans="2:13">
      <c r="B760" s="20"/>
      <c r="G760" s="556"/>
      <c r="H760" s="556"/>
      <c r="I760" s="557"/>
      <c r="M760" s="557"/>
    </row>
    <row r="761" spans="2:13">
      <c r="B761" s="20"/>
      <c r="G761" s="556"/>
      <c r="H761" s="556"/>
      <c r="I761" s="557"/>
      <c r="M761" s="557"/>
    </row>
    <row r="762" spans="2:13">
      <c r="B762" s="20"/>
      <c r="G762" s="556"/>
      <c r="H762" s="556"/>
      <c r="I762" s="557"/>
      <c r="M762" s="557"/>
    </row>
    <row r="763" spans="2:13">
      <c r="B763" s="20"/>
      <c r="G763" s="556"/>
      <c r="H763" s="556"/>
      <c r="I763" s="557"/>
      <c r="M763" s="557"/>
    </row>
    <row r="764" spans="2:13">
      <c r="B764" s="20"/>
      <c r="G764" s="556"/>
      <c r="H764" s="556"/>
      <c r="I764" s="557"/>
      <c r="M764" s="557"/>
    </row>
    <row r="765" spans="2:13">
      <c r="B765" s="20"/>
      <c r="G765" s="556"/>
      <c r="H765" s="556"/>
      <c r="I765" s="557"/>
      <c r="M765" s="557"/>
    </row>
    <row r="766" spans="2:13">
      <c r="B766" s="20"/>
      <c r="G766" s="556"/>
      <c r="H766" s="556"/>
      <c r="I766" s="557"/>
      <c r="M766" s="557"/>
    </row>
    <row r="767" spans="2:13">
      <c r="B767" s="20"/>
      <c r="G767" s="556"/>
      <c r="H767" s="556"/>
      <c r="I767" s="557"/>
      <c r="M767" s="557"/>
    </row>
    <row r="768" spans="2:13">
      <c r="B768" s="20"/>
      <c r="G768" s="556"/>
      <c r="H768" s="556"/>
      <c r="I768" s="557"/>
      <c r="M768" s="557"/>
    </row>
    <row r="769" spans="2:13">
      <c r="B769" s="20"/>
      <c r="G769" s="556"/>
      <c r="H769" s="556"/>
      <c r="I769" s="557"/>
      <c r="M769" s="557"/>
    </row>
    <row r="770" spans="2:13">
      <c r="B770" s="20"/>
      <c r="G770" s="556"/>
      <c r="H770" s="556"/>
      <c r="I770" s="557"/>
      <c r="M770" s="557"/>
    </row>
    <row r="771" spans="2:13">
      <c r="B771" s="20"/>
      <c r="G771" s="556"/>
      <c r="H771" s="556"/>
      <c r="I771" s="557"/>
      <c r="M771" s="557"/>
    </row>
    <row r="772" spans="2:13">
      <c r="B772" s="20"/>
      <c r="G772" s="556"/>
      <c r="H772" s="556"/>
      <c r="I772" s="557"/>
      <c r="M772" s="557"/>
    </row>
    <row r="773" spans="2:13">
      <c r="B773" s="20"/>
      <c r="G773" s="556"/>
      <c r="H773" s="556"/>
      <c r="I773" s="557"/>
      <c r="M773" s="557"/>
    </row>
    <row r="774" spans="2:13">
      <c r="B774" s="20"/>
      <c r="G774" s="556"/>
      <c r="H774" s="556"/>
      <c r="I774" s="557"/>
      <c r="M774" s="557"/>
    </row>
    <row r="775" spans="2:13">
      <c r="B775" s="20"/>
      <c r="G775" s="556"/>
      <c r="H775" s="556"/>
      <c r="I775" s="557"/>
      <c r="M775" s="557"/>
    </row>
    <row r="776" spans="2:13">
      <c r="B776" s="20"/>
      <c r="G776" s="556"/>
      <c r="H776" s="556"/>
      <c r="I776" s="557"/>
      <c r="M776" s="557"/>
    </row>
    <row r="777" spans="2:13">
      <c r="B777" s="20"/>
      <c r="G777" s="556"/>
      <c r="H777" s="556"/>
      <c r="I777" s="557"/>
      <c r="M777" s="557"/>
    </row>
    <row r="778" spans="2:13">
      <c r="B778" s="20"/>
      <c r="G778" s="556"/>
      <c r="H778" s="556"/>
      <c r="I778" s="557"/>
      <c r="M778" s="557"/>
    </row>
    <row r="779" spans="2:13">
      <c r="B779" s="20"/>
      <c r="G779" s="556"/>
      <c r="H779" s="556"/>
      <c r="I779" s="557"/>
      <c r="M779" s="557"/>
    </row>
    <row r="780" spans="2:13">
      <c r="B780" s="20"/>
      <c r="G780" s="556"/>
      <c r="H780" s="556"/>
      <c r="I780" s="557"/>
      <c r="M780" s="557"/>
    </row>
    <row r="781" spans="2:13">
      <c r="B781" s="20"/>
      <c r="G781" s="556"/>
      <c r="H781" s="556"/>
      <c r="I781" s="557"/>
      <c r="M781" s="557"/>
    </row>
    <row r="782" spans="2:13">
      <c r="B782" s="20"/>
      <c r="G782" s="556"/>
      <c r="H782" s="556"/>
      <c r="I782" s="557"/>
      <c r="M782" s="557"/>
    </row>
    <row r="783" spans="2:13">
      <c r="B783" s="20"/>
      <c r="G783" s="556"/>
      <c r="H783" s="556"/>
      <c r="I783" s="557"/>
      <c r="M783" s="557"/>
    </row>
    <row r="784" spans="2:13">
      <c r="B784" s="20"/>
      <c r="G784" s="556"/>
      <c r="H784" s="556"/>
      <c r="I784" s="557"/>
      <c r="M784" s="557"/>
    </row>
    <row r="785" spans="2:13">
      <c r="B785" s="20"/>
      <c r="G785" s="556"/>
      <c r="H785" s="556"/>
      <c r="I785" s="557"/>
      <c r="M785" s="557"/>
    </row>
    <row r="786" spans="2:13">
      <c r="B786" s="20"/>
      <c r="G786" s="556"/>
      <c r="H786" s="556"/>
      <c r="I786" s="557"/>
      <c r="M786" s="557"/>
    </row>
    <row r="787" spans="2:13">
      <c r="B787" s="20"/>
      <c r="G787" s="556"/>
      <c r="H787" s="556"/>
      <c r="I787" s="557"/>
      <c r="M787" s="557"/>
    </row>
    <row r="788" spans="2:13">
      <c r="B788" s="20"/>
      <c r="G788" s="556"/>
      <c r="H788" s="556"/>
      <c r="I788" s="557"/>
      <c r="M788" s="557"/>
    </row>
    <row r="789" spans="2:13">
      <c r="B789" s="20"/>
      <c r="G789" s="556"/>
      <c r="H789" s="556"/>
      <c r="I789" s="557"/>
      <c r="M789" s="557"/>
    </row>
    <row r="790" spans="2:13">
      <c r="B790" s="20"/>
      <c r="G790" s="556"/>
      <c r="H790" s="556"/>
      <c r="I790" s="557"/>
      <c r="M790" s="557"/>
    </row>
    <row r="791" spans="2:13">
      <c r="B791" s="20"/>
      <c r="G791" s="556"/>
      <c r="H791" s="556"/>
      <c r="I791" s="557"/>
      <c r="M791" s="557"/>
    </row>
    <row r="792" spans="2:13">
      <c r="B792" s="20"/>
      <c r="G792" s="556"/>
      <c r="H792" s="556"/>
      <c r="I792" s="557"/>
      <c r="M792" s="557"/>
    </row>
    <row r="793" spans="2:13">
      <c r="B793" s="20"/>
      <c r="G793" s="556"/>
      <c r="H793" s="556"/>
      <c r="I793" s="557"/>
      <c r="M793" s="557"/>
    </row>
    <row r="794" spans="2:13">
      <c r="B794" s="20"/>
      <c r="G794" s="556"/>
      <c r="H794" s="556"/>
      <c r="I794" s="557"/>
      <c r="M794" s="557"/>
    </row>
    <row r="795" spans="2:13">
      <c r="B795" s="20"/>
      <c r="G795" s="556"/>
      <c r="H795" s="556"/>
      <c r="I795" s="557"/>
      <c r="M795" s="557"/>
    </row>
    <row r="796" spans="2:13">
      <c r="B796" s="20"/>
      <c r="G796" s="556"/>
      <c r="H796" s="556"/>
      <c r="I796" s="557"/>
      <c r="M796" s="557"/>
    </row>
    <row r="797" spans="2:13">
      <c r="B797" s="20"/>
      <c r="G797" s="556"/>
      <c r="H797" s="556"/>
      <c r="I797" s="557"/>
      <c r="M797" s="557"/>
    </row>
    <row r="798" spans="2:13">
      <c r="B798" s="20"/>
      <c r="G798" s="556"/>
      <c r="H798" s="556"/>
      <c r="I798" s="557"/>
      <c r="M798" s="557"/>
    </row>
    <row r="799" spans="2:13">
      <c r="B799" s="20"/>
      <c r="G799" s="556"/>
      <c r="H799" s="556"/>
      <c r="I799" s="557"/>
      <c r="M799" s="557"/>
    </row>
    <row r="800" spans="2:13">
      <c r="B800" s="20"/>
      <c r="G800" s="556"/>
      <c r="H800" s="556"/>
      <c r="I800" s="557"/>
      <c r="M800" s="557"/>
    </row>
    <row r="801" spans="2:13">
      <c r="B801" s="20"/>
      <c r="G801" s="556"/>
      <c r="H801" s="556"/>
      <c r="I801" s="557"/>
      <c r="M801" s="557"/>
    </row>
    <row r="802" spans="2:13">
      <c r="B802" s="20"/>
      <c r="G802" s="556"/>
      <c r="H802" s="556"/>
      <c r="I802" s="557"/>
      <c r="M802" s="557"/>
    </row>
    <row r="803" spans="2:13">
      <c r="B803" s="20"/>
      <c r="G803" s="556"/>
      <c r="H803" s="556"/>
      <c r="I803" s="557"/>
      <c r="M803" s="557"/>
    </row>
    <row r="804" spans="2:13">
      <c r="B804" s="20"/>
      <c r="G804" s="556"/>
      <c r="H804" s="556"/>
      <c r="I804" s="557"/>
      <c r="M804" s="557"/>
    </row>
    <row r="805" spans="2:13">
      <c r="B805" s="20"/>
      <c r="G805" s="556"/>
      <c r="H805" s="556"/>
      <c r="I805" s="557"/>
      <c r="M805" s="557"/>
    </row>
    <row r="806" spans="2:13">
      <c r="B806" s="20"/>
      <c r="G806" s="556"/>
      <c r="H806" s="556"/>
      <c r="I806" s="557"/>
      <c r="M806" s="557"/>
    </row>
    <row r="807" spans="2:13">
      <c r="B807" s="20"/>
      <c r="G807" s="556"/>
      <c r="H807" s="556"/>
      <c r="I807" s="557"/>
      <c r="M807" s="557"/>
    </row>
    <row r="808" spans="2:13">
      <c r="B808" s="20"/>
      <c r="G808" s="556"/>
      <c r="H808" s="556"/>
      <c r="I808" s="557"/>
      <c r="M808" s="557"/>
    </row>
    <row r="809" spans="2:13">
      <c r="B809" s="20"/>
      <c r="G809" s="556"/>
      <c r="H809" s="556"/>
      <c r="I809" s="557"/>
      <c r="M809" s="557"/>
    </row>
    <row r="810" spans="2:13">
      <c r="B810" s="20"/>
      <c r="G810" s="556"/>
      <c r="H810" s="556"/>
      <c r="I810" s="557"/>
      <c r="M810" s="557"/>
    </row>
    <row r="811" spans="2:13">
      <c r="B811" s="20"/>
      <c r="G811" s="556"/>
      <c r="H811" s="556"/>
      <c r="I811" s="557"/>
      <c r="M811" s="557"/>
    </row>
    <row r="812" spans="2:13">
      <c r="B812" s="20"/>
      <c r="G812" s="556"/>
      <c r="H812" s="556"/>
      <c r="I812" s="557"/>
      <c r="M812" s="557"/>
    </row>
    <row r="813" spans="2:13">
      <c r="B813" s="20"/>
      <c r="G813" s="556"/>
      <c r="H813" s="556"/>
      <c r="I813" s="557"/>
      <c r="M813" s="557"/>
    </row>
    <row r="814" spans="2:13">
      <c r="B814" s="20"/>
      <c r="G814" s="556"/>
      <c r="H814" s="556"/>
      <c r="I814" s="557"/>
      <c r="M814" s="557"/>
    </row>
    <row r="815" spans="2:13">
      <c r="B815" s="20"/>
      <c r="G815" s="556"/>
      <c r="H815" s="556"/>
      <c r="I815" s="557"/>
      <c r="M815" s="557"/>
    </row>
    <row r="816" spans="2:13">
      <c r="B816" s="20"/>
      <c r="G816" s="556"/>
      <c r="H816" s="556"/>
      <c r="I816" s="557"/>
      <c r="M816" s="557"/>
    </row>
    <row r="817" spans="2:13">
      <c r="B817" s="20"/>
      <c r="G817" s="556"/>
      <c r="H817" s="556"/>
      <c r="I817" s="557"/>
      <c r="M817" s="557"/>
    </row>
    <row r="818" spans="2:13">
      <c r="B818" s="20"/>
      <c r="G818" s="556"/>
      <c r="H818" s="556"/>
      <c r="I818" s="557"/>
      <c r="M818" s="557"/>
    </row>
    <row r="819" spans="2:13">
      <c r="B819" s="20"/>
      <c r="G819" s="556"/>
      <c r="H819" s="556"/>
      <c r="I819" s="557"/>
      <c r="M819" s="557"/>
    </row>
    <row r="820" spans="2:13">
      <c r="B820" s="20"/>
      <c r="G820" s="556"/>
      <c r="H820" s="556"/>
      <c r="I820" s="557"/>
      <c r="M820" s="557"/>
    </row>
    <row r="821" spans="2:13">
      <c r="B821" s="20"/>
      <c r="G821" s="556"/>
      <c r="H821" s="556"/>
      <c r="I821" s="557"/>
      <c r="M821" s="557"/>
    </row>
    <row r="822" spans="2:13">
      <c r="B822" s="20"/>
      <c r="G822" s="556"/>
      <c r="H822" s="556"/>
      <c r="I822" s="557"/>
      <c r="M822" s="557"/>
    </row>
    <row r="823" spans="2:13">
      <c r="B823" s="20"/>
      <c r="G823" s="556"/>
      <c r="H823" s="556"/>
      <c r="I823" s="557"/>
      <c r="M823" s="557"/>
    </row>
    <row r="824" spans="2:13">
      <c r="B824" s="20"/>
      <c r="G824" s="556"/>
      <c r="H824" s="556"/>
      <c r="I824" s="557"/>
      <c r="M824" s="557"/>
    </row>
    <row r="825" spans="2:13">
      <c r="B825" s="20"/>
      <c r="G825" s="556"/>
      <c r="H825" s="556"/>
      <c r="I825" s="557"/>
      <c r="M825" s="557"/>
    </row>
    <row r="826" spans="2:13">
      <c r="B826" s="20"/>
      <c r="G826" s="556"/>
      <c r="H826" s="556"/>
      <c r="I826" s="557"/>
      <c r="M826" s="557"/>
    </row>
    <row r="827" spans="2:13">
      <c r="B827" s="20"/>
      <c r="G827" s="556"/>
      <c r="H827" s="556"/>
      <c r="I827" s="557"/>
      <c r="M827" s="557"/>
    </row>
    <row r="828" spans="2:13">
      <c r="B828" s="20"/>
      <c r="G828" s="556"/>
      <c r="H828" s="556"/>
      <c r="I828" s="557"/>
      <c r="M828" s="557"/>
    </row>
    <row r="829" spans="2:13">
      <c r="B829" s="20"/>
      <c r="G829" s="556"/>
      <c r="H829" s="556"/>
      <c r="I829" s="557"/>
      <c r="M829" s="557"/>
    </row>
    <row r="830" spans="2:13">
      <c r="B830" s="20"/>
      <c r="G830" s="556"/>
      <c r="H830" s="556"/>
      <c r="I830" s="557"/>
      <c r="M830" s="557"/>
    </row>
    <row r="831" spans="2:13">
      <c r="B831" s="20"/>
      <c r="G831" s="556"/>
      <c r="H831" s="556"/>
      <c r="I831" s="557"/>
      <c r="M831" s="557"/>
    </row>
    <row r="832" spans="2:13">
      <c r="B832" s="20"/>
      <c r="G832" s="556"/>
      <c r="H832" s="556"/>
      <c r="I832" s="557"/>
      <c r="M832" s="557"/>
    </row>
    <row r="833" spans="2:13">
      <c r="B833" s="20"/>
      <c r="G833" s="556"/>
      <c r="H833" s="556"/>
      <c r="I833" s="557"/>
      <c r="M833" s="557"/>
    </row>
    <row r="834" spans="2:13">
      <c r="B834" s="20"/>
      <c r="G834" s="556"/>
      <c r="H834" s="556"/>
      <c r="I834" s="557"/>
      <c r="M834" s="557"/>
    </row>
    <row r="835" spans="2:13">
      <c r="B835" s="20"/>
      <c r="G835" s="556"/>
      <c r="H835" s="556"/>
      <c r="I835" s="557"/>
      <c r="M835" s="557"/>
    </row>
    <row r="836" spans="2:13">
      <c r="B836" s="20"/>
      <c r="G836" s="556"/>
      <c r="H836" s="556"/>
      <c r="I836" s="557"/>
      <c r="M836" s="557"/>
    </row>
    <row r="837" spans="2:13">
      <c r="B837" s="20"/>
      <c r="G837" s="556"/>
      <c r="H837" s="556"/>
      <c r="I837" s="557"/>
      <c r="M837" s="557"/>
    </row>
    <row r="838" spans="2:13">
      <c r="B838" s="20"/>
      <c r="G838" s="556"/>
      <c r="H838" s="556"/>
      <c r="I838" s="557"/>
      <c r="M838" s="557"/>
    </row>
    <row r="839" spans="2:13">
      <c r="B839" s="20"/>
      <c r="G839" s="556"/>
      <c r="H839" s="556"/>
      <c r="I839" s="557"/>
      <c r="M839" s="557"/>
    </row>
    <row r="840" spans="2:13">
      <c r="B840" s="20"/>
      <c r="G840" s="556"/>
      <c r="H840" s="556"/>
      <c r="I840" s="557"/>
      <c r="M840" s="557"/>
    </row>
    <row r="841" spans="2:13">
      <c r="B841" s="20"/>
      <c r="G841" s="556"/>
      <c r="H841" s="556"/>
      <c r="I841" s="557"/>
      <c r="M841" s="557"/>
    </row>
    <row r="842" spans="2:13">
      <c r="B842" s="20"/>
      <c r="G842" s="556"/>
      <c r="H842" s="556"/>
      <c r="I842" s="557"/>
      <c r="M842" s="557"/>
    </row>
    <row r="843" spans="2:13">
      <c r="B843" s="20"/>
      <c r="G843" s="556"/>
      <c r="H843" s="556"/>
      <c r="I843" s="557"/>
      <c r="M843" s="557"/>
    </row>
    <row r="844" spans="2:13">
      <c r="B844" s="20"/>
      <c r="G844" s="556"/>
      <c r="H844" s="556"/>
      <c r="I844" s="557"/>
      <c r="M844" s="557"/>
    </row>
    <row r="845" spans="2:13">
      <c r="B845" s="20"/>
      <c r="G845" s="556"/>
      <c r="H845" s="556"/>
      <c r="I845" s="557"/>
      <c r="M845" s="557"/>
    </row>
    <row r="846" spans="2:13">
      <c r="B846" s="20"/>
      <c r="G846" s="556"/>
      <c r="H846" s="556"/>
      <c r="I846" s="557"/>
      <c r="M846" s="557"/>
    </row>
    <row r="847" spans="2:13">
      <c r="B847" s="20"/>
      <c r="G847" s="556"/>
      <c r="H847" s="556"/>
      <c r="I847" s="557"/>
      <c r="M847" s="557"/>
    </row>
    <row r="848" spans="2:13">
      <c r="B848" s="20"/>
      <c r="G848" s="556"/>
      <c r="H848" s="556"/>
      <c r="I848" s="557"/>
      <c r="M848" s="557"/>
    </row>
    <row r="849" spans="2:13">
      <c r="B849" s="20"/>
      <c r="G849" s="556"/>
      <c r="H849" s="556"/>
      <c r="I849" s="557"/>
      <c r="M849" s="557"/>
    </row>
    <row r="850" spans="2:13">
      <c r="B850" s="20"/>
      <c r="G850" s="556"/>
      <c r="H850" s="556"/>
      <c r="I850" s="557"/>
      <c r="M850" s="557"/>
    </row>
    <row r="851" spans="2:13">
      <c r="B851" s="20"/>
      <c r="G851" s="556"/>
      <c r="H851" s="556"/>
      <c r="I851" s="557"/>
      <c r="M851" s="557"/>
    </row>
    <row r="852" spans="2:13">
      <c r="B852" s="20"/>
      <c r="G852" s="556"/>
      <c r="H852" s="556"/>
      <c r="I852" s="557"/>
      <c r="M852" s="557"/>
    </row>
    <row r="853" spans="2:13">
      <c r="B853" s="20"/>
      <c r="G853" s="556"/>
      <c r="H853" s="556"/>
      <c r="I853" s="557"/>
      <c r="M853" s="557"/>
    </row>
    <row r="854" spans="2:13">
      <c r="B854" s="20"/>
      <c r="G854" s="556"/>
      <c r="H854" s="556"/>
      <c r="I854" s="557"/>
      <c r="M854" s="557"/>
    </row>
    <row r="855" spans="2:13">
      <c r="B855" s="20"/>
      <c r="G855" s="556"/>
      <c r="H855" s="556"/>
      <c r="I855" s="557"/>
      <c r="M855" s="557"/>
    </row>
    <row r="856" spans="2:13">
      <c r="B856" s="20"/>
      <c r="G856" s="556"/>
      <c r="H856" s="556"/>
      <c r="I856" s="557"/>
      <c r="M856" s="557"/>
    </row>
    <row r="857" spans="2:13">
      <c r="B857" s="20"/>
      <c r="G857" s="556"/>
      <c r="H857" s="556"/>
      <c r="I857" s="557"/>
      <c r="M857" s="557"/>
    </row>
    <row r="858" spans="2:13">
      <c r="B858" s="20"/>
      <c r="G858" s="556"/>
      <c r="H858" s="556"/>
      <c r="I858" s="557"/>
      <c r="M858" s="557"/>
    </row>
    <row r="859" spans="2:13">
      <c r="B859" s="20"/>
      <c r="G859" s="556"/>
      <c r="H859" s="556"/>
      <c r="I859" s="557"/>
      <c r="M859" s="557"/>
    </row>
    <row r="860" spans="2:13">
      <c r="B860" s="20"/>
      <c r="G860" s="556"/>
      <c r="H860" s="556"/>
      <c r="I860" s="557"/>
      <c r="M860" s="557"/>
    </row>
    <row r="861" spans="2:13">
      <c r="B861" s="20"/>
      <c r="G861" s="556"/>
      <c r="H861" s="556"/>
      <c r="I861" s="557"/>
      <c r="M861" s="557"/>
    </row>
    <row r="862" spans="2:13">
      <c r="B862" s="20"/>
      <c r="G862" s="556"/>
      <c r="H862" s="556"/>
      <c r="I862" s="557"/>
      <c r="M862" s="557"/>
    </row>
    <row r="863" spans="2:13">
      <c r="B863" s="20"/>
      <c r="G863" s="556"/>
      <c r="H863" s="556"/>
      <c r="I863" s="557"/>
      <c r="M863" s="557"/>
    </row>
    <row r="864" spans="2:13">
      <c r="B864" s="20"/>
      <c r="G864" s="556"/>
      <c r="H864" s="556"/>
      <c r="I864" s="557"/>
      <c r="M864" s="557"/>
    </row>
    <row r="865" spans="2:13">
      <c r="B865" s="20"/>
      <c r="G865" s="556"/>
      <c r="H865" s="556"/>
      <c r="I865" s="557"/>
      <c r="M865" s="557"/>
    </row>
    <row r="866" spans="2:13">
      <c r="B866" s="20"/>
      <c r="G866" s="556"/>
      <c r="H866" s="556"/>
      <c r="I866" s="557"/>
      <c r="M866" s="557"/>
    </row>
    <row r="867" spans="2:13">
      <c r="B867" s="20"/>
      <c r="G867" s="556"/>
      <c r="H867" s="556"/>
      <c r="I867" s="557"/>
      <c r="M867" s="557"/>
    </row>
    <row r="868" spans="2:13">
      <c r="B868" s="20"/>
      <c r="G868" s="556"/>
      <c r="H868" s="556"/>
      <c r="I868" s="557"/>
      <c r="M868" s="557"/>
    </row>
    <row r="869" spans="2:13">
      <c r="B869" s="20"/>
      <c r="G869" s="556"/>
      <c r="H869" s="556"/>
      <c r="I869" s="557"/>
      <c r="M869" s="557"/>
    </row>
    <row r="870" spans="2:13">
      <c r="B870" s="20"/>
      <c r="G870" s="556"/>
      <c r="H870" s="556"/>
      <c r="I870" s="557"/>
      <c r="M870" s="557"/>
    </row>
    <row r="871" spans="2:13">
      <c r="B871" s="20"/>
      <c r="G871" s="556"/>
      <c r="H871" s="556"/>
      <c r="I871" s="557"/>
      <c r="M871" s="557"/>
    </row>
    <row r="872" spans="2:13">
      <c r="B872" s="20"/>
      <c r="G872" s="556"/>
      <c r="H872" s="556"/>
      <c r="I872" s="557"/>
      <c r="M872" s="557"/>
    </row>
    <row r="873" spans="2:13">
      <c r="B873" s="20"/>
      <c r="G873" s="556"/>
      <c r="H873" s="556"/>
      <c r="I873" s="557"/>
      <c r="M873" s="557"/>
    </row>
    <row r="874" spans="2:13">
      <c r="B874" s="20"/>
      <c r="G874" s="556"/>
      <c r="H874" s="556"/>
      <c r="I874" s="557"/>
      <c r="M874" s="557"/>
    </row>
    <row r="875" spans="2:13">
      <c r="B875" s="20"/>
      <c r="G875" s="556"/>
      <c r="H875" s="556"/>
      <c r="I875" s="557"/>
      <c r="M875" s="557"/>
    </row>
    <row r="876" spans="2:13">
      <c r="B876" s="20"/>
      <c r="G876" s="556"/>
      <c r="H876" s="556"/>
      <c r="I876" s="557"/>
      <c r="M876" s="557"/>
    </row>
    <row r="877" spans="2:13">
      <c r="B877" s="20"/>
      <c r="G877" s="556"/>
      <c r="H877" s="556"/>
      <c r="I877" s="557"/>
      <c r="M877" s="557"/>
    </row>
    <row r="878" spans="2:13">
      <c r="B878" s="20"/>
      <c r="G878" s="556"/>
      <c r="H878" s="556"/>
      <c r="I878" s="557"/>
      <c r="M878" s="557"/>
    </row>
    <row r="879" spans="2:13">
      <c r="B879" s="20"/>
      <c r="G879" s="556"/>
      <c r="H879" s="556"/>
      <c r="I879" s="557"/>
      <c r="M879" s="557"/>
    </row>
    <row r="880" spans="2:13">
      <c r="B880" s="20"/>
      <c r="G880" s="556"/>
      <c r="H880" s="556"/>
      <c r="I880" s="557"/>
      <c r="M880" s="557"/>
    </row>
    <row r="881" spans="2:13">
      <c r="B881" s="20"/>
      <c r="G881" s="556"/>
      <c r="H881" s="556"/>
      <c r="I881" s="557"/>
      <c r="M881" s="557"/>
    </row>
    <row r="882" spans="2:13">
      <c r="B882" s="20"/>
      <c r="G882" s="556"/>
      <c r="H882" s="556"/>
      <c r="I882" s="557"/>
      <c r="M882" s="557"/>
    </row>
    <row r="883" spans="2:13">
      <c r="B883" s="20"/>
      <c r="G883" s="556"/>
      <c r="H883" s="556"/>
      <c r="I883" s="557"/>
      <c r="M883" s="557"/>
    </row>
    <row r="884" spans="2:13">
      <c r="B884" s="20"/>
      <c r="G884" s="556"/>
      <c r="H884" s="556"/>
      <c r="I884" s="557"/>
      <c r="M884" s="557"/>
    </row>
    <row r="885" spans="2:13">
      <c r="B885" s="20"/>
      <c r="G885" s="556"/>
      <c r="H885" s="556"/>
      <c r="I885" s="557"/>
      <c r="M885" s="557"/>
    </row>
    <row r="886" spans="2:13">
      <c r="B886" s="20"/>
      <c r="G886" s="556"/>
      <c r="H886" s="556"/>
      <c r="I886" s="557"/>
      <c r="M886" s="557"/>
    </row>
    <row r="887" spans="2:13">
      <c r="B887" s="20"/>
      <c r="G887" s="556"/>
      <c r="H887" s="556"/>
      <c r="I887" s="557"/>
      <c r="M887" s="557"/>
    </row>
    <row r="888" spans="2:13">
      <c r="B888" s="20"/>
      <c r="G888" s="556"/>
      <c r="H888" s="556"/>
      <c r="I888" s="557"/>
      <c r="M888" s="557"/>
    </row>
    <row r="889" spans="2:13">
      <c r="B889" s="20"/>
      <c r="G889" s="556"/>
      <c r="H889" s="556"/>
      <c r="I889" s="557"/>
      <c r="M889" s="557"/>
    </row>
    <row r="890" spans="2:13">
      <c r="B890" s="20"/>
      <c r="G890" s="556"/>
      <c r="H890" s="556"/>
      <c r="I890" s="557"/>
      <c r="M890" s="557"/>
    </row>
    <row r="891" spans="2:13">
      <c r="B891" s="20"/>
      <c r="G891" s="556"/>
      <c r="H891" s="556"/>
      <c r="I891" s="557"/>
      <c r="M891" s="557"/>
    </row>
    <row r="892" spans="2:13">
      <c r="B892" s="20"/>
      <c r="G892" s="556"/>
      <c r="H892" s="556"/>
      <c r="I892" s="557"/>
      <c r="M892" s="557"/>
    </row>
    <row r="893" spans="2:13">
      <c r="B893" s="20"/>
      <c r="G893" s="556"/>
      <c r="H893" s="556"/>
      <c r="I893" s="557"/>
      <c r="M893" s="557"/>
    </row>
    <row r="894" spans="2:13">
      <c r="B894" s="20"/>
      <c r="G894" s="556"/>
      <c r="H894" s="556"/>
      <c r="I894" s="557"/>
      <c r="M894" s="557"/>
    </row>
    <row r="895" spans="2:13">
      <c r="B895" s="20"/>
      <c r="G895" s="556"/>
      <c r="H895" s="556"/>
      <c r="I895" s="557"/>
      <c r="M895" s="557"/>
    </row>
    <row r="896" spans="2:13">
      <c r="B896" s="20"/>
      <c r="G896" s="556"/>
      <c r="H896" s="556"/>
      <c r="I896" s="557"/>
      <c r="M896" s="557"/>
    </row>
    <row r="897" spans="2:13">
      <c r="B897" s="20"/>
      <c r="G897" s="556"/>
      <c r="H897" s="556"/>
      <c r="I897" s="557"/>
      <c r="M897" s="557"/>
    </row>
    <row r="898" spans="2:13">
      <c r="B898" s="20"/>
      <c r="G898" s="556"/>
      <c r="H898" s="556"/>
      <c r="I898" s="557"/>
      <c r="M898" s="557"/>
    </row>
    <row r="899" spans="2:13">
      <c r="B899" s="20"/>
      <c r="G899" s="556"/>
      <c r="H899" s="556"/>
      <c r="I899" s="557"/>
      <c r="M899" s="557"/>
    </row>
    <row r="900" spans="2:13">
      <c r="B900" s="20"/>
      <c r="G900" s="556"/>
      <c r="H900" s="556"/>
      <c r="I900" s="557"/>
      <c r="M900" s="557"/>
    </row>
    <row r="901" spans="2:13">
      <c r="B901" s="20"/>
      <c r="G901" s="556"/>
      <c r="H901" s="556"/>
      <c r="I901" s="557"/>
      <c r="M901" s="557"/>
    </row>
    <row r="902" spans="2:13">
      <c r="B902" s="20"/>
      <c r="G902" s="556"/>
      <c r="H902" s="556"/>
      <c r="I902" s="557"/>
      <c r="M902" s="557"/>
    </row>
    <row r="903" spans="2:13">
      <c r="B903" s="20"/>
      <c r="G903" s="556"/>
      <c r="H903" s="556"/>
      <c r="I903" s="557"/>
      <c r="M903" s="557"/>
    </row>
    <row r="904" spans="2:13">
      <c r="B904" s="20"/>
      <c r="G904" s="556"/>
      <c r="H904" s="556"/>
      <c r="I904" s="557"/>
      <c r="M904" s="557"/>
    </row>
    <row r="905" spans="2:13">
      <c r="B905" s="20"/>
      <c r="G905" s="556"/>
      <c r="H905" s="556"/>
      <c r="I905" s="557"/>
      <c r="M905" s="557"/>
    </row>
    <row r="906" spans="2:13">
      <c r="B906" s="20"/>
      <c r="G906" s="556"/>
      <c r="H906" s="556"/>
      <c r="I906" s="557"/>
      <c r="M906" s="557"/>
    </row>
    <row r="907" spans="2:13">
      <c r="B907" s="20"/>
      <c r="G907" s="556"/>
      <c r="H907" s="556"/>
      <c r="I907" s="557"/>
      <c r="M907" s="557"/>
    </row>
    <row r="908" spans="2:13">
      <c r="B908" s="20"/>
      <c r="G908" s="556"/>
      <c r="H908" s="556"/>
      <c r="I908" s="557"/>
      <c r="M908" s="557"/>
    </row>
    <row r="909" spans="2:13">
      <c r="B909" s="20"/>
      <c r="G909" s="556"/>
      <c r="H909" s="556"/>
      <c r="I909" s="557"/>
      <c r="M909" s="557"/>
    </row>
    <row r="910" spans="2:13">
      <c r="B910" s="20"/>
      <c r="G910" s="556"/>
      <c r="H910" s="556"/>
      <c r="I910" s="557"/>
      <c r="M910" s="557"/>
    </row>
    <row r="911" spans="2:13">
      <c r="B911" s="20"/>
      <c r="G911" s="556"/>
      <c r="H911" s="556"/>
      <c r="I911" s="557"/>
      <c r="M911" s="557"/>
    </row>
    <row r="912" spans="2:13">
      <c r="B912" s="20"/>
      <c r="G912" s="556"/>
      <c r="H912" s="556"/>
      <c r="I912" s="557"/>
      <c r="M912" s="557"/>
    </row>
    <row r="913" spans="2:13">
      <c r="B913" s="20"/>
      <c r="G913" s="556"/>
      <c r="H913" s="556"/>
      <c r="I913" s="557"/>
      <c r="M913" s="557"/>
    </row>
    <row r="914" spans="2:13">
      <c r="B914" s="20"/>
      <c r="G914" s="556"/>
      <c r="H914" s="556"/>
      <c r="I914" s="557"/>
      <c r="M914" s="557"/>
    </row>
    <row r="915" spans="2:13">
      <c r="B915" s="20"/>
      <c r="G915" s="556"/>
      <c r="H915" s="556"/>
      <c r="I915" s="557"/>
      <c r="M915" s="557"/>
    </row>
    <row r="916" spans="2:13">
      <c r="B916" s="20"/>
      <c r="G916" s="556"/>
      <c r="H916" s="556"/>
      <c r="I916" s="557"/>
      <c r="M916" s="557"/>
    </row>
    <row r="917" spans="2:13">
      <c r="B917" s="20"/>
      <c r="G917" s="556"/>
      <c r="H917" s="556"/>
      <c r="I917" s="557"/>
      <c r="M917" s="557"/>
    </row>
    <row r="918" spans="2:13">
      <c r="B918" s="20"/>
      <c r="G918" s="556"/>
      <c r="H918" s="556"/>
      <c r="I918" s="557"/>
      <c r="M918" s="557"/>
    </row>
    <row r="919" spans="2:13">
      <c r="B919" s="20"/>
      <c r="G919" s="556"/>
      <c r="H919" s="556"/>
      <c r="I919" s="557"/>
      <c r="M919" s="557"/>
    </row>
    <row r="920" spans="2:13">
      <c r="B920" s="20"/>
      <c r="G920" s="556"/>
      <c r="H920" s="556"/>
      <c r="I920" s="557"/>
      <c r="M920" s="557"/>
    </row>
    <row r="921" spans="2:13">
      <c r="B921" s="20"/>
      <c r="G921" s="556"/>
      <c r="H921" s="556"/>
      <c r="I921" s="557"/>
      <c r="M921" s="557"/>
    </row>
    <row r="922" spans="2:13">
      <c r="B922" s="20"/>
      <c r="G922" s="556"/>
      <c r="H922" s="556"/>
      <c r="I922" s="557"/>
      <c r="M922" s="557"/>
    </row>
    <row r="923" spans="2:13">
      <c r="B923" s="20"/>
      <c r="G923" s="556"/>
      <c r="H923" s="556"/>
      <c r="I923" s="557"/>
      <c r="M923" s="557"/>
    </row>
    <row r="924" spans="2:13">
      <c r="B924" s="20"/>
      <c r="G924" s="556"/>
      <c r="H924" s="556"/>
      <c r="I924" s="557"/>
      <c r="M924" s="557"/>
    </row>
    <row r="925" spans="2:13">
      <c r="B925" s="20"/>
      <c r="G925" s="556"/>
      <c r="H925" s="556"/>
      <c r="I925" s="557"/>
      <c r="M925" s="557"/>
    </row>
    <row r="926" spans="2:13">
      <c r="B926" s="20"/>
      <c r="G926" s="556"/>
      <c r="H926" s="556"/>
      <c r="I926" s="557"/>
      <c r="M926" s="557"/>
    </row>
    <row r="927" spans="2:13">
      <c r="B927" s="20"/>
      <c r="G927" s="556"/>
      <c r="H927" s="556"/>
      <c r="I927" s="557"/>
      <c r="M927" s="557"/>
    </row>
    <row r="928" spans="2:13">
      <c r="B928" s="20"/>
      <c r="G928" s="556"/>
      <c r="H928" s="556"/>
      <c r="I928" s="557"/>
      <c r="M928" s="557"/>
    </row>
    <row r="929" spans="2:13">
      <c r="B929" s="20"/>
      <c r="G929" s="556"/>
      <c r="H929" s="556"/>
      <c r="I929" s="557"/>
      <c r="M929" s="557"/>
    </row>
    <row r="930" spans="2:13">
      <c r="B930" s="20"/>
      <c r="G930" s="556"/>
      <c r="H930" s="556"/>
      <c r="I930" s="557"/>
      <c r="M930" s="557"/>
    </row>
    <row r="931" spans="2:13">
      <c r="B931" s="20"/>
      <c r="G931" s="556"/>
      <c r="H931" s="556"/>
      <c r="I931" s="557"/>
      <c r="M931" s="557"/>
    </row>
    <row r="932" spans="2:13">
      <c r="B932" s="20"/>
      <c r="G932" s="556"/>
      <c r="H932" s="556"/>
      <c r="I932" s="557"/>
      <c r="M932" s="557"/>
    </row>
    <row r="933" spans="2:13">
      <c r="B933" s="20"/>
      <c r="G933" s="556"/>
      <c r="H933" s="556"/>
      <c r="I933" s="557"/>
      <c r="M933" s="557"/>
    </row>
    <row r="934" spans="2:13">
      <c r="B934" s="20"/>
      <c r="G934" s="556"/>
      <c r="H934" s="556"/>
      <c r="I934" s="557"/>
      <c r="M934" s="557"/>
    </row>
    <row r="935" spans="2:13">
      <c r="B935" s="20"/>
      <c r="G935" s="556"/>
      <c r="H935" s="556"/>
      <c r="I935" s="557"/>
      <c r="M935" s="557"/>
    </row>
    <row r="936" spans="2:13">
      <c r="B936" s="20"/>
      <c r="G936" s="556"/>
      <c r="H936" s="556"/>
      <c r="I936" s="557"/>
      <c r="M936" s="557"/>
    </row>
    <row r="937" spans="2:13">
      <c r="B937" s="20"/>
      <c r="G937" s="556"/>
      <c r="H937" s="556"/>
      <c r="I937" s="557"/>
      <c r="M937" s="557"/>
    </row>
    <row r="938" spans="2:13">
      <c r="B938" s="20"/>
      <c r="G938" s="556"/>
      <c r="H938" s="556"/>
      <c r="I938" s="557"/>
      <c r="M938" s="557"/>
    </row>
    <row r="939" spans="2:13">
      <c r="B939" s="20"/>
      <c r="G939" s="556"/>
      <c r="H939" s="556"/>
      <c r="I939" s="557"/>
      <c r="M939" s="557"/>
    </row>
    <row r="940" spans="2:13">
      <c r="B940" s="20"/>
      <c r="G940" s="556"/>
      <c r="H940" s="556"/>
      <c r="I940" s="557"/>
      <c r="M940" s="557"/>
    </row>
    <row r="941" spans="2:13">
      <c r="B941" s="20"/>
      <c r="G941" s="556"/>
      <c r="H941" s="556"/>
      <c r="I941" s="557"/>
      <c r="M941" s="557"/>
    </row>
    <row r="942" spans="2:13">
      <c r="B942" s="20"/>
      <c r="G942" s="556"/>
      <c r="H942" s="556"/>
      <c r="I942" s="557"/>
      <c r="M942" s="557"/>
    </row>
    <row r="943" spans="2:13">
      <c r="B943" s="20"/>
      <c r="G943" s="556"/>
      <c r="H943" s="556"/>
      <c r="I943" s="557"/>
      <c r="M943" s="557"/>
    </row>
    <row r="944" spans="2:13">
      <c r="B944" s="20"/>
      <c r="G944" s="556"/>
      <c r="H944" s="556"/>
      <c r="I944" s="557"/>
      <c r="M944" s="557"/>
    </row>
    <row r="945" spans="2:13">
      <c r="B945" s="20"/>
      <c r="G945" s="556"/>
      <c r="H945" s="556"/>
      <c r="I945" s="557"/>
      <c r="M945" s="557"/>
    </row>
    <row r="946" spans="2:13">
      <c r="B946" s="20"/>
      <c r="G946" s="556"/>
      <c r="H946" s="556"/>
      <c r="I946" s="557"/>
      <c r="M946" s="557"/>
    </row>
    <row r="947" spans="2:13">
      <c r="B947" s="20"/>
      <c r="G947" s="556"/>
      <c r="H947" s="556"/>
      <c r="I947" s="557"/>
      <c r="M947" s="557"/>
    </row>
    <row r="948" spans="2:13">
      <c r="B948" s="20"/>
      <c r="G948" s="556"/>
      <c r="H948" s="556"/>
      <c r="I948" s="557"/>
      <c r="M948" s="557"/>
    </row>
    <row r="949" spans="2:13">
      <c r="B949" s="20"/>
      <c r="G949" s="556"/>
      <c r="H949" s="556"/>
      <c r="I949" s="557"/>
      <c r="M949" s="557"/>
    </row>
    <row r="950" spans="2:13">
      <c r="B950" s="20"/>
      <c r="G950" s="556"/>
      <c r="H950" s="556"/>
      <c r="I950" s="557"/>
      <c r="M950" s="557"/>
    </row>
    <row r="951" spans="2:13">
      <c r="B951" s="20"/>
      <c r="G951" s="556"/>
      <c r="H951" s="556"/>
      <c r="I951" s="557"/>
      <c r="M951" s="557"/>
    </row>
    <row r="952" spans="2:13">
      <c r="B952" s="20"/>
      <c r="G952" s="556"/>
      <c r="H952" s="556"/>
      <c r="I952" s="557"/>
      <c r="M952" s="557"/>
    </row>
    <row r="953" spans="2:13">
      <c r="B953" s="20"/>
      <c r="G953" s="556"/>
      <c r="H953" s="556"/>
      <c r="I953" s="557"/>
      <c r="M953" s="557"/>
    </row>
    <row r="954" spans="2:13">
      <c r="B954" s="20"/>
      <c r="G954" s="556"/>
      <c r="H954" s="556"/>
      <c r="I954" s="557"/>
      <c r="M954" s="557"/>
    </row>
    <row r="955" spans="2:13">
      <c r="B955" s="20"/>
      <c r="G955" s="556"/>
      <c r="H955" s="556"/>
      <c r="I955" s="557"/>
      <c r="M955" s="557"/>
    </row>
    <row r="956" spans="2:13">
      <c r="B956" s="20"/>
      <c r="G956" s="556"/>
      <c r="H956" s="556"/>
      <c r="I956" s="557"/>
      <c r="M956" s="557"/>
    </row>
    <row r="957" spans="2:13">
      <c r="B957" s="20"/>
      <c r="G957" s="556"/>
      <c r="H957" s="556"/>
      <c r="I957" s="557"/>
      <c r="M957" s="557"/>
    </row>
    <row r="958" spans="2:13">
      <c r="B958" s="20"/>
      <c r="G958" s="556"/>
      <c r="H958" s="556"/>
      <c r="I958" s="557"/>
      <c r="M958" s="557"/>
    </row>
    <row r="959" spans="2:13">
      <c r="B959" s="20"/>
      <c r="G959" s="556"/>
      <c r="H959" s="556"/>
      <c r="I959" s="557"/>
      <c r="M959" s="557"/>
    </row>
    <row r="960" spans="2:13">
      <c r="B960" s="20"/>
      <c r="G960" s="556"/>
      <c r="H960" s="556"/>
      <c r="I960" s="557"/>
      <c r="M960" s="557"/>
    </row>
    <row r="961" spans="2:13">
      <c r="B961" s="20"/>
      <c r="G961" s="556"/>
      <c r="H961" s="556"/>
      <c r="I961" s="557"/>
      <c r="M961" s="557"/>
    </row>
    <row r="962" spans="2:13">
      <c r="B962" s="20"/>
      <c r="G962" s="556"/>
      <c r="H962" s="556"/>
      <c r="I962" s="557"/>
      <c r="M962" s="557"/>
    </row>
    <row r="963" spans="2:13">
      <c r="B963" s="20"/>
      <c r="G963" s="556"/>
      <c r="H963" s="556"/>
      <c r="I963" s="557"/>
      <c r="M963" s="557"/>
    </row>
    <row r="964" spans="2:13">
      <c r="B964" s="20"/>
      <c r="G964" s="556"/>
      <c r="H964" s="556"/>
      <c r="I964" s="557"/>
      <c r="M964" s="557"/>
    </row>
    <row r="965" spans="2:13">
      <c r="B965" s="20"/>
      <c r="G965" s="556"/>
      <c r="H965" s="556"/>
      <c r="I965" s="557"/>
      <c r="M965" s="557"/>
    </row>
    <row r="966" spans="2:13">
      <c r="B966" s="20"/>
      <c r="G966" s="556"/>
      <c r="H966" s="556"/>
      <c r="I966" s="557"/>
      <c r="M966" s="557"/>
    </row>
    <row r="967" spans="2:13">
      <c r="B967" s="20"/>
      <c r="G967" s="556"/>
      <c r="H967" s="556"/>
      <c r="I967" s="557"/>
      <c r="M967" s="557"/>
    </row>
    <row r="968" spans="2:13">
      <c r="B968" s="20"/>
      <c r="G968" s="556"/>
      <c r="H968" s="556"/>
      <c r="I968" s="557"/>
      <c r="M968" s="557"/>
    </row>
    <row r="969" spans="2:13">
      <c r="B969" s="20"/>
      <c r="G969" s="556"/>
      <c r="H969" s="556"/>
      <c r="I969" s="557"/>
      <c r="M969" s="557"/>
    </row>
    <row r="970" spans="2:13">
      <c r="B970" s="20"/>
      <c r="G970" s="556"/>
      <c r="H970" s="556"/>
      <c r="I970" s="557"/>
      <c r="M970" s="557"/>
    </row>
    <row r="971" spans="2:13">
      <c r="B971" s="20"/>
      <c r="G971" s="556"/>
      <c r="H971" s="556"/>
      <c r="I971" s="557"/>
      <c r="M971" s="557"/>
    </row>
    <row r="972" spans="2:13">
      <c r="B972" s="20"/>
      <c r="G972" s="556"/>
      <c r="H972" s="556"/>
      <c r="I972" s="557"/>
      <c r="M972" s="557"/>
    </row>
    <row r="973" spans="2:13">
      <c r="B973" s="20"/>
      <c r="G973" s="556"/>
      <c r="H973" s="556"/>
      <c r="I973" s="557"/>
      <c r="M973" s="557"/>
    </row>
    <row r="974" spans="2:13">
      <c r="B974" s="20"/>
      <c r="G974" s="556"/>
      <c r="H974" s="556"/>
      <c r="I974" s="557"/>
      <c r="M974" s="557"/>
    </row>
    <row r="975" spans="2:13">
      <c r="B975" s="20"/>
      <c r="G975" s="556"/>
      <c r="H975" s="556"/>
      <c r="I975" s="557"/>
      <c r="M975" s="557"/>
    </row>
    <row r="976" spans="2:13">
      <c r="B976" s="20"/>
      <c r="G976" s="556"/>
      <c r="H976" s="556"/>
      <c r="I976" s="557"/>
      <c r="M976" s="557"/>
    </row>
    <row r="977" spans="2:13">
      <c r="B977" s="20"/>
      <c r="G977" s="556"/>
      <c r="H977" s="556"/>
      <c r="I977" s="557"/>
      <c r="M977" s="557"/>
    </row>
    <row r="978" spans="2:13">
      <c r="B978" s="20"/>
      <c r="G978" s="556"/>
      <c r="H978" s="556"/>
      <c r="I978" s="557"/>
      <c r="M978" s="557"/>
    </row>
    <row r="979" spans="2:13">
      <c r="B979" s="20"/>
      <c r="G979" s="556"/>
      <c r="H979" s="556"/>
      <c r="I979" s="557"/>
      <c r="M979" s="557"/>
    </row>
    <row r="980" spans="2:13">
      <c r="B980" s="20"/>
      <c r="G980" s="556"/>
      <c r="H980" s="556"/>
      <c r="I980" s="557"/>
      <c r="M980" s="557"/>
    </row>
    <row r="981" spans="2:13">
      <c r="B981" s="20"/>
      <c r="G981" s="556"/>
      <c r="H981" s="556"/>
      <c r="I981" s="557"/>
      <c r="M981" s="557"/>
    </row>
    <row r="982" spans="2:13">
      <c r="B982" s="20"/>
      <c r="G982" s="556"/>
      <c r="H982" s="556"/>
      <c r="I982" s="557"/>
      <c r="M982" s="557"/>
    </row>
    <row r="983" spans="2:13">
      <c r="B983" s="20"/>
      <c r="G983" s="556"/>
      <c r="H983" s="556"/>
      <c r="I983" s="557"/>
      <c r="M983" s="557"/>
    </row>
    <row r="984" spans="2:13">
      <c r="B984" s="20"/>
      <c r="G984" s="556"/>
      <c r="H984" s="556"/>
      <c r="I984" s="557"/>
      <c r="M984" s="557"/>
    </row>
    <row r="985" spans="2:13">
      <c r="B985" s="20"/>
      <c r="G985" s="556"/>
      <c r="H985" s="556"/>
      <c r="I985" s="557"/>
      <c r="M985" s="557"/>
    </row>
    <row r="986" spans="2:13">
      <c r="B986" s="20"/>
      <c r="G986" s="556"/>
      <c r="H986" s="556"/>
      <c r="I986" s="557"/>
      <c r="M986" s="557"/>
    </row>
    <row r="987" spans="2:13">
      <c r="B987" s="20"/>
      <c r="G987" s="556"/>
      <c r="H987" s="556"/>
      <c r="I987" s="557"/>
      <c r="M987" s="557"/>
    </row>
    <row r="988" spans="2:13">
      <c r="B988" s="20"/>
      <c r="G988" s="556"/>
      <c r="H988" s="556"/>
      <c r="I988" s="557"/>
      <c r="M988" s="557"/>
    </row>
    <row r="989" spans="2:13">
      <c r="B989" s="20"/>
      <c r="G989" s="556"/>
      <c r="H989" s="556"/>
      <c r="I989" s="557"/>
      <c r="M989" s="557"/>
    </row>
    <row r="990" spans="2:13">
      <c r="B990" s="20"/>
      <c r="G990" s="556"/>
      <c r="H990" s="556"/>
      <c r="I990" s="557"/>
      <c r="M990" s="557"/>
    </row>
    <row r="991" spans="2:13">
      <c r="B991" s="20"/>
      <c r="G991" s="556"/>
      <c r="H991" s="556"/>
      <c r="I991" s="557"/>
      <c r="M991" s="557"/>
    </row>
    <row r="992" spans="2:13">
      <c r="B992" s="20"/>
      <c r="G992" s="556"/>
      <c r="H992" s="556"/>
      <c r="I992" s="557"/>
      <c r="M992" s="557"/>
    </row>
    <row r="993" spans="2:13">
      <c r="B993" s="20"/>
      <c r="G993" s="556"/>
      <c r="H993" s="556"/>
      <c r="I993" s="557"/>
      <c r="M993" s="557"/>
    </row>
    <row r="994" spans="2:13">
      <c r="B994" s="20"/>
      <c r="G994" s="556"/>
      <c r="H994" s="556"/>
      <c r="I994" s="557"/>
      <c r="M994" s="557"/>
    </row>
    <row r="995" spans="2:13">
      <c r="B995" s="20"/>
      <c r="G995" s="556"/>
      <c r="H995" s="556"/>
      <c r="I995" s="557"/>
      <c r="M995" s="557"/>
    </row>
    <row r="996" spans="2:13">
      <c r="B996" s="20"/>
      <c r="G996" s="556"/>
      <c r="H996" s="556"/>
      <c r="I996" s="557"/>
      <c r="M996" s="557"/>
    </row>
    <row r="997" spans="2:13">
      <c r="B997" s="20"/>
      <c r="G997" s="556"/>
      <c r="H997" s="556"/>
      <c r="I997" s="557"/>
      <c r="M997" s="557"/>
    </row>
    <row r="998" spans="2:13">
      <c r="B998" s="20"/>
      <c r="G998" s="556"/>
      <c r="H998" s="556"/>
      <c r="I998" s="557"/>
      <c r="M998" s="557"/>
    </row>
    <row r="999" spans="2:13">
      <c r="B999" s="20"/>
      <c r="G999" s="556"/>
      <c r="H999" s="556"/>
      <c r="I999" s="557"/>
      <c r="M999" s="557"/>
    </row>
    <row r="1000" spans="2:13">
      <c r="B1000" s="20"/>
      <c r="G1000" s="556"/>
      <c r="H1000" s="556"/>
      <c r="I1000" s="557"/>
      <c r="M1000" s="557"/>
    </row>
  </sheetData>
  <mergeCells count="4">
    <mergeCell ref="J1:K1"/>
    <mergeCell ref="L1:L2"/>
    <mergeCell ref="M1:M2"/>
    <mergeCell ref="J2:K2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zoomScale="85" zoomScaleNormal="85" workbookViewId="0">
      <selection activeCell="H25" sqref="H25"/>
    </sheetView>
  </sheetViews>
  <sheetFormatPr defaultColWidth="14.42578125" defaultRowHeight="15" customHeight="1"/>
  <cols>
    <col min="1" max="1" width="12.42578125" customWidth="1"/>
    <col min="2" max="2" width="15.85546875" customWidth="1"/>
    <col min="3" max="3" width="12.5703125" customWidth="1"/>
    <col min="4" max="4" width="15.85546875" customWidth="1"/>
    <col min="5" max="5" width="19" customWidth="1"/>
    <col min="6" max="6" width="13.5703125" customWidth="1"/>
    <col min="7" max="8" width="6.5703125" customWidth="1"/>
    <col min="9" max="9" width="22" customWidth="1"/>
    <col min="10" max="11" width="8.5703125" customWidth="1"/>
    <col min="12" max="13" width="9.5703125" customWidth="1"/>
    <col min="14" max="14" width="8.5703125" customWidth="1"/>
    <col min="15" max="15" width="12.85546875" customWidth="1"/>
    <col min="16" max="26" width="8.5703125" customWidth="1"/>
  </cols>
  <sheetData>
    <row r="1" spans="1:17" ht="21" customHeight="1">
      <c r="A1" s="899" t="s">
        <v>46</v>
      </c>
      <c r="B1" s="900"/>
      <c r="C1" s="900"/>
      <c r="D1" s="900"/>
      <c r="E1" s="900"/>
      <c r="F1" s="900"/>
      <c r="G1" s="404"/>
      <c r="H1" s="404"/>
      <c r="I1" s="39"/>
    </row>
    <row r="2" spans="1:17">
      <c r="A2" s="897" t="s">
        <v>47</v>
      </c>
      <c r="B2" s="898"/>
      <c r="C2" s="897" t="s">
        <v>48</v>
      </c>
      <c r="D2" s="898"/>
      <c r="E2" s="897" t="s">
        <v>49</v>
      </c>
      <c r="F2" s="898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>
      <c r="A3" s="405" t="s">
        <v>50</v>
      </c>
      <c r="B3" s="406">
        <f>G3*100</f>
        <v>10000</v>
      </c>
      <c r="C3" s="405" t="s">
        <v>50</v>
      </c>
      <c r="D3" s="406">
        <f>B3</f>
        <v>10000</v>
      </c>
      <c r="E3" s="407" t="s">
        <v>51</v>
      </c>
      <c r="F3" s="408">
        <v>3.2499999999999999E-4</v>
      </c>
      <c r="G3" s="404">
        <v>100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75">
      <c r="A4" s="407" t="s">
        <v>52</v>
      </c>
      <c r="B4" s="409">
        <f>G4/100</f>
        <v>11.52</v>
      </c>
      <c r="C4" s="407" t="s">
        <v>52</v>
      </c>
      <c r="D4" s="409">
        <f>H4/100</f>
        <v>11.71</v>
      </c>
      <c r="E4" s="410" t="s">
        <v>53</v>
      </c>
      <c r="F4" s="411">
        <f>B7+(B5*F3)</f>
        <v>47.239999999999995</v>
      </c>
      <c r="G4" s="404">
        <v>1152</v>
      </c>
      <c r="H4" s="404">
        <v>1171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>
      <c r="A5" s="407" t="s">
        <v>55</v>
      </c>
      <c r="B5" s="412">
        <f>B4*B3</f>
        <v>115200</v>
      </c>
      <c r="C5" s="407" t="s">
        <v>55</v>
      </c>
      <c r="D5" s="412">
        <f>D4*D3</f>
        <v>117100.00000000001</v>
      </c>
      <c r="E5" s="407" t="s">
        <v>56</v>
      </c>
      <c r="F5" s="413">
        <f>B7+(D5*F3)</f>
        <v>47.857500000000002</v>
      </c>
      <c r="G5" s="404"/>
      <c r="H5" s="404"/>
      <c r="I5" s="39"/>
    </row>
    <row r="6" spans="1:17">
      <c r="A6" s="410" t="s">
        <v>57</v>
      </c>
      <c r="B6" s="411">
        <f>B5+F4</f>
        <v>115247.24</v>
      </c>
      <c r="C6" s="410" t="s">
        <v>57</v>
      </c>
      <c r="D6" s="414">
        <f>D5-F5</f>
        <v>117052.14250000002</v>
      </c>
      <c r="E6" s="410" t="s">
        <v>58</v>
      </c>
      <c r="F6" s="411">
        <f>D5-B5-F4-F5</f>
        <v>1804.9025000000145</v>
      </c>
      <c r="G6" s="404"/>
      <c r="H6" s="404"/>
      <c r="I6" s="39" t="str">
        <f ca="1">CONCATENATE("'",TEXT(DAY($I$7),"00"),"/",TEXT(MONTH($I$7),"00"),"/",TEXT(YEAR($I$7),"0000"),"', '",ROUND(F7*100,2),"', '",ROUND(F6,2),"'")</f>
        <v>'26/09/2025', '1,57', '1804,9'</v>
      </c>
      <c r="K6" s="415"/>
      <c r="M6" s="39">
        <v>122859.72</v>
      </c>
      <c r="N6" s="39">
        <v>100</v>
      </c>
      <c r="Q6" s="39">
        <v>-3.26</v>
      </c>
    </row>
    <row r="7" spans="1:17">
      <c r="A7" s="416" t="s">
        <v>59</v>
      </c>
      <c r="B7" s="417">
        <f>4.9+(4.9*INT(B5/100000))</f>
        <v>9.8000000000000007</v>
      </c>
      <c r="C7" s="418" t="s">
        <v>60</v>
      </c>
      <c r="D7" s="419">
        <f>(D4-B4)/B4</f>
        <v>1.6493055555555667E-2</v>
      </c>
      <c r="E7" s="418" t="s">
        <v>60</v>
      </c>
      <c r="F7" s="419">
        <f>F6/B6</f>
        <v>1.5661134270981366E-2</v>
      </c>
      <c r="G7" s="404"/>
      <c r="H7" s="404"/>
      <c r="I7" s="420" t="str">
        <f ca="1">CONCATENATE(DAY(NOW()),"/",MONTH(NOW()),"/",YEAR(NOW()))</f>
        <v>26/9/2025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899" t="s">
        <v>62</v>
      </c>
      <c r="B8" s="900"/>
      <c r="C8" s="900"/>
      <c r="D8" s="900"/>
      <c r="E8" s="900"/>
      <c r="F8" s="900"/>
      <c r="G8" s="404"/>
      <c r="H8" s="404"/>
      <c r="O8" s="39">
        <v>-1.94</v>
      </c>
      <c r="Q8" s="39">
        <f>Q6+Q7</f>
        <v>-3.69</v>
      </c>
    </row>
    <row r="9" spans="1:17">
      <c r="A9" s="897" t="s">
        <v>47</v>
      </c>
      <c r="B9" s="898"/>
      <c r="C9" s="897" t="s">
        <v>48</v>
      </c>
      <c r="D9" s="898"/>
      <c r="E9" s="897" t="s">
        <v>49</v>
      </c>
      <c r="F9" s="898"/>
      <c r="G9" s="404"/>
      <c r="H9" s="404"/>
      <c r="I9" s="404"/>
      <c r="Q9" s="39">
        <f>Q8-O8</f>
        <v>-1.75</v>
      </c>
    </row>
    <row r="10" spans="1:17">
      <c r="A10" s="405" t="s">
        <v>50</v>
      </c>
      <c r="B10" s="406">
        <f>G10*100</f>
        <v>19000</v>
      </c>
      <c r="C10" s="405" t="s">
        <v>50</v>
      </c>
      <c r="D10" s="406">
        <f>B10</f>
        <v>19000</v>
      </c>
      <c r="E10" s="407" t="s">
        <v>51</v>
      </c>
      <c r="F10" s="408">
        <v>3.2499999999999999E-4</v>
      </c>
      <c r="G10" s="404">
        <v>190</v>
      </c>
      <c r="H10" s="404"/>
      <c r="I10" s="404"/>
    </row>
    <row r="11" spans="1:17" ht="15.75">
      <c r="A11" s="407" t="s">
        <v>52</v>
      </c>
      <c r="B11" s="409">
        <f>G11/100</f>
        <v>5.83</v>
      </c>
      <c r="C11" s="407" t="s">
        <v>52</v>
      </c>
      <c r="D11" s="409">
        <f>H11/100</f>
        <v>5.9</v>
      </c>
      <c r="E11" s="410" t="s">
        <v>53</v>
      </c>
      <c r="F11" s="411">
        <f>B14+(B12*F10)</f>
        <v>45.800250000000005</v>
      </c>
      <c r="G11" s="404">
        <v>583</v>
      </c>
      <c r="H11" s="404">
        <v>590</v>
      </c>
      <c r="I11" s="404"/>
    </row>
    <row r="12" spans="1:17">
      <c r="A12" s="407" t="s">
        <v>55</v>
      </c>
      <c r="B12" s="412">
        <f>B11*B10</f>
        <v>110770</v>
      </c>
      <c r="C12" s="407" t="s">
        <v>55</v>
      </c>
      <c r="D12" s="412">
        <f>D11*D10</f>
        <v>112100</v>
      </c>
      <c r="E12" s="407" t="s">
        <v>56</v>
      </c>
      <c r="F12" s="413">
        <f>B14+(D12*F10)</f>
        <v>46.232500000000002</v>
      </c>
      <c r="G12" s="404"/>
      <c r="H12" s="404"/>
      <c r="I12" s="404"/>
    </row>
    <row r="13" spans="1:17">
      <c r="A13" s="410" t="s">
        <v>57</v>
      </c>
      <c r="B13" s="411">
        <f>B12+F11</f>
        <v>110815.80025</v>
      </c>
      <c r="C13" s="410" t="s">
        <v>57</v>
      </c>
      <c r="D13" s="414">
        <f>D12-F12</f>
        <v>112053.7675</v>
      </c>
      <c r="E13" s="410" t="s">
        <v>58</v>
      </c>
      <c r="F13" s="411">
        <f>D12-B12-F11-F12</f>
        <v>1237.9672499999999</v>
      </c>
      <c r="G13" s="404"/>
      <c r="H13" s="404"/>
      <c r="I13" s="39" t="str">
        <f ca="1">CONCATENATE("'",TEXT(DAY($I$7),"00"),"/",TEXT(MONTH($I$7),"00"),"/",TEXT(YEAR($I$7),"0000"),"', '",ROUND(F14*100,2),"', '",ROUND(F13,2),"'")</f>
        <v>'26/09/2025', '1,12', '1237,97'</v>
      </c>
    </row>
    <row r="14" spans="1:17">
      <c r="A14" s="416" t="s">
        <v>59</v>
      </c>
      <c r="B14" s="417">
        <f>4.9+(4.9*INT(B12/100000))</f>
        <v>9.8000000000000007</v>
      </c>
      <c r="C14" s="418" t="s">
        <v>60</v>
      </c>
      <c r="D14" s="419">
        <f>(D11-B11)/B11</f>
        <v>1.2006861063464885E-2</v>
      </c>
      <c r="E14" s="418" t="s">
        <v>60</v>
      </c>
      <c r="F14" s="419">
        <f>F13/B13</f>
        <v>1.1171396562648565E-2</v>
      </c>
      <c r="G14" s="404"/>
      <c r="H14" s="404"/>
      <c r="K14" s="39">
        <v>330</v>
      </c>
    </row>
    <row r="15" spans="1:17" ht="21">
      <c r="A15" s="899" t="s">
        <v>63</v>
      </c>
      <c r="B15" s="900"/>
      <c r="C15" s="900"/>
      <c r="D15" s="900"/>
      <c r="E15" s="900"/>
      <c r="F15" s="900"/>
      <c r="G15" s="404"/>
      <c r="H15" s="404"/>
    </row>
    <row r="16" spans="1:17">
      <c r="A16" s="897" t="s">
        <v>47</v>
      </c>
      <c r="B16" s="898"/>
      <c r="C16" s="897" t="s">
        <v>48</v>
      </c>
      <c r="D16" s="898"/>
      <c r="E16" s="897" t="s">
        <v>49</v>
      </c>
      <c r="F16" s="898"/>
      <c r="G16" s="404"/>
      <c r="H16" s="404"/>
    </row>
    <row r="17" spans="1:10">
      <c r="A17" s="405" t="s">
        <v>50</v>
      </c>
      <c r="B17" s="406">
        <f>G17*100</f>
        <v>3600</v>
      </c>
      <c r="C17" s="405" t="s">
        <v>50</v>
      </c>
      <c r="D17" s="406">
        <f>B17</f>
        <v>3600</v>
      </c>
      <c r="E17" s="407" t="s">
        <v>51</v>
      </c>
      <c r="F17" s="408">
        <v>3.2499999999999999E-4</v>
      </c>
      <c r="G17" s="588">
        <v>36</v>
      </c>
      <c r="H17" s="588"/>
    </row>
    <row r="18" spans="1:10" ht="15.75">
      <c r="A18" s="407" t="s">
        <v>52</v>
      </c>
      <c r="B18" s="409">
        <f>G18/100</f>
        <v>32.28</v>
      </c>
      <c r="C18" s="407" t="s">
        <v>52</v>
      </c>
      <c r="D18" s="409">
        <f>H18/100</f>
        <v>32.79</v>
      </c>
      <c r="E18" s="410" t="s">
        <v>53</v>
      </c>
      <c r="F18" s="411">
        <f>B21+(B19*F17)</f>
        <v>47.567599999999999</v>
      </c>
      <c r="G18" s="588">
        <v>3228</v>
      </c>
      <c r="H18" s="588">
        <v>3279</v>
      </c>
      <c r="I18" s="422"/>
      <c r="J18" s="404"/>
    </row>
    <row r="19" spans="1:10">
      <c r="A19" s="407" t="s">
        <v>55</v>
      </c>
      <c r="B19" s="412">
        <f>B18*B17</f>
        <v>116208</v>
      </c>
      <c r="C19" s="407" t="s">
        <v>55</v>
      </c>
      <c r="D19" s="412">
        <f>D18*D17</f>
        <v>118044</v>
      </c>
      <c r="E19" s="407" t="s">
        <v>56</v>
      </c>
      <c r="F19" s="413">
        <f>B21+(D19*F17)</f>
        <v>48.164299999999997</v>
      </c>
      <c r="G19" s="404"/>
      <c r="H19" s="404"/>
    </row>
    <row r="20" spans="1:10">
      <c r="A20" s="410" t="s">
        <v>57</v>
      </c>
      <c r="B20" s="411">
        <f>B19+F18</f>
        <v>116255.56759999999</v>
      </c>
      <c r="C20" s="410" t="s">
        <v>57</v>
      </c>
      <c r="D20" s="414">
        <f>D19-F19</f>
        <v>117995.8357</v>
      </c>
      <c r="E20" s="410" t="s">
        <v>58</v>
      </c>
      <c r="F20" s="411">
        <f>D19-B19-F18-F19</f>
        <v>1740.2681</v>
      </c>
      <c r="G20" s="404"/>
      <c r="H20" s="404"/>
      <c r="I20" s="39" t="str">
        <f ca="1">CONCATENATE("'",TEXT(DAY($I$7),"00"),"/",TEXT(MONTH($I$7),"00"),"/",TEXT(YEAR($I$7),"0000"),"', '",ROUND(F21*100,2),"', '",ROUND(F20,2),"'")</f>
        <v>'26/09/2025', '1,5', '1740,27'</v>
      </c>
    </row>
    <row r="21" spans="1:10">
      <c r="A21" s="416" t="s">
        <v>59</v>
      </c>
      <c r="B21" s="417">
        <f>4.9+(4.9*INT(B19/100000))</f>
        <v>9.8000000000000007</v>
      </c>
      <c r="C21" s="418" t="s">
        <v>60</v>
      </c>
      <c r="D21" s="419">
        <f>(D18-B18)/B18</f>
        <v>1.5799256505576145E-2</v>
      </c>
      <c r="E21" s="418" t="s">
        <v>60</v>
      </c>
      <c r="F21" s="419">
        <f>F20/B20</f>
        <v>1.4969331240872115E-2</v>
      </c>
      <c r="G21" s="404"/>
      <c r="H21" s="404"/>
    </row>
    <row r="22" spans="1:10" ht="21">
      <c r="A22" s="901" t="s">
        <v>64</v>
      </c>
      <c r="B22" s="900"/>
      <c r="C22" s="900"/>
      <c r="D22" s="900"/>
      <c r="E22" s="900"/>
      <c r="F22" s="900"/>
      <c r="G22" s="404"/>
      <c r="H22" s="404"/>
    </row>
    <row r="23" spans="1:10" ht="15.75" thickBot="1">
      <c r="A23" s="897" t="s">
        <v>47</v>
      </c>
      <c r="B23" s="898"/>
      <c r="C23" s="897" t="s">
        <v>48</v>
      </c>
      <c r="D23" s="898"/>
      <c r="E23" s="897" t="s">
        <v>49</v>
      </c>
      <c r="F23" s="898"/>
      <c r="G23" s="404"/>
      <c r="H23" s="404"/>
      <c r="I23" s="39">
        <v>125865.79</v>
      </c>
    </row>
    <row r="24" spans="1:10">
      <c r="A24" s="405" t="s">
        <v>50</v>
      </c>
      <c r="B24" s="406">
        <f>G24*100</f>
        <v>9600</v>
      </c>
      <c r="C24" s="405"/>
      <c r="D24" s="406"/>
      <c r="E24" s="407" t="s">
        <v>51</v>
      </c>
      <c r="F24" s="408">
        <v>3.2499999999999999E-4</v>
      </c>
      <c r="G24" s="404">
        <v>96</v>
      </c>
      <c r="H24" s="404"/>
      <c r="I24" s="39">
        <v>31387.1</v>
      </c>
    </row>
    <row r="25" spans="1:10" ht="15.75" thickBot="1">
      <c r="A25" s="410" t="s">
        <v>53</v>
      </c>
      <c r="B25" s="411">
        <f>F25+(B27*F24)</f>
        <v>45.617599999999996</v>
      </c>
      <c r="C25" s="407" t="s">
        <v>56</v>
      </c>
      <c r="D25" s="413">
        <f>F25+(D27*F24)</f>
        <v>46.210399999999993</v>
      </c>
      <c r="E25" s="416" t="s">
        <v>59</v>
      </c>
      <c r="F25" s="417">
        <v>9.8000000000000007</v>
      </c>
      <c r="G25" s="404">
        <v>1148</v>
      </c>
      <c r="H25" s="404">
        <v>1167</v>
      </c>
      <c r="I25" s="39">
        <v>96290.18</v>
      </c>
    </row>
    <row r="26" spans="1:10" ht="15.75">
      <c r="A26" s="407" t="s">
        <v>52</v>
      </c>
      <c r="B26" s="409">
        <f>G25/100</f>
        <v>11.48</v>
      </c>
      <c r="C26" s="407" t="s">
        <v>52</v>
      </c>
      <c r="D26" s="409">
        <f>H25/100</f>
        <v>11.67</v>
      </c>
      <c r="E26" s="410" t="s">
        <v>58</v>
      </c>
      <c r="F26" s="411">
        <f>D27-B27-B25-D25</f>
        <v>1732.172</v>
      </c>
      <c r="G26" s="404"/>
      <c r="H26" s="404"/>
      <c r="I26" s="423">
        <f>I25+I24-I23</f>
        <v>1811.4900000000052</v>
      </c>
    </row>
    <row r="27" spans="1:10" ht="15.75" thickBot="1">
      <c r="A27" s="407" t="s">
        <v>55</v>
      </c>
      <c r="B27" s="412">
        <f>B26*B24</f>
        <v>110208</v>
      </c>
      <c r="C27" s="407" t="s">
        <v>55</v>
      </c>
      <c r="D27" s="412">
        <f>D26*B24</f>
        <v>112032</v>
      </c>
      <c r="E27" s="418" t="s">
        <v>60</v>
      </c>
      <c r="F27" s="419">
        <f>(D26-B26)/B26</f>
        <v>1.6550522648083581E-2</v>
      </c>
      <c r="G27" s="404"/>
      <c r="H27" s="404"/>
      <c r="I27" s="423"/>
    </row>
    <row r="28" spans="1:10" ht="15.75" thickBot="1">
      <c r="A28" s="410" t="s">
        <v>57</v>
      </c>
      <c r="B28" s="411">
        <f>B27+B25</f>
        <v>110253.6176</v>
      </c>
      <c r="C28" s="410" t="s">
        <v>57</v>
      </c>
      <c r="D28" s="414">
        <f>D27-D25</f>
        <v>111985.7896</v>
      </c>
      <c r="E28" s="558" t="s">
        <v>65</v>
      </c>
      <c r="F28" s="419">
        <f>F26/B28</f>
        <v>1.5710795144013488E-2</v>
      </c>
      <c r="G28" s="404"/>
      <c r="H28" s="404"/>
    </row>
    <row r="29" spans="1:10">
      <c r="G29" s="404"/>
      <c r="H29" s="404"/>
    </row>
    <row r="30" spans="1:10">
      <c r="G30" s="404"/>
      <c r="H30" s="404"/>
    </row>
    <row r="31" spans="1:10">
      <c r="G31" s="404"/>
      <c r="H31" s="404"/>
    </row>
    <row r="32" spans="1:10">
      <c r="D32" s="424"/>
      <c r="E32" s="424"/>
      <c r="F32" s="46"/>
      <c r="G32" s="404"/>
      <c r="H32" s="404"/>
    </row>
    <row r="33" spans="7:8">
      <c r="G33" s="404"/>
      <c r="H33" s="404"/>
    </row>
    <row r="34" spans="7:8">
      <c r="G34" s="404"/>
      <c r="H34" s="404"/>
    </row>
    <row r="35" spans="7:8">
      <c r="G35" s="404"/>
      <c r="H35" s="404"/>
    </row>
    <row r="36" spans="7:8">
      <c r="G36" s="404"/>
      <c r="H36" s="404"/>
    </row>
    <row r="37" spans="7:8">
      <c r="G37" s="404"/>
      <c r="H37" s="404"/>
    </row>
    <row r="38" spans="7:8">
      <c r="G38" s="404"/>
      <c r="H38" s="404"/>
    </row>
    <row r="39" spans="7:8">
      <c r="G39" s="404"/>
      <c r="H39" s="404"/>
    </row>
    <row r="40" spans="7:8">
      <c r="G40" s="404"/>
      <c r="H40" s="404"/>
    </row>
    <row r="41" spans="7:8">
      <c r="G41" s="404"/>
      <c r="H41" s="404"/>
    </row>
    <row r="42" spans="7:8">
      <c r="G42" s="404"/>
      <c r="H42" s="404"/>
    </row>
    <row r="43" spans="7:8">
      <c r="G43" s="404"/>
      <c r="H43" s="404"/>
    </row>
    <row r="44" spans="7:8">
      <c r="G44" s="404"/>
      <c r="H44" s="404"/>
    </row>
    <row r="45" spans="7:8">
      <c r="G45" s="404"/>
      <c r="H45" s="404"/>
    </row>
    <row r="46" spans="7:8">
      <c r="G46" s="404"/>
      <c r="H46" s="404"/>
    </row>
    <row r="47" spans="7:8">
      <c r="G47" s="404"/>
      <c r="H47" s="404"/>
    </row>
    <row r="48" spans="7:8">
      <c r="G48" s="404"/>
      <c r="H48" s="404"/>
    </row>
    <row r="49" spans="7:8">
      <c r="G49" s="404"/>
      <c r="H49" s="404"/>
    </row>
    <row r="50" spans="7:8">
      <c r="G50" s="404"/>
      <c r="H50" s="404"/>
    </row>
    <row r="51" spans="7:8">
      <c r="G51" s="404"/>
      <c r="H51" s="404"/>
    </row>
    <row r="52" spans="7:8">
      <c r="G52" s="404"/>
      <c r="H52" s="404"/>
    </row>
    <row r="53" spans="7:8">
      <c r="G53" s="404"/>
      <c r="H53" s="404"/>
    </row>
    <row r="54" spans="7:8">
      <c r="G54" s="404"/>
      <c r="H54" s="404"/>
    </row>
    <row r="55" spans="7:8">
      <c r="G55" s="404"/>
      <c r="H55" s="404"/>
    </row>
    <row r="56" spans="7:8">
      <c r="G56" s="404"/>
      <c r="H56" s="404"/>
    </row>
    <row r="57" spans="7:8">
      <c r="G57" s="404"/>
      <c r="H57" s="404"/>
    </row>
    <row r="58" spans="7:8">
      <c r="G58" s="404"/>
      <c r="H58" s="404"/>
    </row>
    <row r="59" spans="7:8">
      <c r="G59" s="404"/>
      <c r="H59" s="404"/>
    </row>
    <row r="60" spans="7:8">
      <c r="G60" s="404"/>
      <c r="H60" s="404"/>
    </row>
    <row r="61" spans="7:8">
      <c r="G61" s="404"/>
      <c r="H61" s="404"/>
    </row>
    <row r="62" spans="7:8">
      <c r="G62" s="404"/>
      <c r="H62" s="404"/>
    </row>
    <row r="63" spans="7:8">
      <c r="G63" s="404"/>
      <c r="H63" s="404"/>
    </row>
    <row r="64" spans="7:8">
      <c r="G64" s="404"/>
      <c r="H64" s="404"/>
    </row>
    <row r="65" spans="7:8">
      <c r="G65" s="404"/>
      <c r="H65" s="404"/>
    </row>
    <row r="66" spans="7:8">
      <c r="G66" s="404"/>
      <c r="H66" s="404"/>
    </row>
    <row r="67" spans="7:8">
      <c r="G67" s="404"/>
      <c r="H67" s="404"/>
    </row>
    <row r="68" spans="7:8">
      <c r="G68" s="404"/>
      <c r="H68" s="404"/>
    </row>
    <row r="69" spans="7:8">
      <c r="G69" s="404"/>
      <c r="H69" s="404"/>
    </row>
    <row r="70" spans="7:8">
      <c r="G70" s="404"/>
      <c r="H70" s="404"/>
    </row>
    <row r="71" spans="7:8">
      <c r="G71" s="404"/>
      <c r="H71" s="404"/>
    </row>
    <row r="72" spans="7:8">
      <c r="G72" s="404"/>
      <c r="H72" s="404"/>
    </row>
    <row r="73" spans="7:8">
      <c r="G73" s="404"/>
      <c r="H73" s="404"/>
    </row>
    <row r="74" spans="7:8">
      <c r="G74" s="404"/>
      <c r="H74" s="404"/>
    </row>
    <row r="75" spans="7:8">
      <c r="G75" s="404"/>
      <c r="H75" s="404"/>
    </row>
    <row r="76" spans="7:8">
      <c r="G76" s="404"/>
      <c r="H76" s="404"/>
    </row>
    <row r="77" spans="7:8">
      <c r="G77" s="404"/>
      <c r="H77" s="404"/>
    </row>
    <row r="78" spans="7:8">
      <c r="G78" s="404"/>
      <c r="H78" s="404"/>
    </row>
    <row r="79" spans="7:8">
      <c r="G79" s="404"/>
      <c r="H79" s="404"/>
    </row>
    <row r="80" spans="7:8">
      <c r="G80" s="404"/>
      <c r="H80" s="404"/>
    </row>
    <row r="81" spans="7:8">
      <c r="G81" s="404"/>
      <c r="H81" s="404"/>
    </row>
    <row r="82" spans="7:8">
      <c r="G82" s="404"/>
      <c r="H82" s="404"/>
    </row>
    <row r="83" spans="7:8">
      <c r="G83" s="404"/>
      <c r="H83" s="404"/>
    </row>
    <row r="84" spans="7:8">
      <c r="G84" s="404"/>
      <c r="H84" s="404"/>
    </row>
    <row r="85" spans="7:8">
      <c r="G85" s="404"/>
      <c r="H85" s="404"/>
    </row>
    <row r="86" spans="7:8">
      <c r="G86" s="404"/>
      <c r="H86" s="404"/>
    </row>
    <row r="87" spans="7:8">
      <c r="G87" s="404"/>
      <c r="H87" s="404"/>
    </row>
    <row r="88" spans="7:8">
      <c r="G88" s="404"/>
      <c r="H88" s="404"/>
    </row>
    <row r="89" spans="7:8">
      <c r="G89" s="404"/>
      <c r="H89" s="404"/>
    </row>
    <row r="90" spans="7:8">
      <c r="G90" s="404"/>
      <c r="H90" s="404"/>
    </row>
    <row r="91" spans="7:8">
      <c r="G91" s="404"/>
      <c r="H91" s="404"/>
    </row>
    <row r="92" spans="7:8">
      <c r="G92" s="404"/>
      <c r="H92" s="404"/>
    </row>
    <row r="93" spans="7:8">
      <c r="G93" s="404"/>
      <c r="H93" s="404"/>
    </row>
    <row r="94" spans="7:8">
      <c r="G94" s="404"/>
      <c r="H94" s="404"/>
    </row>
    <row r="95" spans="7:8">
      <c r="G95" s="404"/>
      <c r="H95" s="404"/>
    </row>
    <row r="96" spans="7:8">
      <c r="G96" s="404"/>
      <c r="H96" s="404"/>
    </row>
    <row r="97" spans="7:8">
      <c r="G97" s="404"/>
      <c r="H97" s="404"/>
    </row>
    <row r="98" spans="7:8">
      <c r="G98" s="404"/>
      <c r="H98" s="404"/>
    </row>
    <row r="99" spans="7:8">
      <c r="G99" s="404"/>
      <c r="H99" s="404"/>
    </row>
    <row r="100" spans="7:8">
      <c r="G100" s="404"/>
      <c r="H100" s="404"/>
    </row>
    <row r="101" spans="7:8">
      <c r="G101" s="404"/>
      <c r="H101" s="404"/>
    </row>
    <row r="102" spans="7:8">
      <c r="G102" s="404"/>
      <c r="H102" s="404"/>
    </row>
    <row r="103" spans="7:8">
      <c r="G103" s="404"/>
      <c r="H103" s="404"/>
    </row>
    <row r="104" spans="7:8">
      <c r="G104" s="404"/>
      <c r="H104" s="404"/>
    </row>
    <row r="105" spans="7:8">
      <c r="G105" s="404"/>
      <c r="H105" s="404"/>
    </row>
    <row r="106" spans="7:8">
      <c r="G106" s="404"/>
      <c r="H106" s="404"/>
    </row>
    <row r="107" spans="7:8">
      <c r="G107" s="404"/>
      <c r="H107" s="404"/>
    </row>
    <row r="108" spans="7:8">
      <c r="G108" s="404"/>
      <c r="H108" s="404"/>
    </row>
    <row r="109" spans="7:8">
      <c r="G109" s="404"/>
      <c r="H109" s="404"/>
    </row>
    <row r="110" spans="7:8">
      <c r="G110" s="404"/>
      <c r="H110" s="404"/>
    </row>
    <row r="111" spans="7:8">
      <c r="G111" s="404"/>
      <c r="H111" s="404"/>
    </row>
    <row r="112" spans="7:8">
      <c r="G112" s="404"/>
      <c r="H112" s="404"/>
    </row>
    <row r="113" spans="7:8">
      <c r="G113" s="404"/>
      <c r="H113" s="404"/>
    </row>
    <row r="114" spans="7:8">
      <c r="G114" s="404"/>
      <c r="H114" s="404"/>
    </row>
    <row r="115" spans="7:8">
      <c r="G115" s="404"/>
      <c r="H115" s="404"/>
    </row>
    <row r="116" spans="7:8">
      <c r="G116" s="404"/>
      <c r="H116" s="404"/>
    </row>
    <row r="117" spans="7:8">
      <c r="G117" s="404"/>
      <c r="H117" s="404"/>
    </row>
    <row r="118" spans="7:8">
      <c r="G118" s="404"/>
      <c r="H118" s="404"/>
    </row>
    <row r="119" spans="7:8">
      <c r="G119" s="404"/>
      <c r="H119" s="404"/>
    </row>
    <row r="120" spans="7:8">
      <c r="G120" s="404"/>
      <c r="H120" s="404"/>
    </row>
    <row r="121" spans="7:8">
      <c r="G121" s="404"/>
      <c r="H121" s="404"/>
    </row>
    <row r="122" spans="7:8">
      <c r="G122" s="404"/>
      <c r="H122" s="404"/>
    </row>
    <row r="123" spans="7:8">
      <c r="G123" s="404"/>
      <c r="H123" s="404"/>
    </row>
    <row r="124" spans="7:8">
      <c r="G124" s="404"/>
      <c r="H124" s="404"/>
    </row>
    <row r="125" spans="7:8">
      <c r="G125" s="404"/>
      <c r="H125" s="404"/>
    </row>
    <row r="126" spans="7:8">
      <c r="G126" s="404"/>
      <c r="H126" s="404"/>
    </row>
    <row r="127" spans="7:8">
      <c r="G127" s="404"/>
      <c r="H127" s="404"/>
    </row>
    <row r="128" spans="7:8">
      <c r="G128" s="404"/>
      <c r="H128" s="404"/>
    </row>
    <row r="129" spans="7:8">
      <c r="G129" s="404"/>
      <c r="H129" s="404"/>
    </row>
    <row r="130" spans="7:8">
      <c r="G130" s="404"/>
      <c r="H130" s="404"/>
    </row>
    <row r="131" spans="7:8">
      <c r="G131" s="404"/>
      <c r="H131" s="404"/>
    </row>
    <row r="132" spans="7:8">
      <c r="G132" s="404"/>
      <c r="H132" s="404"/>
    </row>
    <row r="133" spans="7:8">
      <c r="G133" s="404"/>
      <c r="H133" s="404"/>
    </row>
    <row r="134" spans="7:8">
      <c r="G134" s="404"/>
      <c r="H134" s="404"/>
    </row>
    <row r="135" spans="7:8">
      <c r="G135" s="404"/>
      <c r="H135" s="404"/>
    </row>
    <row r="136" spans="7:8">
      <c r="G136" s="404"/>
      <c r="H136" s="404"/>
    </row>
    <row r="137" spans="7:8">
      <c r="G137" s="404"/>
      <c r="H137" s="404"/>
    </row>
    <row r="138" spans="7:8">
      <c r="G138" s="404"/>
      <c r="H138" s="404"/>
    </row>
    <row r="139" spans="7:8">
      <c r="G139" s="404"/>
      <c r="H139" s="404"/>
    </row>
    <row r="140" spans="7:8">
      <c r="G140" s="404"/>
      <c r="H140" s="404"/>
    </row>
    <row r="141" spans="7:8">
      <c r="G141" s="404"/>
      <c r="H141" s="404"/>
    </row>
    <row r="142" spans="7:8">
      <c r="G142" s="404"/>
      <c r="H142" s="404"/>
    </row>
    <row r="143" spans="7:8">
      <c r="G143" s="404"/>
      <c r="H143" s="404"/>
    </row>
    <row r="144" spans="7:8">
      <c r="G144" s="404"/>
      <c r="H144" s="404"/>
    </row>
    <row r="145" spans="7:8">
      <c r="G145" s="404"/>
      <c r="H145" s="404"/>
    </row>
    <row r="146" spans="7:8">
      <c r="G146" s="404"/>
      <c r="H146" s="404"/>
    </row>
    <row r="147" spans="7:8">
      <c r="G147" s="404"/>
      <c r="H147" s="404"/>
    </row>
    <row r="148" spans="7:8">
      <c r="G148" s="404"/>
      <c r="H148" s="404"/>
    </row>
    <row r="149" spans="7:8">
      <c r="G149" s="404"/>
      <c r="H149" s="404"/>
    </row>
    <row r="150" spans="7:8">
      <c r="G150" s="404"/>
      <c r="H150" s="404"/>
    </row>
    <row r="151" spans="7:8">
      <c r="G151" s="404"/>
      <c r="H151" s="404"/>
    </row>
    <row r="152" spans="7:8">
      <c r="G152" s="404"/>
      <c r="H152" s="404"/>
    </row>
    <row r="153" spans="7:8">
      <c r="G153" s="404"/>
      <c r="H153" s="404"/>
    </row>
    <row r="154" spans="7:8">
      <c r="G154" s="404"/>
      <c r="H154" s="404"/>
    </row>
    <row r="155" spans="7:8">
      <c r="G155" s="404"/>
      <c r="H155" s="404"/>
    </row>
    <row r="156" spans="7:8">
      <c r="G156" s="404"/>
      <c r="H156" s="404"/>
    </row>
    <row r="157" spans="7:8">
      <c r="G157" s="404"/>
      <c r="H157" s="404"/>
    </row>
    <row r="158" spans="7:8">
      <c r="G158" s="404"/>
      <c r="H158" s="404"/>
    </row>
    <row r="159" spans="7:8">
      <c r="G159" s="404"/>
      <c r="H159" s="404"/>
    </row>
    <row r="160" spans="7:8">
      <c r="G160" s="404"/>
      <c r="H160" s="404"/>
    </row>
    <row r="161" spans="7:8">
      <c r="G161" s="404"/>
      <c r="H161" s="404"/>
    </row>
    <row r="162" spans="7:8">
      <c r="G162" s="404"/>
      <c r="H162" s="404"/>
    </row>
    <row r="163" spans="7:8">
      <c r="G163" s="404"/>
      <c r="H163" s="404"/>
    </row>
    <row r="164" spans="7:8">
      <c r="G164" s="404"/>
      <c r="H164" s="404"/>
    </row>
    <row r="165" spans="7:8">
      <c r="G165" s="404"/>
      <c r="H165" s="404"/>
    </row>
    <row r="166" spans="7:8">
      <c r="G166" s="404"/>
      <c r="H166" s="404"/>
    </row>
    <row r="167" spans="7:8">
      <c r="G167" s="404"/>
      <c r="H167" s="404"/>
    </row>
    <row r="168" spans="7:8">
      <c r="G168" s="404"/>
      <c r="H168" s="404"/>
    </row>
    <row r="169" spans="7:8">
      <c r="G169" s="404"/>
      <c r="H169" s="404"/>
    </row>
    <row r="170" spans="7:8">
      <c r="G170" s="404"/>
      <c r="H170" s="404"/>
    </row>
    <row r="171" spans="7:8">
      <c r="G171" s="404"/>
      <c r="H171" s="404"/>
    </row>
    <row r="172" spans="7:8">
      <c r="G172" s="404"/>
      <c r="H172" s="404"/>
    </row>
    <row r="173" spans="7:8">
      <c r="G173" s="404"/>
      <c r="H173" s="404"/>
    </row>
    <row r="174" spans="7:8">
      <c r="G174" s="404"/>
      <c r="H174" s="404"/>
    </row>
    <row r="175" spans="7:8">
      <c r="G175" s="404"/>
      <c r="H175" s="404"/>
    </row>
    <row r="176" spans="7:8">
      <c r="G176" s="404"/>
      <c r="H176" s="404"/>
    </row>
    <row r="177" spans="7:8">
      <c r="G177" s="404"/>
      <c r="H177" s="404"/>
    </row>
    <row r="178" spans="7:8">
      <c r="G178" s="404"/>
      <c r="H178" s="404"/>
    </row>
    <row r="179" spans="7:8">
      <c r="G179" s="404"/>
      <c r="H179" s="404"/>
    </row>
    <row r="180" spans="7:8">
      <c r="G180" s="404"/>
      <c r="H180" s="404"/>
    </row>
    <row r="181" spans="7:8">
      <c r="G181" s="404"/>
      <c r="H181" s="404"/>
    </row>
    <row r="182" spans="7:8">
      <c r="G182" s="404"/>
      <c r="H182" s="404"/>
    </row>
    <row r="183" spans="7:8">
      <c r="G183" s="404"/>
      <c r="H183" s="404"/>
    </row>
    <row r="184" spans="7:8">
      <c r="G184" s="404"/>
      <c r="H184" s="404"/>
    </row>
    <row r="185" spans="7:8">
      <c r="G185" s="404"/>
      <c r="H185" s="404"/>
    </row>
    <row r="186" spans="7:8">
      <c r="G186" s="404"/>
      <c r="H186" s="404"/>
    </row>
    <row r="187" spans="7:8">
      <c r="G187" s="404"/>
      <c r="H187" s="404"/>
    </row>
    <row r="188" spans="7:8">
      <c r="G188" s="404"/>
      <c r="H188" s="404"/>
    </row>
    <row r="189" spans="7:8">
      <c r="G189" s="404"/>
      <c r="H189" s="404"/>
    </row>
    <row r="190" spans="7:8">
      <c r="G190" s="404"/>
      <c r="H190" s="404"/>
    </row>
    <row r="191" spans="7:8">
      <c r="G191" s="404"/>
      <c r="H191" s="404"/>
    </row>
    <row r="192" spans="7:8">
      <c r="G192" s="404"/>
      <c r="H192" s="404"/>
    </row>
    <row r="193" spans="7:8">
      <c r="G193" s="404"/>
      <c r="H193" s="404"/>
    </row>
    <row r="194" spans="7:8">
      <c r="G194" s="404"/>
      <c r="H194" s="404"/>
    </row>
    <row r="195" spans="7:8">
      <c r="G195" s="404"/>
      <c r="H195" s="404"/>
    </row>
    <row r="196" spans="7:8">
      <c r="G196" s="404"/>
      <c r="H196" s="404"/>
    </row>
    <row r="197" spans="7:8">
      <c r="G197" s="404"/>
      <c r="H197" s="404"/>
    </row>
    <row r="198" spans="7:8">
      <c r="G198" s="404"/>
      <c r="H198" s="404"/>
    </row>
    <row r="199" spans="7:8">
      <c r="G199" s="404"/>
      <c r="H199" s="404"/>
    </row>
    <row r="200" spans="7:8">
      <c r="G200" s="404"/>
      <c r="H200" s="404"/>
    </row>
    <row r="201" spans="7:8">
      <c r="G201" s="404"/>
      <c r="H201" s="404"/>
    </row>
    <row r="202" spans="7:8">
      <c r="G202" s="404"/>
      <c r="H202" s="404"/>
    </row>
    <row r="203" spans="7:8">
      <c r="G203" s="404"/>
      <c r="H203" s="404"/>
    </row>
    <row r="204" spans="7:8">
      <c r="G204" s="404"/>
      <c r="H204" s="404"/>
    </row>
    <row r="205" spans="7:8">
      <c r="G205" s="404"/>
      <c r="H205" s="404"/>
    </row>
    <row r="206" spans="7:8">
      <c r="G206" s="404"/>
      <c r="H206" s="404"/>
    </row>
    <row r="207" spans="7:8">
      <c r="G207" s="404"/>
      <c r="H207" s="404"/>
    </row>
    <row r="208" spans="7:8">
      <c r="G208" s="404"/>
      <c r="H208" s="404"/>
    </row>
    <row r="209" spans="7:8">
      <c r="G209" s="404"/>
      <c r="H209" s="404"/>
    </row>
    <row r="210" spans="7:8">
      <c r="G210" s="404"/>
      <c r="H210" s="404"/>
    </row>
    <row r="211" spans="7:8">
      <c r="G211" s="404"/>
      <c r="H211" s="404"/>
    </row>
    <row r="212" spans="7:8">
      <c r="G212" s="404"/>
      <c r="H212" s="404"/>
    </row>
    <row r="213" spans="7:8">
      <c r="G213" s="404"/>
      <c r="H213" s="404"/>
    </row>
    <row r="214" spans="7:8">
      <c r="G214" s="404"/>
      <c r="H214" s="404"/>
    </row>
    <row r="215" spans="7:8">
      <c r="G215" s="404"/>
      <c r="H215" s="404"/>
    </row>
    <row r="216" spans="7:8">
      <c r="G216" s="404"/>
      <c r="H216" s="404"/>
    </row>
    <row r="217" spans="7:8">
      <c r="G217" s="404"/>
      <c r="H217" s="404"/>
    </row>
    <row r="218" spans="7:8">
      <c r="G218" s="404"/>
      <c r="H218" s="404"/>
    </row>
    <row r="219" spans="7:8">
      <c r="G219" s="404"/>
      <c r="H219" s="404"/>
    </row>
    <row r="220" spans="7:8">
      <c r="G220" s="404"/>
      <c r="H220" s="404"/>
    </row>
    <row r="221" spans="7:8">
      <c r="G221" s="404"/>
      <c r="H221" s="404"/>
    </row>
    <row r="222" spans="7:8">
      <c r="G222" s="404"/>
      <c r="H222" s="404"/>
    </row>
    <row r="223" spans="7:8">
      <c r="G223" s="404"/>
      <c r="H223" s="404"/>
    </row>
    <row r="224" spans="7:8">
      <c r="G224" s="404"/>
      <c r="H224" s="404"/>
    </row>
    <row r="225" spans="7:8">
      <c r="G225" s="404"/>
      <c r="H225" s="404"/>
    </row>
    <row r="226" spans="7:8">
      <c r="G226" s="404"/>
      <c r="H226" s="404"/>
    </row>
    <row r="227" spans="7:8">
      <c r="G227" s="404"/>
      <c r="H227" s="404"/>
    </row>
    <row r="228" spans="7:8">
      <c r="G228" s="404"/>
      <c r="H228" s="404"/>
    </row>
    <row r="229" spans="7:8">
      <c r="G229" s="404"/>
      <c r="H229" s="404"/>
    </row>
    <row r="230" spans="7:8">
      <c r="G230" s="404"/>
      <c r="H230" s="404"/>
    </row>
    <row r="231" spans="7:8">
      <c r="G231" s="404"/>
      <c r="H231" s="404"/>
    </row>
    <row r="232" spans="7:8">
      <c r="G232" s="404"/>
      <c r="H232" s="404"/>
    </row>
    <row r="233" spans="7:8">
      <c r="G233" s="404"/>
      <c r="H233" s="404"/>
    </row>
    <row r="234" spans="7:8">
      <c r="G234" s="404"/>
      <c r="H234" s="404"/>
    </row>
    <row r="235" spans="7:8">
      <c r="G235" s="404"/>
      <c r="H235" s="404"/>
    </row>
    <row r="236" spans="7:8">
      <c r="G236" s="404"/>
      <c r="H236" s="404"/>
    </row>
    <row r="237" spans="7:8">
      <c r="G237" s="404"/>
      <c r="H237" s="404"/>
    </row>
    <row r="238" spans="7:8">
      <c r="G238" s="404"/>
      <c r="H238" s="404"/>
    </row>
    <row r="239" spans="7:8">
      <c r="G239" s="404"/>
      <c r="H239" s="404"/>
    </row>
    <row r="240" spans="7:8">
      <c r="G240" s="404"/>
      <c r="H240" s="404"/>
    </row>
    <row r="241" spans="7:8">
      <c r="G241" s="404"/>
      <c r="H241" s="404"/>
    </row>
    <row r="242" spans="7:8">
      <c r="G242" s="404"/>
      <c r="H242" s="404"/>
    </row>
    <row r="243" spans="7:8">
      <c r="G243" s="404"/>
      <c r="H243" s="404"/>
    </row>
    <row r="244" spans="7:8">
      <c r="G244" s="404"/>
      <c r="H244" s="404"/>
    </row>
    <row r="245" spans="7:8">
      <c r="G245" s="404"/>
      <c r="H245" s="404"/>
    </row>
    <row r="246" spans="7:8">
      <c r="G246" s="404"/>
      <c r="H246" s="404"/>
    </row>
    <row r="247" spans="7:8">
      <c r="G247" s="404"/>
      <c r="H247" s="404"/>
    </row>
    <row r="248" spans="7:8">
      <c r="G248" s="404"/>
      <c r="H248" s="404"/>
    </row>
    <row r="249" spans="7:8">
      <c r="G249" s="404"/>
      <c r="H249" s="404"/>
    </row>
    <row r="250" spans="7:8">
      <c r="G250" s="404"/>
      <c r="H250" s="404"/>
    </row>
    <row r="251" spans="7:8">
      <c r="G251" s="404"/>
      <c r="H251" s="404"/>
    </row>
    <row r="252" spans="7:8">
      <c r="G252" s="404"/>
      <c r="H252" s="404"/>
    </row>
    <row r="253" spans="7:8">
      <c r="G253" s="404"/>
      <c r="H253" s="404"/>
    </row>
    <row r="254" spans="7:8">
      <c r="G254" s="404"/>
      <c r="H254" s="404"/>
    </row>
    <row r="255" spans="7:8">
      <c r="G255" s="404"/>
      <c r="H255" s="404"/>
    </row>
    <row r="256" spans="7:8">
      <c r="G256" s="404"/>
      <c r="H256" s="404"/>
    </row>
    <row r="257" spans="7:8">
      <c r="G257" s="404"/>
      <c r="H257" s="404"/>
    </row>
    <row r="258" spans="7:8">
      <c r="G258" s="404"/>
      <c r="H258" s="404"/>
    </row>
    <row r="259" spans="7:8">
      <c r="G259" s="404"/>
      <c r="H259" s="404"/>
    </row>
    <row r="260" spans="7:8">
      <c r="G260" s="404"/>
      <c r="H260" s="404"/>
    </row>
    <row r="261" spans="7:8">
      <c r="G261" s="404"/>
      <c r="H261" s="404"/>
    </row>
    <row r="262" spans="7:8">
      <c r="G262" s="404"/>
      <c r="H262" s="404"/>
    </row>
    <row r="263" spans="7:8">
      <c r="G263" s="404"/>
      <c r="H263" s="404"/>
    </row>
    <row r="264" spans="7:8">
      <c r="G264" s="404"/>
      <c r="H264" s="404"/>
    </row>
    <row r="265" spans="7:8">
      <c r="G265" s="404"/>
      <c r="H265" s="404"/>
    </row>
    <row r="266" spans="7:8">
      <c r="G266" s="404"/>
      <c r="H266" s="404"/>
    </row>
    <row r="267" spans="7:8">
      <c r="G267" s="404"/>
      <c r="H267" s="404"/>
    </row>
    <row r="268" spans="7:8">
      <c r="G268" s="404"/>
      <c r="H268" s="404"/>
    </row>
    <row r="269" spans="7:8">
      <c r="G269" s="404"/>
      <c r="H269" s="404"/>
    </row>
    <row r="270" spans="7:8">
      <c r="G270" s="404"/>
      <c r="H270" s="404"/>
    </row>
    <row r="271" spans="7:8">
      <c r="G271" s="404"/>
      <c r="H271" s="404"/>
    </row>
    <row r="272" spans="7:8">
      <c r="G272" s="404"/>
      <c r="H272" s="404"/>
    </row>
    <row r="273" spans="7:8">
      <c r="G273" s="404"/>
      <c r="H273" s="404"/>
    </row>
    <row r="274" spans="7:8">
      <c r="G274" s="404"/>
      <c r="H274" s="404"/>
    </row>
    <row r="275" spans="7:8">
      <c r="G275" s="404"/>
      <c r="H275" s="404"/>
    </row>
    <row r="276" spans="7:8">
      <c r="G276" s="404"/>
      <c r="H276" s="404"/>
    </row>
    <row r="277" spans="7:8">
      <c r="G277" s="404"/>
      <c r="H277" s="404"/>
    </row>
    <row r="278" spans="7:8">
      <c r="G278" s="404"/>
      <c r="H278" s="404"/>
    </row>
    <row r="279" spans="7:8">
      <c r="G279" s="404"/>
      <c r="H279" s="404"/>
    </row>
    <row r="280" spans="7:8">
      <c r="G280" s="404"/>
      <c r="H280" s="404"/>
    </row>
    <row r="281" spans="7:8">
      <c r="G281" s="404"/>
      <c r="H281" s="404"/>
    </row>
    <row r="282" spans="7:8">
      <c r="G282" s="404"/>
      <c r="H282" s="404"/>
    </row>
    <row r="283" spans="7:8">
      <c r="G283" s="404"/>
      <c r="H283" s="404"/>
    </row>
    <row r="284" spans="7:8">
      <c r="G284" s="404"/>
      <c r="H284" s="404"/>
    </row>
    <row r="285" spans="7:8">
      <c r="G285" s="404"/>
      <c r="H285" s="404"/>
    </row>
    <row r="286" spans="7:8">
      <c r="G286" s="404"/>
      <c r="H286" s="404"/>
    </row>
    <row r="287" spans="7:8">
      <c r="G287" s="404"/>
      <c r="H287" s="404"/>
    </row>
    <row r="288" spans="7:8">
      <c r="G288" s="404"/>
      <c r="H288" s="404"/>
    </row>
    <row r="289" spans="7:8">
      <c r="G289" s="404"/>
      <c r="H289" s="404"/>
    </row>
    <row r="290" spans="7:8">
      <c r="G290" s="404"/>
      <c r="H290" s="404"/>
    </row>
    <row r="291" spans="7:8">
      <c r="G291" s="404"/>
      <c r="H291" s="404"/>
    </row>
    <row r="292" spans="7:8">
      <c r="G292" s="404"/>
      <c r="H292" s="404"/>
    </row>
    <row r="293" spans="7:8">
      <c r="G293" s="404"/>
      <c r="H293" s="404"/>
    </row>
    <row r="294" spans="7:8">
      <c r="G294" s="404"/>
      <c r="H294" s="404"/>
    </row>
    <row r="295" spans="7:8">
      <c r="G295" s="404"/>
      <c r="H295" s="404"/>
    </row>
    <row r="296" spans="7:8">
      <c r="G296" s="404"/>
      <c r="H296" s="404"/>
    </row>
    <row r="297" spans="7:8">
      <c r="G297" s="404"/>
      <c r="H297" s="404"/>
    </row>
    <row r="298" spans="7:8">
      <c r="G298" s="404"/>
      <c r="H298" s="404"/>
    </row>
    <row r="299" spans="7:8">
      <c r="G299" s="404"/>
      <c r="H299" s="404"/>
    </row>
    <row r="300" spans="7:8">
      <c r="G300" s="404"/>
      <c r="H300" s="404"/>
    </row>
    <row r="301" spans="7:8">
      <c r="G301" s="404"/>
      <c r="H301" s="404"/>
    </row>
    <row r="302" spans="7:8">
      <c r="G302" s="404"/>
      <c r="H302" s="404"/>
    </row>
    <row r="303" spans="7:8">
      <c r="G303" s="404"/>
      <c r="H303" s="404"/>
    </row>
    <row r="304" spans="7:8">
      <c r="G304" s="404"/>
      <c r="H304" s="404"/>
    </row>
    <row r="305" spans="7:8">
      <c r="G305" s="404"/>
      <c r="H305" s="404"/>
    </row>
    <row r="306" spans="7:8">
      <c r="G306" s="404"/>
      <c r="H306" s="404"/>
    </row>
    <row r="307" spans="7:8">
      <c r="G307" s="404"/>
      <c r="H307" s="404"/>
    </row>
    <row r="308" spans="7:8">
      <c r="G308" s="404"/>
      <c r="H308" s="404"/>
    </row>
    <row r="309" spans="7:8">
      <c r="G309" s="404"/>
      <c r="H309" s="404"/>
    </row>
    <row r="310" spans="7:8">
      <c r="G310" s="404"/>
      <c r="H310" s="404"/>
    </row>
    <row r="311" spans="7:8">
      <c r="G311" s="404"/>
      <c r="H311" s="404"/>
    </row>
    <row r="312" spans="7:8">
      <c r="G312" s="404"/>
      <c r="H312" s="404"/>
    </row>
    <row r="313" spans="7:8">
      <c r="G313" s="404"/>
      <c r="H313" s="404"/>
    </row>
    <row r="314" spans="7:8">
      <c r="G314" s="404"/>
      <c r="H314" s="404"/>
    </row>
    <row r="315" spans="7:8">
      <c r="G315" s="404"/>
      <c r="H315" s="404"/>
    </row>
    <row r="316" spans="7:8">
      <c r="G316" s="404"/>
      <c r="H316" s="404"/>
    </row>
    <row r="317" spans="7:8">
      <c r="G317" s="404"/>
      <c r="H317" s="404"/>
    </row>
    <row r="318" spans="7:8">
      <c r="G318" s="404"/>
      <c r="H318" s="404"/>
    </row>
    <row r="319" spans="7:8">
      <c r="G319" s="404"/>
      <c r="H319" s="404"/>
    </row>
    <row r="320" spans="7:8">
      <c r="G320" s="404"/>
      <c r="H320" s="404"/>
    </row>
    <row r="321" spans="7:8">
      <c r="G321" s="404"/>
      <c r="H321" s="404"/>
    </row>
    <row r="322" spans="7:8">
      <c r="G322" s="404"/>
      <c r="H322" s="404"/>
    </row>
    <row r="323" spans="7:8">
      <c r="G323" s="404"/>
      <c r="H323" s="404"/>
    </row>
    <row r="324" spans="7:8">
      <c r="G324" s="404"/>
      <c r="H324" s="404"/>
    </row>
    <row r="325" spans="7:8">
      <c r="G325" s="404"/>
      <c r="H325" s="404"/>
    </row>
    <row r="326" spans="7:8">
      <c r="G326" s="404"/>
      <c r="H326" s="404"/>
    </row>
    <row r="327" spans="7:8">
      <c r="G327" s="404"/>
      <c r="H327" s="404"/>
    </row>
    <row r="328" spans="7:8">
      <c r="G328" s="404"/>
      <c r="H328" s="404"/>
    </row>
    <row r="329" spans="7:8">
      <c r="G329" s="404"/>
      <c r="H329" s="404"/>
    </row>
    <row r="330" spans="7:8">
      <c r="G330" s="404"/>
      <c r="H330" s="404"/>
    </row>
    <row r="331" spans="7:8">
      <c r="G331" s="404"/>
      <c r="H331" s="404"/>
    </row>
    <row r="332" spans="7:8">
      <c r="G332" s="404"/>
      <c r="H332" s="404"/>
    </row>
    <row r="333" spans="7:8">
      <c r="G333" s="404"/>
      <c r="H333" s="404"/>
    </row>
    <row r="334" spans="7:8">
      <c r="G334" s="404"/>
      <c r="H334" s="404"/>
    </row>
    <row r="335" spans="7:8">
      <c r="G335" s="404"/>
      <c r="H335" s="404"/>
    </row>
    <row r="336" spans="7:8">
      <c r="G336" s="404"/>
      <c r="H336" s="404"/>
    </row>
    <row r="337" spans="7:8">
      <c r="G337" s="404"/>
      <c r="H337" s="404"/>
    </row>
    <row r="338" spans="7:8">
      <c r="G338" s="404"/>
      <c r="H338" s="404"/>
    </row>
    <row r="339" spans="7:8">
      <c r="G339" s="404"/>
      <c r="H339" s="404"/>
    </row>
    <row r="340" spans="7:8">
      <c r="G340" s="404"/>
      <c r="H340" s="404"/>
    </row>
    <row r="341" spans="7:8">
      <c r="G341" s="404"/>
      <c r="H341" s="404"/>
    </row>
    <row r="342" spans="7:8">
      <c r="G342" s="404"/>
      <c r="H342" s="404"/>
    </row>
    <row r="343" spans="7:8">
      <c r="G343" s="404"/>
      <c r="H343" s="404"/>
    </row>
    <row r="344" spans="7:8">
      <c r="G344" s="404"/>
      <c r="H344" s="404"/>
    </row>
    <row r="345" spans="7:8">
      <c r="G345" s="404"/>
      <c r="H345" s="404"/>
    </row>
    <row r="346" spans="7:8">
      <c r="G346" s="404"/>
      <c r="H346" s="404"/>
    </row>
    <row r="347" spans="7:8">
      <c r="G347" s="404"/>
      <c r="H347" s="404"/>
    </row>
    <row r="348" spans="7:8">
      <c r="G348" s="404"/>
      <c r="H348" s="404"/>
    </row>
    <row r="349" spans="7:8">
      <c r="G349" s="404"/>
      <c r="H349" s="404"/>
    </row>
    <row r="350" spans="7:8">
      <c r="G350" s="404"/>
      <c r="H350" s="404"/>
    </row>
    <row r="351" spans="7:8">
      <c r="G351" s="404"/>
      <c r="H351" s="404"/>
    </row>
    <row r="352" spans="7:8">
      <c r="G352" s="404"/>
      <c r="H352" s="404"/>
    </row>
    <row r="353" spans="7:8">
      <c r="G353" s="404"/>
      <c r="H353" s="404"/>
    </row>
    <row r="354" spans="7:8">
      <c r="G354" s="404"/>
      <c r="H354" s="404"/>
    </row>
    <row r="355" spans="7:8">
      <c r="G355" s="404"/>
      <c r="H355" s="404"/>
    </row>
    <row r="356" spans="7:8">
      <c r="G356" s="404"/>
      <c r="H356" s="404"/>
    </row>
    <row r="357" spans="7:8">
      <c r="G357" s="404"/>
      <c r="H357" s="404"/>
    </row>
    <row r="358" spans="7:8">
      <c r="G358" s="404"/>
      <c r="H358" s="404"/>
    </row>
    <row r="359" spans="7:8">
      <c r="G359" s="404"/>
      <c r="H359" s="404"/>
    </row>
    <row r="360" spans="7:8">
      <c r="G360" s="404"/>
      <c r="H360" s="404"/>
    </row>
    <row r="361" spans="7:8">
      <c r="G361" s="404"/>
      <c r="H361" s="404"/>
    </row>
    <row r="362" spans="7:8">
      <c r="G362" s="404"/>
      <c r="H362" s="404"/>
    </row>
    <row r="363" spans="7:8">
      <c r="G363" s="404"/>
      <c r="H363" s="404"/>
    </row>
    <row r="364" spans="7:8">
      <c r="G364" s="404"/>
      <c r="H364" s="404"/>
    </row>
    <row r="365" spans="7:8">
      <c r="G365" s="404"/>
      <c r="H365" s="404"/>
    </row>
    <row r="366" spans="7:8">
      <c r="G366" s="404"/>
      <c r="H366" s="404"/>
    </row>
    <row r="367" spans="7:8">
      <c r="G367" s="404"/>
      <c r="H367" s="404"/>
    </row>
    <row r="368" spans="7:8">
      <c r="G368" s="404"/>
      <c r="H368" s="404"/>
    </row>
    <row r="369" spans="7:8">
      <c r="G369" s="404"/>
      <c r="H369" s="404"/>
    </row>
    <row r="370" spans="7:8">
      <c r="G370" s="404"/>
      <c r="H370" s="404"/>
    </row>
    <row r="371" spans="7:8">
      <c r="G371" s="404"/>
      <c r="H371" s="404"/>
    </row>
    <row r="372" spans="7:8">
      <c r="G372" s="404"/>
      <c r="H372" s="404"/>
    </row>
    <row r="373" spans="7:8">
      <c r="G373" s="404"/>
      <c r="H373" s="404"/>
    </row>
    <row r="374" spans="7:8">
      <c r="G374" s="404"/>
      <c r="H374" s="404"/>
    </row>
    <row r="375" spans="7:8">
      <c r="G375" s="404"/>
      <c r="H375" s="404"/>
    </row>
    <row r="376" spans="7:8">
      <c r="G376" s="404"/>
      <c r="H376" s="404"/>
    </row>
    <row r="377" spans="7:8">
      <c r="G377" s="404"/>
      <c r="H377" s="404"/>
    </row>
    <row r="378" spans="7:8">
      <c r="G378" s="404"/>
      <c r="H378" s="404"/>
    </row>
    <row r="379" spans="7:8">
      <c r="G379" s="404"/>
      <c r="H379" s="404"/>
    </row>
    <row r="380" spans="7:8">
      <c r="G380" s="404"/>
      <c r="H380" s="404"/>
    </row>
    <row r="381" spans="7:8">
      <c r="G381" s="404"/>
      <c r="H381" s="404"/>
    </row>
    <row r="382" spans="7:8">
      <c r="G382" s="404"/>
      <c r="H382" s="404"/>
    </row>
    <row r="383" spans="7:8">
      <c r="G383" s="404"/>
      <c r="H383" s="404"/>
    </row>
    <row r="384" spans="7:8">
      <c r="G384" s="404"/>
      <c r="H384" s="404"/>
    </row>
    <row r="385" spans="7:8">
      <c r="G385" s="404"/>
      <c r="H385" s="404"/>
    </row>
    <row r="386" spans="7:8">
      <c r="G386" s="404"/>
      <c r="H386" s="404"/>
    </row>
    <row r="387" spans="7:8">
      <c r="G387" s="404"/>
      <c r="H387" s="404"/>
    </row>
    <row r="388" spans="7:8">
      <c r="G388" s="404"/>
      <c r="H388" s="404"/>
    </row>
    <row r="389" spans="7:8">
      <c r="G389" s="404"/>
      <c r="H389" s="404"/>
    </row>
    <row r="390" spans="7:8">
      <c r="G390" s="404"/>
      <c r="H390" s="404"/>
    </row>
    <row r="391" spans="7:8">
      <c r="G391" s="404"/>
      <c r="H391" s="404"/>
    </row>
    <row r="392" spans="7:8">
      <c r="G392" s="404"/>
      <c r="H392" s="404"/>
    </row>
    <row r="393" spans="7:8">
      <c r="G393" s="404"/>
      <c r="H393" s="404"/>
    </row>
    <row r="394" spans="7:8">
      <c r="G394" s="404"/>
      <c r="H394" s="404"/>
    </row>
    <row r="395" spans="7:8">
      <c r="G395" s="404"/>
      <c r="H395" s="404"/>
    </row>
    <row r="396" spans="7:8">
      <c r="G396" s="404"/>
      <c r="H396" s="404"/>
    </row>
    <row r="397" spans="7:8">
      <c r="G397" s="404"/>
      <c r="H397" s="404"/>
    </row>
    <row r="398" spans="7:8">
      <c r="G398" s="404"/>
      <c r="H398" s="404"/>
    </row>
    <row r="399" spans="7:8">
      <c r="G399" s="404"/>
      <c r="H399" s="404"/>
    </row>
    <row r="400" spans="7:8">
      <c r="G400" s="404"/>
      <c r="H400" s="404"/>
    </row>
    <row r="401" spans="7:8">
      <c r="G401" s="404"/>
      <c r="H401" s="404"/>
    </row>
    <row r="402" spans="7:8">
      <c r="G402" s="404"/>
      <c r="H402" s="404"/>
    </row>
    <row r="403" spans="7:8">
      <c r="G403" s="404"/>
      <c r="H403" s="404"/>
    </row>
    <row r="404" spans="7:8">
      <c r="G404" s="404"/>
      <c r="H404" s="404"/>
    </row>
    <row r="405" spans="7:8">
      <c r="G405" s="404"/>
      <c r="H405" s="404"/>
    </row>
    <row r="406" spans="7:8">
      <c r="G406" s="404"/>
      <c r="H406" s="404"/>
    </row>
    <row r="407" spans="7:8">
      <c r="G407" s="404"/>
      <c r="H407" s="404"/>
    </row>
    <row r="408" spans="7:8">
      <c r="G408" s="404"/>
      <c r="H408" s="404"/>
    </row>
    <row r="409" spans="7:8">
      <c r="G409" s="404"/>
      <c r="H409" s="404"/>
    </row>
    <row r="410" spans="7:8">
      <c r="G410" s="404"/>
      <c r="H410" s="404"/>
    </row>
    <row r="411" spans="7:8">
      <c r="G411" s="404"/>
      <c r="H411" s="404"/>
    </row>
    <row r="412" spans="7:8">
      <c r="G412" s="404"/>
      <c r="H412" s="404"/>
    </row>
    <row r="413" spans="7:8">
      <c r="G413" s="404"/>
      <c r="H413" s="404"/>
    </row>
    <row r="414" spans="7:8">
      <c r="G414" s="404"/>
      <c r="H414" s="404"/>
    </row>
    <row r="415" spans="7:8">
      <c r="G415" s="404"/>
      <c r="H415" s="404"/>
    </row>
    <row r="416" spans="7:8">
      <c r="G416" s="404"/>
      <c r="H416" s="404"/>
    </row>
    <row r="417" spans="7:8">
      <c r="G417" s="404"/>
      <c r="H417" s="404"/>
    </row>
    <row r="418" spans="7:8">
      <c r="G418" s="404"/>
      <c r="H418" s="404"/>
    </row>
    <row r="419" spans="7:8">
      <c r="G419" s="404"/>
      <c r="H419" s="404"/>
    </row>
    <row r="420" spans="7:8">
      <c r="G420" s="404"/>
      <c r="H420" s="404"/>
    </row>
    <row r="421" spans="7:8">
      <c r="G421" s="404"/>
      <c r="H421" s="404"/>
    </row>
    <row r="422" spans="7:8">
      <c r="G422" s="404"/>
      <c r="H422" s="404"/>
    </row>
    <row r="423" spans="7:8">
      <c r="G423" s="404"/>
      <c r="H423" s="404"/>
    </row>
    <row r="424" spans="7:8">
      <c r="G424" s="404"/>
      <c r="H424" s="404"/>
    </row>
    <row r="425" spans="7:8">
      <c r="G425" s="404"/>
      <c r="H425" s="404"/>
    </row>
    <row r="426" spans="7:8">
      <c r="G426" s="404"/>
      <c r="H426" s="404"/>
    </row>
    <row r="427" spans="7:8">
      <c r="G427" s="404"/>
      <c r="H427" s="404"/>
    </row>
    <row r="428" spans="7:8">
      <c r="G428" s="404"/>
      <c r="H428" s="404"/>
    </row>
    <row r="429" spans="7:8">
      <c r="G429" s="404"/>
      <c r="H429" s="404"/>
    </row>
    <row r="430" spans="7:8">
      <c r="G430" s="404"/>
      <c r="H430" s="404"/>
    </row>
    <row r="431" spans="7:8">
      <c r="G431" s="404"/>
      <c r="H431" s="404"/>
    </row>
    <row r="432" spans="7:8">
      <c r="G432" s="404"/>
      <c r="H432" s="404"/>
    </row>
    <row r="433" spans="7:8">
      <c r="G433" s="404"/>
      <c r="H433" s="404"/>
    </row>
    <row r="434" spans="7:8">
      <c r="G434" s="404"/>
      <c r="H434" s="404"/>
    </row>
    <row r="435" spans="7:8">
      <c r="G435" s="404"/>
      <c r="H435" s="404"/>
    </row>
    <row r="436" spans="7:8">
      <c r="G436" s="404"/>
      <c r="H436" s="404"/>
    </row>
    <row r="437" spans="7:8">
      <c r="G437" s="404"/>
      <c r="H437" s="404"/>
    </row>
    <row r="438" spans="7:8">
      <c r="G438" s="404"/>
      <c r="H438" s="404"/>
    </row>
    <row r="439" spans="7:8">
      <c r="G439" s="404"/>
      <c r="H439" s="404"/>
    </row>
    <row r="440" spans="7:8">
      <c r="G440" s="404"/>
      <c r="H440" s="404"/>
    </row>
    <row r="441" spans="7:8">
      <c r="G441" s="404"/>
      <c r="H441" s="404"/>
    </row>
    <row r="442" spans="7:8">
      <c r="G442" s="404"/>
      <c r="H442" s="404"/>
    </row>
    <row r="443" spans="7:8">
      <c r="G443" s="404"/>
      <c r="H443" s="404"/>
    </row>
    <row r="444" spans="7:8">
      <c r="G444" s="404"/>
      <c r="H444" s="404"/>
    </row>
    <row r="445" spans="7:8">
      <c r="G445" s="404"/>
      <c r="H445" s="404"/>
    </row>
    <row r="446" spans="7:8">
      <c r="G446" s="404"/>
      <c r="H446" s="404"/>
    </row>
    <row r="447" spans="7:8">
      <c r="G447" s="404"/>
      <c r="H447" s="404"/>
    </row>
    <row r="448" spans="7:8">
      <c r="G448" s="404"/>
      <c r="H448" s="404"/>
    </row>
    <row r="449" spans="7:8">
      <c r="G449" s="404"/>
      <c r="H449" s="404"/>
    </row>
    <row r="450" spans="7:8">
      <c r="G450" s="404"/>
      <c r="H450" s="404"/>
    </row>
    <row r="451" spans="7:8">
      <c r="G451" s="404"/>
      <c r="H451" s="404"/>
    </row>
    <row r="452" spans="7:8">
      <c r="G452" s="404"/>
      <c r="H452" s="404"/>
    </row>
    <row r="453" spans="7:8">
      <c r="G453" s="404"/>
      <c r="H453" s="404"/>
    </row>
    <row r="454" spans="7:8">
      <c r="G454" s="404"/>
      <c r="H454" s="404"/>
    </row>
    <row r="455" spans="7:8">
      <c r="G455" s="404"/>
      <c r="H455" s="404"/>
    </row>
    <row r="456" spans="7:8">
      <c r="G456" s="404"/>
      <c r="H456" s="404"/>
    </row>
    <row r="457" spans="7:8">
      <c r="G457" s="404"/>
      <c r="H457" s="404"/>
    </row>
    <row r="458" spans="7:8">
      <c r="G458" s="404"/>
      <c r="H458" s="404"/>
    </row>
    <row r="459" spans="7:8">
      <c r="G459" s="404"/>
      <c r="H459" s="404"/>
    </row>
    <row r="460" spans="7:8">
      <c r="G460" s="404"/>
      <c r="H460" s="404"/>
    </row>
    <row r="461" spans="7:8">
      <c r="G461" s="404"/>
      <c r="H461" s="404"/>
    </row>
    <row r="462" spans="7:8">
      <c r="G462" s="404"/>
      <c r="H462" s="404"/>
    </row>
    <row r="463" spans="7:8">
      <c r="G463" s="404"/>
      <c r="H463" s="404"/>
    </row>
    <row r="464" spans="7:8">
      <c r="G464" s="404"/>
      <c r="H464" s="404"/>
    </row>
    <row r="465" spans="7:8">
      <c r="G465" s="404"/>
      <c r="H465" s="404"/>
    </row>
    <row r="466" spans="7:8">
      <c r="G466" s="404"/>
      <c r="H466" s="404"/>
    </row>
    <row r="467" spans="7:8">
      <c r="G467" s="404"/>
      <c r="H467" s="404"/>
    </row>
    <row r="468" spans="7:8">
      <c r="G468" s="404"/>
      <c r="H468" s="404"/>
    </row>
    <row r="469" spans="7:8">
      <c r="G469" s="404"/>
      <c r="H469" s="404"/>
    </row>
    <row r="470" spans="7:8">
      <c r="G470" s="404"/>
      <c r="H470" s="404"/>
    </row>
    <row r="471" spans="7:8">
      <c r="G471" s="404"/>
      <c r="H471" s="404"/>
    </row>
    <row r="472" spans="7:8">
      <c r="G472" s="404"/>
      <c r="H472" s="404"/>
    </row>
    <row r="473" spans="7:8">
      <c r="G473" s="404"/>
      <c r="H473" s="404"/>
    </row>
    <row r="474" spans="7:8">
      <c r="G474" s="404"/>
      <c r="H474" s="404"/>
    </row>
    <row r="475" spans="7:8">
      <c r="G475" s="404"/>
      <c r="H475" s="404"/>
    </row>
    <row r="476" spans="7:8">
      <c r="G476" s="404"/>
      <c r="H476" s="404"/>
    </row>
    <row r="477" spans="7:8">
      <c r="G477" s="404"/>
      <c r="H477" s="404"/>
    </row>
    <row r="478" spans="7:8">
      <c r="G478" s="404"/>
      <c r="H478" s="404"/>
    </row>
    <row r="479" spans="7:8">
      <c r="G479" s="404"/>
      <c r="H479" s="404"/>
    </row>
    <row r="480" spans="7:8">
      <c r="G480" s="404"/>
      <c r="H480" s="404"/>
    </row>
    <row r="481" spans="7:8">
      <c r="G481" s="404"/>
      <c r="H481" s="404"/>
    </row>
    <row r="482" spans="7:8">
      <c r="G482" s="404"/>
      <c r="H482" s="404"/>
    </row>
    <row r="483" spans="7:8">
      <c r="G483" s="404"/>
      <c r="H483" s="404"/>
    </row>
    <row r="484" spans="7:8">
      <c r="G484" s="404"/>
      <c r="H484" s="404"/>
    </row>
    <row r="485" spans="7:8">
      <c r="G485" s="404"/>
      <c r="H485" s="404"/>
    </row>
    <row r="486" spans="7:8">
      <c r="G486" s="404"/>
      <c r="H486" s="404"/>
    </row>
    <row r="487" spans="7:8">
      <c r="G487" s="404"/>
      <c r="H487" s="404"/>
    </row>
    <row r="488" spans="7:8">
      <c r="G488" s="404"/>
      <c r="H488" s="404"/>
    </row>
    <row r="489" spans="7:8">
      <c r="G489" s="404"/>
      <c r="H489" s="404"/>
    </row>
    <row r="490" spans="7:8">
      <c r="G490" s="404"/>
      <c r="H490" s="404"/>
    </row>
    <row r="491" spans="7:8">
      <c r="G491" s="404"/>
      <c r="H491" s="404"/>
    </row>
    <row r="492" spans="7:8">
      <c r="G492" s="404"/>
      <c r="H492" s="404"/>
    </row>
    <row r="493" spans="7:8">
      <c r="G493" s="404"/>
      <c r="H493" s="404"/>
    </row>
    <row r="494" spans="7:8">
      <c r="G494" s="404"/>
      <c r="H494" s="404"/>
    </row>
    <row r="495" spans="7:8">
      <c r="G495" s="404"/>
      <c r="H495" s="404"/>
    </row>
    <row r="496" spans="7:8">
      <c r="G496" s="404"/>
      <c r="H496" s="404"/>
    </row>
    <row r="497" spans="7:8">
      <c r="G497" s="404"/>
      <c r="H497" s="404"/>
    </row>
    <row r="498" spans="7:8">
      <c r="G498" s="404"/>
      <c r="H498" s="404"/>
    </row>
    <row r="499" spans="7:8">
      <c r="G499" s="404"/>
      <c r="H499" s="404"/>
    </row>
    <row r="500" spans="7:8">
      <c r="G500" s="404"/>
      <c r="H500" s="404"/>
    </row>
    <row r="501" spans="7:8">
      <c r="G501" s="404"/>
      <c r="H501" s="404"/>
    </row>
    <row r="502" spans="7:8">
      <c r="G502" s="404"/>
      <c r="H502" s="404"/>
    </row>
    <row r="503" spans="7:8">
      <c r="G503" s="404"/>
      <c r="H503" s="404"/>
    </row>
    <row r="504" spans="7:8">
      <c r="G504" s="404"/>
      <c r="H504" s="404"/>
    </row>
    <row r="505" spans="7:8">
      <c r="G505" s="404"/>
      <c r="H505" s="404"/>
    </row>
    <row r="506" spans="7:8">
      <c r="G506" s="404"/>
      <c r="H506" s="404"/>
    </row>
    <row r="507" spans="7:8">
      <c r="G507" s="404"/>
      <c r="H507" s="404"/>
    </row>
    <row r="508" spans="7:8">
      <c r="G508" s="404"/>
      <c r="H508" s="404"/>
    </row>
    <row r="509" spans="7:8">
      <c r="G509" s="404"/>
      <c r="H509" s="404"/>
    </row>
    <row r="510" spans="7:8">
      <c r="G510" s="404"/>
      <c r="H510" s="404"/>
    </row>
    <row r="511" spans="7:8">
      <c r="G511" s="404"/>
      <c r="H511" s="404"/>
    </row>
    <row r="512" spans="7:8">
      <c r="G512" s="404"/>
      <c r="H512" s="404"/>
    </row>
    <row r="513" spans="7:8">
      <c r="G513" s="404"/>
      <c r="H513" s="404"/>
    </row>
    <row r="514" spans="7:8">
      <c r="G514" s="404"/>
      <c r="H514" s="404"/>
    </row>
    <row r="515" spans="7:8">
      <c r="G515" s="404"/>
      <c r="H515" s="404"/>
    </row>
    <row r="516" spans="7:8">
      <c r="G516" s="404"/>
      <c r="H516" s="404"/>
    </row>
    <row r="517" spans="7:8">
      <c r="G517" s="404"/>
      <c r="H517" s="404"/>
    </row>
    <row r="518" spans="7:8">
      <c r="G518" s="404"/>
      <c r="H518" s="404"/>
    </row>
    <row r="519" spans="7:8">
      <c r="G519" s="404"/>
      <c r="H519" s="404"/>
    </row>
    <row r="520" spans="7:8">
      <c r="G520" s="404"/>
      <c r="H520" s="404"/>
    </row>
    <row r="521" spans="7:8">
      <c r="G521" s="404"/>
      <c r="H521" s="404"/>
    </row>
    <row r="522" spans="7:8">
      <c r="G522" s="404"/>
      <c r="H522" s="404"/>
    </row>
    <row r="523" spans="7:8">
      <c r="G523" s="404"/>
      <c r="H523" s="404"/>
    </row>
    <row r="524" spans="7:8">
      <c r="G524" s="404"/>
      <c r="H524" s="404"/>
    </row>
    <row r="525" spans="7:8">
      <c r="G525" s="404"/>
      <c r="H525" s="404"/>
    </row>
    <row r="526" spans="7:8">
      <c r="G526" s="404"/>
      <c r="H526" s="404"/>
    </row>
    <row r="527" spans="7:8">
      <c r="G527" s="404"/>
      <c r="H527" s="404"/>
    </row>
    <row r="528" spans="7:8">
      <c r="G528" s="404"/>
      <c r="H528" s="404"/>
    </row>
    <row r="529" spans="7:8">
      <c r="G529" s="404"/>
      <c r="H529" s="404"/>
    </row>
    <row r="530" spans="7:8">
      <c r="G530" s="404"/>
      <c r="H530" s="404"/>
    </row>
    <row r="531" spans="7:8">
      <c r="G531" s="404"/>
      <c r="H531" s="404"/>
    </row>
    <row r="532" spans="7:8">
      <c r="G532" s="404"/>
      <c r="H532" s="404"/>
    </row>
    <row r="533" spans="7:8">
      <c r="G533" s="404"/>
      <c r="H533" s="404"/>
    </row>
    <row r="534" spans="7:8">
      <c r="G534" s="404"/>
      <c r="H534" s="404"/>
    </row>
    <row r="535" spans="7:8">
      <c r="G535" s="404"/>
      <c r="H535" s="404"/>
    </row>
    <row r="536" spans="7:8">
      <c r="G536" s="404"/>
      <c r="H536" s="404"/>
    </row>
    <row r="537" spans="7:8">
      <c r="G537" s="404"/>
      <c r="H537" s="404"/>
    </row>
    <row r="538" spans="7:8">
      <c r="G538" s="404"/>
      <c r="H538" s="404"/>
    </row>
    <row r="539" spans="7:8">
      <c r="G539" s="404"/>
      <c r="H539" s="404"/>
    </row>
    <row r="540" spans="7:8">
      <c r="G540" s="404"/>
      <c r="H540" s="404"/>
    </row>
    <row r="541" spans="7:8">
      <c r="G541" s="404"/>
      <c r="H541" s="404"/>
    </row>
    <row r="542" spans="7:8">
      <c r="G542" s="404"/>
      <c r="H542" s="404"/>
    </row>
    <row r="543" spans="7:8">
      <c r="G543" s="404"/>
      <c r="H543" s="404"/>
    </row>
    <row r="544" spans="7:8">
      <c r="G544" s="404"/>
      <c r="H544" s="404"/>
    </row>
    <row r="545" spans="7:8">
      <c r="G545" s="404"/>
      <c r="H545" s="404"/>
    </row>
    <row r="546" spans="7:8">
      <c r="G546" s="404"/>
      <c r="H546" s="404"/>
    </row>
    <row r="547" spans="7:8">
      <c r="G547" s="404"/>
      <c r="H547" s="404"/>
    </row>
    <row r="548" spans="7:8">
      <c r="G548" s="404"/>
      <c r="H548" s="404"/>
    </row>
    <row r="549" spans="7:8">
      <c r="G549" s="404"/>
      <c r="H549" s="404"/>
    </row>
    <row r="550" spans="7:8">
      <c r="G550" s="404"/>
      <c r="H550" s="404"/>
    </row>
    <row r="551" spans="7:8">
      <c r="G551" s="404"/>
      <c r="H551" s="404"/>
    </row>
    <row r="552" spans="7:8">
      <c r="G552" s="404"/>
      <c r="H552" s="404"/>
    </row>
    <row r="553" spans="7:8">
      <c r="G553" s="404"/>
      <c r="H553" s="404"/>
    </row>
    <row r="554" spans="7:8">
      <c r="G554" s="404"/>
      <c r="H554" s="404"/>
    </row>
    <row r="555" spans="7:8">
      <c r="G555" s="404"/>
      <c r="H555" s="404"/>
    </row>
    <row r="556" spans="7:8">
      <c r="G556" s="404"/>
      <c r="H556" s="404"/>
    </row>
    <row r="557" spans="7:8">
      <c r="G557" s="404"/>
      <c r="H557" s="404"/>
    </row>
    <row r="558" spans="7:8">
      <c r="G558" s="404"/>
      <c r="H558" s="404"/>
    </row>
    <row r="559" spans="7:8">
      <c r="G559" s="404"/>
      <c r="H559" s="404"/>
    </row>
    <row r="560" spans="7:8">
      <c r="G560" s="404"/>
      <c r="H560" s="404"/>
    </row>
    <row r="561" spans="7:8">
      <c r="G561" s="404"/>
      <c r="H561" s="404"/>
    </row>
    <row r="562" spans="7:8">
      <c r="G562" s="404"/>
      <c r="H562" s="404"/>
    </row>
    <row r="563" spans="7:8">
      <c r="G563" s="404"/>
      <c r="H563" s="404"/>
    </row>
    <row r="564" spans="7:8">
      <c r="G564" s="404"/>
      <c r="H564" s="404"/>
    </row>
    <row r="565" spans="7:8">
      <c r="G565" s="404"/>
      <c r="H565" s="404"/>
    </row>
    <row r="566" spans="7:8">
      <c r="G566" s="404"/>
      <c r="H566" s="404"/>
    </row>
    <row r="567" spans="7:8">
      <c r="G567" s="404"/>
      <c r="H567" s="404"/>
    </row>
    <row r="568" spans="7:8">
      <c r="G568" s="404"/>
      <c r="H568" s="404"/>
    </row>
    <row r="569" spans="7:8">
      <c r="G569" s="404"/>
      <c r="H569" s="404"/>
    </row>
    <row r="570" spans="7:8">
      <c r="G570" s="404"/>
      <c r="H570" s="404"/>
    </row>
    <row r="571" spans="7:8">
      <c r="G571" s="404"/>
      <c r="H571" s="404"/>
    </row>
    <row r="572" spans="7:8">
      <c r="G572" s="404"/>
      <c r="H572" s="404"/>
    </row>
    <row r="573" spans="7:8">
      <c r="G573" s="404"/>
      <c r="H573" s="404"/>
    </row>
    <row r="574" spans="7:8">
      <c r="G574" s="404"/>
      <c r="H574" s="404"/>
    </row>
    <row r="575" spans="7:8">
      <c r="G575" s="404"/>
      <c r="H575" s="404"/>
    </row>
    <row r="576" spans="7:8">
      <c r="G576" s="404"/>
      <c r="H576" s="404"/>
    </row>
    <row r="577" spans="7:8">
      <c r="G577" s="404"/>
      <c r="H577" s="404"/>
    </row>
    <row r="578" spans="7:8">
      <c r="G578" s="404"/>
      <c r="H578" s="404"/>
    </row>
    <row r="579" spans="7:8">
      <c r="G579" s="404"/>
      <c r="H579" s="404"/>
    </row>
    <row r="580" spans="7:8">
      <c r="G580" s="404"/>
      <c r="H580" s="404"/>
    </row>
    <row r="581" spans="7:8">
      <c r="G581" s="404"/>
      <c r="H581" s="404"/>
    </row>
    <row r="582" spans="7:8">
      <c r="G582" s="404"/>
      <c r="H582" s="404"/>
    </row>
    <row r="583" spans="7:8">
      <c r="G583" s="404"/>
      <c r="H583" s="404"/>
    </row>
    <row r="584" spans="7:8">
      <c r="G584" s="404"/>
      <c r="H584" s="404"/>
    </row>
    <row r="585" spans="7:8">
      <c r="G585" s="404"/>
      <c r="H585" s="404"/>
    </row>
    <row r="586" spans="7:8">
      <c r="G586" s="404"/>
      <c r="H586" s="404"/>
    </row>
    <row r="587" spans="7:8">
      <c r="G587" s="404"/>
      <c r="H587" s="404"/>
    </row>
    <row r="588" spans="7:8">
      <c r="G588" s="404"/>
      <c r="H588" s="404"/>
    </row>
    <row r="589" spans="7:8">
      <c r="G589" s="404"/>
      <c r="H589" s="404"/>
    </row>
    <row r="590" spans="7:8">
      <c r="G590" s="404"/>
      <c r="H590" s="404"/>
    </row>
    <row r="591" spans="7:8">
      <c r="G591" s="404"/>
      <c r="H591" s="404"/>
    </row>
    <row r="592" spans="7:8">
      <c r="G592" s="404"/>
      <c r="H592" s="404"/>
    </row>
    <row r="593" spans="7:8">
      <c r="G593" s="404"/>
      <c r="H593" s="404"/>
    </row>
    <row r="594" spans="7:8">
      <c r="G594" s="404"/>
      <c r="H594" s="404"/>
    </row>
    <row r="595" spans="7:8">
      <c r="G595" s="404"/>
      <c r="H595" s="404"/>
    </row>
    <row r="596" spans="7:8">
      <c r="G596" s="404"/>
      <c r="H596" s="404"/>
    </row>
    <row r="597" spans="7:8">
      <c r="G597" s="404"/>
      <c r="H597" s="404"/>
    </row>
    <row r="598" spans="7:8">
      <c r="G598" s="404"/>
      <c r="H598" s="404"/>
    </row>
    <row r="599" spans="7:8">
      <c r="G599" s="404"/>
      <c r="H599" s="404"/>
    </row>
    <row r="600" spans="7:8">
      <c r="G600" s="404"/>
      <c r="H600" s="404"/>
    </row>
    <row r="601" spans="7:8">
      <c r="G601" s="404"/>
      <c r="H601" s="404"/>
    </row>
    <row r="602" spans="7:8">
      <c r="G602" s="404"/>
      <c r="H602" s="404"/>
    </row>
    <row r="603" spans="7:8">
      <c r="G603" s="404"/>
      <c r="H603" s="404"/>
    </row>
    <row r="604" spans="7:8">
      <c r="G604" s="404"/>
      <c r="H604" s="404"/>
    </row>
    <row r="605" spans="7:8">
      <c r="G605" s="404"/>
      <c r="H605" s="404"/>
    </row>
    <row r="606" spans="7:8">
      <c r="G606" s="404"/>
      <c r="H606" s="404"/>
    </row>
    <row r="607" spans="7:8">
      <c r="G607" s="404"/>
      <c r="H607" s="404"/>
    </row>
    <row r="608" spans="7:8">
      <c r="G608" s="404"/>
      <c r="H608" s="404"/>
    </row>
    <row r="609" spans="7:8">
      <c r="G609" s="404"/>
      <c r="H609" s="404"/>
    </row>
    <row r="610" spans="7:8">
      <c r="G610" s="404"/>
      <c r="H610" s="404"/>
    </row>
    <row r="611" spans="7:8">
      <c r="G611" s="404"/>
      <c r="H611" s="404"/>
    </row>
    <row r="612" spans="7:8">
      <c r="G612" s="404"/>
      <c r="H612" s="404"/>
    </row>
    <row r="613" spans="7:8">
      <c r="G613" s="404"/>
      <c r="H613" s="404"/>
    </row>
    <row r="614" spans="7:8">
      <c r="G614" s="404"/>
      <c r="H614" s="404"/>
    </row>
    <row r="615" spans="7:8">
      <c r="G615" s="404"/>
      <c r="H615" s="404"/>
    </row>
    <row r="616" spans="7:8">
      <c r="G616" s="404"/>
      <c r="H616" s="404"/>
    </row>
    <row r="617" spans="7:8">
      <c r="G617" s="404"/>
      <c r="H617" s="404"/>
    </row>
    <row r="618" spans="7:8">
      <c r="G618" s="404"/>
      <c r="H618" s="404"/>
    </row>
    <row r="619" spans="7:8">
      <c r="G619" s="404"/>
      <c r="H619" s="404"/>
    </row>
    <row r="620" spans="7:8">
      <c r="G620" s="404"/>
      <c r="H620" s="404"/>
    </row>
    <row r="621" spans="7:8">
      <c r="G621" s="404"/>
      <c r="H621" s="404"/>
    </row>
    <row r="622" spans="7:8">
      <c r="G622" s="404"/>
      <c r="H622" s="404"/>
    </row>
    <row r="623" spans="7:8">
      <c r="G623" s="404"/>
      <c r="H623" s="404"/>
    </row>
    <row r="624" spans="7:8">
      <c r="G624" s="404"/>
      <c r="H624" s="404"/>
    </row>
    <row r="625" spans="7:8">
      <c r="G625" s="404"/>
      <c r="H625" s="404"/>
    </row>
    <row r="626" spans="7:8">
      <c r="G626" s="404"/>
      <c r="H626" s="404"/>
    </row>
    <row r="627" spans="7:8">
      <c r="G627" s="404"/>
      <c r="H627" s="404"/>
    </row>
    <row r="628" spans="7:8">
      <c r="G628" s="404"/>
      <c r="H628" s="404"/>
    </row>
    <row r="629" spans="7:8">
      <c r="G629" s="404"/>
      <c r="H629" s="404"/>
    </row>
    <row r="630" spans="7:8">
      <c r="G630" s="404"/>
      <c r="H630" s="404"/>
    </row>
    <row r="631" spans="7:8">
      <c r="G631" s="404"/>
      <c r="H631" s="404"/>
    </row>
    <row r="632" spans="7:8">
      <c r="G632" s="404"/>
      <c r="H632" s="404"/>
    </row>
    <row r="633" spans="7:8">
      <c r="G633" s="404"/>
      <c r="H633" s="404"/>
    </row>
    <row r="634" spans="7:8">
      <c r="G634" s="404"/>
      <c r="H634" s="404"/>
    </row>
    <row r="635" spans="7:8">
      <c r="G635" s="404"/>
      <c r="H635" s="404"/>
    </row>
    <row r="636" spans="7:8">
      <c r="G636" s="404"/>
      <c r="H636" s="404"/>
    </row>
    <row r="637" spans="7:8">
      <c r="G637" s="404"/>
      <c r="H637" s="404"/>
    </row>
    <row r="638" spans="7:8">
      <c r="G638" s="404"/>
      <c r="H638" s="404"/>
    </row>
    <row r="639" spans="7:8">
      <c r="G639" s="404"/>
      <c r="H639" s="404"/>
    </row>
    <row r="640" spans="7:8">
      <c r="G640" s="404"/>
      <c r="H640" s="404"/>
    </row>
    <row r="641" spans="7:8">
      <c r="G641" s="404"/>
      <c r="H641" s="404"/>
    </row>
    <row r="642" spans="7:8">
      <c r="G642" s="404"/>
      <c r="H642" s="404"/>
    </row>
    <row r="643" spans="7:8">
      <c r="G643" s="404"/>
      <c r="H643" s="404"/>
    </row>
    <row r="644" spans="7:8">
      <c r="G644" s="404"/>
      <c r="H644" s="404"/>
    </row>
    <row r="645" spans="7:8">
      <c r="G645" s="404"/>
      <c r="H645" s="404"/>
    </row>
    <row r="646" spans="7:8">
      <c r="G646" s="404"/>
      <c r="H646" s="404"/>
    </row>
    <row r="647" spans="7:8">
      <c r="G647" s="404"/>
      <c r="H647" s="404"/>
    </row>
    <row r="648" spans="7:8">
      <c r="G648" s="404"/>
      <c r="H648" s="404"/>
    </row>
    <row r="649" spans="7:8">
      <c r="G649" s="404"/>
      <c r="H649" s="404"/>
    </row>
    <row r="650" spans="7:8">
      <c r="G650" s="404"/>
      <c r="H650" s="404"/>
    </row>
    <row r="651" spans="7:8">
      <c r="G651" s="404"/>
      <c r="H651" s="404"/>
    </row>
    <row r="652" spans="7:8">
      <c r="G652" s="404"/>
      <c r="H652" s="404"/>
    </row>
    <row r="653" spans="7:8">
      <c r="G653" s="404"/>
      <c r="H653" s="404"/>
    </row>
    <row r="654" spans="7:8">
      <c r="G654" s="404"/>
      <c r="H654" s="404"/>
    </row>
    <row r="655" spans="7:8">
      <c r="G655" s="404"/>
      <c r="H655" s="404"/>
    </row>
    <row r="656" spans="7:8">
      <c r="G656" s="404"/>
      <c r="H656" s="404"/>
    </row>
    <row r="657" spans="7:8">
      <c r="G657" s="404"/>
      <c r="H657" s="404"/>
    </row>
    <row r="658" spans="7:8">
      <c r="G658" s="404"/>
      <c r="H658" s="404"/>
    </row>
    <row r="659" spans="7:8">
      <c r="G659" s="404"/>
      <c r="H659" s="404"/>
    </row>
    <row r="660" spans="7:8">
      <c r="G660" s="404"/>
      <c r="H660" s="404"/>
    </row>
    <row r="661" spans="7:8">
      <c r="G661" s="404"/>
      <c r="H661" s="404"/>
    </row>
    <row r="662" spans="7:8">
      <c r="G662" s="404"/>
      <c r="H662" s="404"/>
    </row>
    <row r="663" spans="7:8">
      <c r="G663" s="404"/>
      <c r="H663" s="404"/>
    </row>
    <row r="664" spans="7:8">
      <c r="G664" s="404"/>
      <c r="H664" s="404"/>
    </row>
    <row r="665" spans="7:8">
      <c r="G665" s="404"/>
      <c r="H665" s="404"/>
    </row>
    <row r="666" spans="7:8">
      <c r="G666" s="404"/>
      <c r="H666" s="404"/>
    </row>
    <row r="667" spans="7:8">
      <c r="G667" s="404"/>
      <c r="H667" s="404"/>
    </row>
    <row r="668" spans="7:8">
      <c r="G668" s="404"/>
      <c r="H668" s="404"/>
    </row>
    <row r="669" spans="7:8">
      <c r="G669" s="404"/>
      <c r="H669" s="404"/>
    </row>
    <row r="670" spans="7:8">
      <c r="G670" s="404"/>
      <c r="H670" s="404"/>
    </row>
    <row r="671" spans="7:8">
      <c r="G671" s="404"/>
      <c r="H671" s="404"/>
    </row>
    <row r="672" spans="7:8">
      <c r="G672" s="404"/>
      <c r="H672" s="404"/>
    </row>
    <row r="673" spans="7:8">
      <c r="G673" s="404"/>
      <c r="H673" s="404"/>
    </row>
    <row r="674" spans="7:8">
      <c r="G674" s="404"/>
      <c r="H674" s="404"/>
    </row>
    <row r="675" spans="7:8">
      <c r="G675" s="404"/>
      <c r="H675" s="404"/>
    </row>
    <row r="676" spans="7:8">
      <c r="G676" s="404"/>
      <c r="H676" s="404"/>
    </row>
    <row r="677" spans="7:8">
      <c r="G677" s="404"/>
      <c r="H677" s="404"/>
    </row>
    <row r="678" spans="7:8">
      <c r="G678" s="404"/>
      <c r="H678" s="404"/>
    </row>
    <row r="679" spans="7:8">
      <c r="G679" s="404"/>
      <c r="H679" s="404"/>
    </row>
    <row r="680" spans="7:8">
      <c r="G680" s="404"/>
      <c r="H680" s="404"/>
    </row>
    <row r="681" spans="7:8">
      <c r="G681" s="404"/>
      <c r="H681" s="404"/>
    </row>
    <row r="682" spans="7:8">
      <c r="G682" s="404"/>
      <c r="H682" s="404"/>
    </row>
    <row r="683" spans="7:8">
      <c r="G683" s="404"/>
      <c r="H683" s="404"/>
    </row>
    <row r="684" spans="7:8">
      <c r="G684" s="404"/>
      <c r="H684" s="404"/>
    </row>
    <row r="685" spans="7:8">
      <c r="G685" s="404"/>
      <c r="H685" s="404"/>
    </row>
    <row r="686" spans="7:8">
      <c r="G686" s="404"/>
      <c r="H686" s="404"/>
    </row>
    <row r="687" spans="7:8">
      <c r="G687" s="404"/>
      <c r="H687" s="404"/>
    </row>
    <row r="688" spans="7:8">
      <c r="G688" s="404"/>
      <c r="H688" s="404"/>
    </row>
    <row r="689" spans="7:8">
      <c r="G689" s="404"/>
      <c r="H689" s="404"/>
    </row>
    <row r="690" spans="7:8">
      <c r="G690" s="404"/>
      <c r="H690" s="404"/>
    </row>
    <row r="691" spans="7:8">
      <c r="G691" s="404"/>
      <c r="H691" s="404"/>
    </row>
    <row r="692" spans="7:8">
      <c r="G692" s="404"/>
      <c r="H692" s="404"/>
    </row>
    <row r="693" spans="7:8">
      <c r="G693" s="404"/>
      <c r="H693" s="404"/>
    </row>
    <row r="694" spans="7:8">
      <c r="G694" s="404"/>
      <c r="H694" s="404"/>
    </row>
    <row r="695" spans="7:8">
      <c r="G695" s="404"/>
      <c r="H695" s="404"/>
    </row>
    <row r="696" spans="7:8">
      <c r="G696" s="404"/>
      <c r="H696" s="404"/>
    </row>
    <row r="697" spans="7:8">
      <c r="G697" s="404"/>
      <c r="H697" s="404"/>
    </row>
    <row r="698" spans="7:8">
      <c r="G698" s="404"/>
      <c r="H698" s="404"/>
    </row>
    <row r="699" spans="7:8">
      <c r="G699" s="404"/>
      <c r="H699" s="404"/>
    </row>
    <row r="700" spans="7:8">
      <c r="G700" s="404"/>
      <c r="H700" s="404"/>
    </row>
    <row r="701" spans="7:8">
      <c r="G701" s="404"/>
      <c r="H701" s="404"/>
    </row>
    <row r="702" spans="7:8">
      <c r="G702" s="404"/>
      <c r="H702" s="404"/>
    </row>
    <row r="703" spans="7:8">
      <c r="G703" s="404"/>
      <c r="H703" s="404"/>
    </row>
    <row r="704" spans="7:8">
      <c r="G704" s="404"/>
      <c r="H704" s="404"/>
    </row>
    <row r="705" spans="7:8">
      <c r="G705" s="404"/>
      <c r="H705" s="404"/>
    </row>
    <row r="706" spans="7:8">
      <c r="G706" s="404"/>
      <c r="H706" s="404"/>
    </row>
    <row r="707" spans="7:8">
      <c r="G707" s="404"/>
      <c r="H707" s="404"/>
    </row>
    <row r="708" spans="7:8">
      <c r="G708" s="404"/>
      <c r="H708" s="404"/>
    </row>
    <row r="709" spans="7:8">
      <c r="G709" s="404"/>
      <c r="H709" s="404"/>
    </row>
    <row r="710" spans="7:8">
      <c r="G710" s="404"/>
      <c r="H710" s="404"/>
    </row>
    <row r="711" spans="7:8">
      <c r="G711" s="404"/>
      <c r="H711" s="404"/>
    </row>
    <row r="712" spans="7:8">
      <c r="G712" s="404"/>
      <c r="H712" s="404"/>
    </row>
    <row r="713" spans="7:8">
      <c r="G713" s="404"/>
      <c r="H713" s="404"/>
    </row>
    <row r="714" spans="7:8">
      <c r="G714" s="404"/>
      <c r="H714" s="404"/>
    </row>
    <row r="715" spans="7:8">
      <c r="G715" s="404"/>
      <c r="H715" s="404"/>
    </row>
    <row r="716" spans="7:8">
      <c r="G716" s="404"/>
      <c r="H716" s="404"/>
    </row>
    <row r="717" spans="7:8">
      <c r="G717" s="404"/>
      <c r="H717" s="404"/>
    </row>
    <row r="718" spans="7:8">
      <c r="G718" s="404"/>
      <c r="H718" s="404"/>
    </row>
    <row r="719" spans="7:8">
      <c r="G719" s="404"/>
      <c r="H719" s="404"/>
    </row>
    <row r="720" spans="7:8">
      <c r="G720" s="404"/>
      <c r="H720" s="404"/>
    </row>
    <row r="721" spans="7:8">
      <c r="G721" s="404"/>
      <c r="H721" s="404"/>
    </row>
    <row r="722" spans="7:8">
      <c r="G722" s="404"/>
      <c r="H722" s="404"/>
    </row>
    <row r="723" spans="7:8">
      <c r="G723" s="404"/>
      <c r="H723" s="404"/>
    </row>
    <row r="724" spans="7:8">
      <c r="G724" s="404"/>
      <c r="H724" s="404"/>
    </row>
    <row r="725" spans="7:8">
      <c r="G725" s="404"/>
      <c r="H725" s="404"/>
    </row>
    <row r="726" spans="7:8">
      <c r="G726" s="404"/>
      <c r="H726" s="404"/>
    </row>
    <row r="727" spans="7:8">
      <c r="G727" s="404"/>
      <c r="H727" s="404"/>
    </row>
    <row r="728" spans="7:8">
      <c r="G728" s="404"/>
      <c r="H728" s="404"/>
    </row>
    <row r="729" spans="7:8">
      <c r="G729" s="404"/>
      <c r="H729" s="404"/>
    </row>
    <row r="730" spans="7:8">
      <c r="G730" s="404"/>
      <c r="H730" s="404"/>
    </row>
    <row r="731" spans="7:8">
      <c r="G731" s="404"/>
      <c r="H731" s="404"/>
    </row>
    <row r="732" spans="7:8">
      <c r="G732" s="404"/>
      <c r="H732" s="404"/>
    </row>
    <row r="733" spans="7:8">
      <c r="G733" s="404"/>
      <c r="H733" s="404"/>
    </row>
    <row r="734" spans="7:8">
      <c r="G734" s="404"/>
      <c r="H734" s="404"/>
    </row>
    <row r="735" spans="7:8">
      <c r="G735" s="404"/>
      <c r="H735" s="404"/>
    </row>
    <row r="736" spans="7:8">
      <c r="G736" s="404"/>
      <c r="H736" s="404"/>
    </row>
    <row r="737" spans="7:8">
      <c r="G737" s="404"/>
      <c r="H737" s="404"/>
    </row>
    <row r="738" spans="7:8">
      <c r="G738" s="404"/>
      <c r="H738" s="404"/>
    </row>
    <row r="739" spans="7:8">
      <c r="G739" s="404"/>
      <c r="H739" s="404"/>
    </row>
    <row r="740" spans="7:8">
      <c r="G740" s="404"/>
      <c r="H740" s="404"/>
    </row>
    <row r="741" spans="7:8">
      <c r="G741" s="404"/>
      <c r="H741" s="404"/>
    </row>
    <row r="742" spans="7:8">
      <c r="G742" s="404"/>
      <c r="H742" s="404"/>
    </row>
    <row r="743" spans="7:8">
      <c r="G743" s="404"/>
      <c r="H743" s="404"/>
    </row>
    <row r="744" spans="7:8">
      <c r="G744" s="404"/>
      <c r="H744" s="404"/>
    </row>
    <row r="745" spans="7:8">
      <c r="G745" s="404"/>
      <c r="H745" s="404"/>
    </row>
    <row r="746" spans="7:8">
      <c r="G746" s="404"/>
      <c r="H746" s="404"/>
    </row>
    <row r="747" spans="7:8">
      <c r="G747" s="404"/>
      <c r="H747" s="404"/>
    </row>
    <row r="748" spans="7:8">
      <c r="G748" s="404"/>
      <c r="H748" s="404"/>
    </row>
    <row r="749" spans="7:8">
      <c r="G749" s="404"/>
      <c r="H749" s="404"/>
    </row>
    <row r="750" spans="7:8">
      <c r="G750" s="404"/>
      <c r="H750" s="404"/>
    </row>
    <row r="751" spans="7:8">
      <c r="G751" s="404"/>
      <c r="H751" s="404"/>
    </row>
    <row r="752" spans="7:8">
      <c r="G752" s="404"/>
      <c r="H752" s="404"/>
    </row>
    <row r="753" spans="7:8">
      <c r="G753" s="404"/>
      <c r="H753" s="404"/>
    </row>
    <row r="754" spans="7:8">
      <c r="G754" s="404"/>
      <c r="H754" s="404"/>
    </row>
    <row r="755" spans="7:8">
      <c r="G755" s="404"/>
      <c r="H755" s="404"/>
    </row>
    <row r="756" spans="7:8">
      <c r="G756" s="404"/>
      <c r="H756" s="404"/>
    </row>
    <row r="757" spans="7:8">
      <c r="G757" s="404"/>
      <c r="H757" s="404"/>
    </row>
    <row r="758" spans="7:8">
      <c r="G758" s="404"/>
      <c r="H758" s="404"/>
    </row>
    <row r="759" spans="7:8">
      <c r="G759" s="404"/>
      <c r="H759" s="404"/>
    </row>
    <row r="760" spans="7:8">
      <c r="G760" s="404"/>
      <c r="H760" s="404"/>
    </row>
    <row r="761" spans="7:8">
      <c r="G761" s="404"/>
      <c r="H761" s="404"/>
    </row>
    <row r="762" spans="7:8">
      <c r="G762" s="404"/>
      <c r="H762" s="404"/>
    </row>
    <row r="763" spans="7:8">
      <c r="G763" s="404"/>
      <c r="H763" s="404"/>
    </row>
    <row r="764" spans="7:8">
      <c r="G764" s="404"/>
      <c r="H764" s="404"/>
    </row>
    <row r="765" spans="7:8">
      <c r="G765" s="404"/>
      <c r="H765" s="404"/>
    </row>
    <row r="766" spans="7:8">
      <c r="G766" s="404"/>
      <c r="H766" s="404"/>
    </row>
    <row r="767" spans="7:8">
      <c r="G767" s="404"/>
      <c r="H767" s="404"/>
    </row>
    <row r="768" spans="7:8">
      <c r="G768" s="404"/>
      <c r="H768" s="404"/>
    </row>
    <row r="769" spans="7:8">
      <c r="G769" s="404"/>
      <c r="H769" s="404"/>
    </row>
    <row r="770" spans="7:8">
      <c r="G770" s="404"/>
      <c r="H770" s="404"/>
    </row>
    <row r="771" spans="7:8">
      <c r="G771" s="404"/>
      <c r="H771" s="404"/>
    </row>
    <row r="772" spans="7:8">
      <c r="G772" s="404"/>
      <c r="H772" s="404"/>
    </row>
    <row r="773" spans="7:8">
      <c r="G773" s="404"/>
      <c r="H773" s="404"/>
    </row>
    <row r="774" spans="7:8">
      <c r="G774" s="404"/>
      <c r="H774" s="404"/>
    </row>
    <row r="775" spans="7:8">
      <c r="G775" s="404"/>
      <c r="H775" s="404"/>
    </row>
    <row r="776" spans="7:8">
      <c r="G776" s="404"/>
      <c r="H776" s="404"/>
    </row>
    <row r="777" spans="7:8">
      <c r="G777" s="404"/>
      <c r="H777" s="404"/>
    </row>
    <row r="778" spans="7:8">
      <c r="G778" s="404"/>
      <c r="H778" s="404"/>
    </row>
    <row r="779" spans="7:8">
      <c r="G779" s="404"/>
      <c r="H779" s="404"/>
    </row>
    <row r="780" spans="7:8">
      <c r="G780" s="404"/>
      <c r="H780" s="404"/>
    </row>
    <row r="781" spans="7:8">
      <c r="G781" s="404"/>
      <c r="H781" s="404"/>
    </row>
    <row r="782" spans="7:8">
      <c r="G782" s="404"/>
      <c r="H782" s="404"/>
    </row>
    <row r="783" spans="7:8">
      <c r="G783" s="404"/>
      <c r="H783" s="404"/>
    </row>
    <row r="784" spans="7:8">
      <c r="G784" s="404"/>
      <c r="H784" s="404"/>
    </row>
    <row r="785" spans="7:8">
      <c r="G785" s="404"/>
      <c r="H785" s="404"/>
    </row>
    <row r="786" spans="7:8">
      <c r="G786" s="404"/>
      <c r="H786" s="404"/>
    </row>
    <row r="787" spans="7:8">
      <c r="G787" s="404"/>
      <c r="H787" s="404"/>
    </row>
    <row r="788" spans="7:8">
      <c r="G788" s="404"/>
      <c r="H788" s="404"/>
    </row>
    <row r="789" spans="7:8">
      <c r="G789" s="404"/>
      <c r="H789" s="404"/>
    </row>
    <row r="790" spans="7:8">
      <c r="G790" s="404"/>
      <c r="H790" s="404"/>
    </row>
    <row r="791" spans="7:8">
      <c r="G791" s="404"/>
      <c r="H791" s="404"/>
    </row>
    <row r="792" spans="7:8">
      <c r="G792" s="404"/>
      <c r="H792" s="404"/>
    </row>
    <row r="793" spans="7:8">
      <c r="G793" s="404"/>
      <c r="H793" s="404"/>
    </row>
    <row r="794" spans="7:8">
      <c r="G794" s="404"/>
      <c r="H794" s="404"/>
    </row>
    <row r="795" spans="7:8">
      <c r="G795" s="404"/>
      <c r="H795" s="404"/>
    </row>
    <row r="796" spans="7:8">
      <c r="G796" s="404"/>
      <c r="H796" s="404"/>
    </row>
    <row r="797" spans="7:8">
      <c r="G797" s="404"/>
      <c r="H797" s="404"/>
    </row>
    <row r="798" spans="7:8">
      <c r="G798" s="404"/>
      <c r="H798" s="404"/>
    </row>
    <row r="799" spans="7:8">
      <c r="G799" s="404"/>
      <c r="H799" s="404"/>
    </row>
    <row r="800" spans="7:8">
      <c r="G800" s="404"/>
      <c r="H800" s="404"/>
    </row>
    <row r="801" spans="7:8">
      <c r="G801" s="404"/>
      <c r="H801" s="404"/>
    </row>
    <row r="802" spans="7:8">
      <c r="G802" s="404"/>
      <c r="H802" s="404"/>
    </row>
    <row r="803" spans="7:8">
      <c r="G803" s="404"/>
      <c r="H803" s="404"/>
    </row>
    <row r="804" spans="7:8">
      <c r="G804" s="404"/>
      <c r="H804" s="404"/>
    </row>
    <row r="805" spans="7:8">
      <c r="G805" s="404"/>
      <c r="H805" s="404"/>
    </row>
    <row r="806" spans="7:8">
      <c r="G806" s="404"/>
      <c r="H806" s="404"/>
    </row>
    <row r="807" spans="7:8">
      <c r="G807" s="404"/>
      <c r="H807" s="404"/>
    </row>
    <row r="808" spans="7:8">
      <c r="G808" s="404"/>
      <c r="H808" s="404"/>
    </row>
    <row r="809" spans="7:8">
      <c r="G809" s="404"/>
      <c r="H809" s="404"/>
    </row>
    <row r="810" spans="7:8">
      <c r="G810" s="404"/>
      <c r="H810" s="404"/>
    </row>
    <row r="811" spans="7:8">
      <c r="G811" s="404"/>
      <c r="H811" s="404"/>
    </row>
    <row r="812" spans="7:8">
      <c r="G812" s="404"/>
      <c r="H812" s="404"/>
    </row>
    <row r="813" spans="7:8">
      <c r="G813" s="404"/>
      <c r="H813" s="404"/>
    </row>
    <row r="814" spans="7:8">
      <c r="G814" s="404"/>
      <c r="H814" s="404"/>
    </row>
    <row r="815" spans="7:8">
      <c r="G815" s="404"/>
      <c r="H815" s="404"/>
    </row>
    <row r="816" spans="7:8">
      <c r="G816" s="404"/>
      <c r="H816" s="404"/>
    </row>
    <row r="817" spans="7:8">
      <c r="G817" s="404"/>
      <c r="H817" s="404"/>
    </row>
    <row r="818" spans="7:8">
      <c r="G818" s="404"/>
      <c r="H818" s="404"/>
    </row>
    <row r="819" spans="7:8">
      <c r="G819" s="404"/>
      <c r="H819" s="404"/>
    </row>
    <row r="820" spans="7:8">
      <c r="G820" s="404"/>
      <c r="H820" s="404"/>
    </row>
    <row r="821" spans="7:8">
      <c r="G821" s="404"/>
      <c r="H821" s="404"/>
    </row>
    <row r="822" spans="7:8">
      <c r="G822" s="404"/>
      <c r="H822" s="404"/>
    </row>
    <row r="823" spans="7:8">
      <c r="G823" s="404"/>
      <c r="H823" s="404"/>
    </row>
    <row r="824" spans="7:8">
      <c r="G824" s="404"/>
      <c r="H824" s="404"/>
    </row>
    <row r="825" spans="7:8">
      <c r="G825" s="404"/>
      <c r="H825" s="404"/>
    </row>
    <row r="826" spans="7:8">
      <c r="G826" s="404"/>
      <c r="H826" s="404"/>
    </row>
    <row r="827" spans="7:8">
      <c r="G827" s="404"/>
      <c r="H827" s="404"/>
    </row>
    <row r="828" spans="7:8">
      <c r="G828" s="404"/>
      <c r="H828" s="404"/>
    </row>
    <row r="829" spans="7:8">
      <c r="G829" s="404"/>
      <c r="H829" s="404"/>
    </row>
    <row r="830" spans="7:8">
      <c r="G830" s="404"/>
      <c r="H830" s="404"/>
    </row>
    <row r="831" spans="7:8">
      <c r="G831" s="404"/>
      <c r="H831" s="404"/>
    </row>
    <row r="832" spans="7:8">
      <c r="G832" s="404"/>
      <c r="H832" s="404"/>
    </row>
    <row r="833" spans="7:8">
      <c r="G833" s="404"/>
      <c r="H833" s="404"/>
    </row>
    <row r="834" spans="7:8">
      <c r="G834" s="404"/>
      <c r="H834" s="404"/>
    </row>
    <row r="835" spans="7:8">
      <c r="G835" s="404"/>
      <c r="H835" s="404"/>
    </row>
    <row r="836" spans="7:8">
      <c r="G836" s="404"/>
      <c r="H836" s="404"/>
    </row>
    <row r="837" spans="7:8">
      <c r="G837" s="404"/>
      <c r="H837" s="404"/>
    </row>
    <row r="838" spans="7:8">
      <c r="G838" s="404"/>
      <c r="H838" s="404"/>
    </row>
    <row r="839" spans="7:8">
      <c r="G839" s="404"/>
      <c r="H839" s="404"/>
    </row>
    <row r="840" spans="7:8">
      <c r="G840" s="404"/>
      <c r="H840" s="404"/>
    </row>
    <row r="841" spans="7:8">
      <c r="G841" s="404"/>
      <c r="H841" s="404"/>
    </row>
    <row r="842" spans="7:8">
      <c r="G842" s="404"/>
      <c r="H842" s="404"/>
    </row>
    <row r="843" spans="7:8">
      <c r="G843" s="404"/>
      <c r="H843" s="404"/>
    </row>
    <row r="844" spans="7:8">
      <c r="G844" s="404"/>
      <c r="H844" s="404"/>
    </row>
    <row r="845" spans="7:8">
      <c r="G845" s="404"/>
      <c r="H845" s="404"/>
    </row>
    <row r="846" spans="7:8">
      <c r="G846" s="404"/>
      <c r="H846" s="404"/>
    </row>
    <row r="847" spans="7:8">
      <c r="G847" s="404"/>
      <c r="H847" s="404"/>
    </row>
    <row r="848" spans="7:8">
      <c r="G848" s="404"/>
      <c r="H848" s="404"/>
    </row>
    <row r="849" spans="7:8">
      <c r="G849" s="404"/>
      <c r="H849" s="404"/>
    </row>
    <row r="850" spans="7:8">
      <c r="G850" s="404"/>
      <c r="H850" s="404"/>
    </row>
    <row r="851" spans="7:8">
      <c r="G851" s="404"/>
      <c r="H851" s="404"/>
    </row>
    <row r="852" spans="7:8">
      <c r="G852" s="404"/>
      <c r="H852" s="404"/>
    </row>
    <row r="853" spans="7:8">
      <c r="G853" s="404"/>
      <c r="H853" s="404"/>
    </row>
    <row r="854" spans="7:8">
      <c r="G854" s="404"/>
      <c r="H854" s="404"/>
    </row>
    <row r="855" spans="7:8">
      <c r="G855" s="404"/>
      <c r="H855" s="404"/>
    </row>
    <row r="856" spans="7:8">
      <c r="G856" s="404"/>
      <c r="H856" s="404"/>
    </row>
    <row r="857" spans="7:8">
      <c r="G857" s="404"/>
      <c r="H857" s="404"/>
    </row>
    <row r="858" spans="7:8">
      <c r="G858" s="404"/>
      <c r="H858" s="404"/>
    </row>
    <row r="859" spans="7:8">
      <c r="G859" s="404"/>
      <c r="H859" s="404"/>
    </row>
    <row r="860" spans="7:8">
      <c r="G860" s="404"/>
      <c r="H860" s="404"/>
    </row>
    <row r="861" spans="7:8">
      <c r="G861" s="404"/>
      <c r="H861" s="404"/>
    </row>
    <row r="862" spans="7:8">
      <c r="G862" s="404"/>
      <c r="H862" s="404"/>
    </row>
    <row r="863" spans="7:8">
      <c r="G863" s="404"/>
      <c r="H863" s="404"/>
    </row>
    <row r="864" spans="7:8">
      <c r="G864" s="404"/>
      <c r="H864" s="404"/>
    </row>
    <row r="865" spans="7:8">
      <c r="G865" s="404"/>
      <c r="H865" s="404"/>
    </row>
    <row r="866" spans="7:8">
      <c r="G866" s="404"/>
      <c r="H866" s="404"/>
    </row>
    <row r="867" spans="7:8">
      <c r="G867" s="404"/>
      <c r="H867" s="404"/>
    </row>
    <row r="868" spans="7:8">
      <c r="G868" s="404"/>
      <c r="H868" s="404"/>
    </row>
    <row r="869" spans="7:8">
      <c r="G869" s="404"/>
      <c r="H869" s="404"/>
    </row>
    <row r="870" spans="7:8">
      <c r="G870" s="404"/>
      <c r="H870" s="404"/>
    </row>
    <row r="871" spans="7:8">
      <c r="G871" s="404"/>
      <c r="H871" s="404"/>
    </row>
    <row r="872" spans="7:8">
      <c r="G872" s="404"/>
      <c r="H872" s="404"/>
    </row>
    <row r="873" spans="7:8">
      <c r="G873" s="404"/>
      <c r="H873" s="404"/>
    </row>
    <row r="874" spans="7:8">
      <c r="G874" s="404"/>
      <c r="H874" s="404"/>
    </row>
    <row r="875" spans="7:8">
      <c r="G875" s="404"/>
      <c r="H875" s="404"/>
    </row>
    <row r="876" spans="7:8">
      <c r="G876" s="404"/>
      <c r="H876" s="404"/>
    </row>
    <row r="877" spans="7:8">
      <c r="G877" s="404"/>
      <c r="H877" s="404"/>
    </row>
    <row r="878" spans="7:8">
      <c r="G878" s="404"/>
      <c r="H878" s="404"/>
    </row>
    <row r="879" spans="7:8">
      <c r="G879" s="404"/>
      <c r="H879" s="404"/>
    </row>
    <row r="880" spans="7:8">
      <c r="G880" s="404"/>
      <c r="H880" s="404"/>
    </row>
    <row r="881" spans="7:8">
      <c r="G881" s="404"/>
      <c r="H881" s="404"/>
    </row>
    <row r="882" spans="7:8">
      <c r="G882" s="404"/>
      <c r="H882" s="404"/>
    </row>
    <row r="883" spans="7:8">
      <c r="G883" s="404"/>
      <c r="H883" s="404"/>
    </row>
    <row r="884" spans="7:8">
      <c r="G884" s="404"/>
      <c r="H884" s="404"/>
    </row>
    <row r="885" spans="7:8">
      <c r="G885" s="404"/>
      <c r="H885" s="404"/>
    </row>
    <row r="886" spans="7:8">
      <c r="G886" s="404"/>
      <c r="H886" s="404"/>
    </row>
    <row r="887" spans="7:8">
      <c r="G887" s="404"/>
      <c r="H887" s="404"/>
    </row>
    <row r="888" spans="7:8">
      <c r="G888" s="404"/>
      <c r="H888" s="404"/>
    </row>
    <row r="889" spans="7:8">
      <c r="G889" s="404"/>
      <c r="H889" s="404"/>
    </row>
    <row r="890" spans="7:8">
      <c r="G890" s="404"/>
      <c r="H890" s="404"/>
    </row>
    <row r="891" spans="7:8">
      <c r="G891" s="404"/>
      <c r="H891" s="404"/>
    </row>
    <row r="892" spans="7:8">
      <c r="G892" s="404"/>
      <c r="H892" s="404"/>
    </row>
    <row r="893" spans="7:8">
      <c r="G893" s="404"/>
      <c r="H893" s="404"/>
    </row>
    <row r="894" spans="7:8">
      <c r="G894" s="404"/>
      <c r="H894" s="404"/>
    </row>
    <row r="895" spans="7:8">
      <c r="G895" s="404"/>
      <c r="H895" s="404"/>
    </row>
    <row r="896" spans="7:8">
      <c r="G896" s="404"/>
      <c r="H896" s="404"/>
    </row>
    <row r="897" spans="7:8">
      <c r="G897" s="404"/>
      <c r="H897" s="404"/>
    </row>
    <row r="898" spans="7:8">
      <c r="G898" s="404"/>
      <c r="H898" s="404"/>
    </row>
    <row r="899" spans="7:8">
      <c r="G899" s="404"/>
      <c r="H899" s="404"/>
    </row>
    <row r="900" spans="7:8">
      <c r="G900" s="404"/>
      <c r="H900" s="404"/>
    </row>
    <row r="901" spans="7:8">
      <c r="G901" s="404"/>
      <c r="H901" s="404"/>
    </row>
    <row r="902" spans="7:8">
      <c r="G902" s="404"/>
      <c r="H902" s="404"/>
    </row>
    <row r="903" spans="7:8">
      <c r="G903" s="404"/>
      <c r="H903" s="404"/>
    </row>
    <row r="904" spans="7:8">
      <c r="G904" s="404"/>
      <c r="H904" s="404"/>
    </row>
    <row r="905" spans="7:8">
      <c r="G905" s="404"/>
      <c r="H905" s="404"/>
    </row>
    <row r="906" spans="7:8">
      <c r="G906" s="404"/>
      <c r="H906" s="404"/>
    </row>
    <row r="907" spans="7:8">
      <c r="G907" s="404"/>
      <c r="H907" s="404"/>
    </row>
    <row r="908" spans="7:8">
      <c r="G908" s="404"/>
      <c r="H908" s="404"/>
    </row>
    <row r="909" spans="7:8">
      <c r="G909" s="404"/>
      <c r="H909" s="404"/>
    </row>
    <row r="910" spans="7:8">
      <c r="G910" s="404"/>
      <c r="H910" s="404"/>
    </row>
    <row r="911" spans="7:8">
      <c r="G911" s="404"/>
      <c r="H911" s="404"/>
    </row>
    <row r="912" spans="7:8">
      <c r="G912" s="404"/>
      <c r="H912" s="404"/>
    </row>
    <row r="913" spans="7:8">
      <c r="G913" s="404"/>
      <c r="H913" s="404"/>
    </row>
    <row r="914" spans="7:8">
      <c r="G914" s="404"/>
      <c r="H914" s="404"/>
    </row>
    <row r="915" spans="7:8">
      <c r="G915" s="404"/>
      <c r="H915" s="404"/>
    </row>
    <row r="916" spans="7:8">
      <c r="G916" s="404"/>
      <c r="H916" s="404"/>
    </row>
    <row r="917" spans="7:8">
      <c r="G917" s="404"/>
      <c r="H917" s="404"/>
    </row>
    <row r="918" spans="7:8">
      <c r="G918" s="404"/>
      <c r="H918" s="404"/>
    </row>
    <row r="919" spans="7:8">
      <c r="G919" s="404"/>
      <c r="H919" s="404"/>
    </row>
    <row r="920" spans="7:8">
      <c r="G920" s="404"/>
      <c r="H920" s="404"/>
    </row>
    <row r="921" spans="7:8">
      <c r="G921" s="404"/>
      <c r="H921" s="404"/>
    </row>
    <row r="922" spans="7:8">
      <c r="G922" s="404"/>
      <c r="H922" s="404"/>
    </row>
    <row r="923" spans="7:8">
      <c r="G923" s="404"/>
      <c r="H923" s="404"/>
    </row>
    <row r="924" spans="7:8">
      <c r="G924" s="404"/>
      <c r="H924" s="404"/>
    </row>
    <row r="925" spans="7:8">
      <c r="G925" s="404"/>
      <c r="H925" s="404"/>
    </row>
    <row r="926" spans="7:8">
      <c r="G926" s="404"/>
      <c r="H926" s="404"/>
    </row>
    <row r="927" spans="7:8">
      <c r="G927" s="404"/>
      <c r="H927" s="404"/>
    </row>
    <row r="928" spans="7:8">
      <c r="G928" s="404"/>
      <c r="H928" s="404"/>
    </row>
    <row r="929" spans="7:8">
      <c r="G929" s="404"/>
      <c r="H929" s="404"/>
    </row>
    <row r="930" spans="7:8">
      <c r="G930" s="404"/>
      <c r="H930" s="404"/>
    </row>
    <row r="931" spans="7:8">
      <c r="G931" s="404"/>
      <c r="H931" s="404"/>
    </row>
    <row r="932" spans="7:8">
      <c r="G932" s="404"/>
      <c r="H932" s="404"/>
    </row>
    <row r="933" spans="7:8">
      <c r="G933" s="404"/>
      <c r="H933" s="404"/>
    </row>
    <row r="934" spans="7:8">
      <c r="G934" s="404"/>
      <c r="H934" s="404"/>
    </row>
    <row r="935" spans="7:8">
      <c r="G935" s="404"/>
      <c r="H935" s="404"/>
    </row>
    <row r="936" spans="7:8">
      <c r="G936" s="404"/>
      <c r="H936" s="404"/>
    </row>
    <row r="937" spans="7:8">
      <c r="G937" s="404"/>
      <c r="H937" s="404"/>
    </row>
    <row r="938" spans="7:8">
      <c r="G938" s="404"/>
      <c r="H938" s="404"/>
    </row>
    <row r="939" spans="7:8">
      <c r="G939" s="404"/>
      <c r="H939" s="404"/>
    </row>
    <row r="940" spans="7:8">
      <c r="G940" s="404"/>
      <c r="H940" s="404"/>
    </row>
    <row r="941" spans="7:8">
      <c r="G941" s="404"/>
      <c r="H941" s="404"/>
    </row>
    <row r="942" spans="7:8">
      <c r="G942" s="404"/>
      <c r="H942" s="404"/>
    </row>
    <row r="943" spans="7:8">
      <c r="G943" s="404"/>
      <c r="H943" s="404"/>
    </row>
    <row r="944" spans="7:8">
      <c r="G944" s="404"/>
      <c r="H944" s="404"/>
    </row>
    <row r="945" spans="7:8">
      <c r="G945" s="404"/>
      <c r="H945" s="404"/>
    </row>
    <row r="946" spans="7:8">
      <c r="G946" s="404"/>
      <c r="H946" s="404"/>
    </row>
    <row r="947" spans="7:8">
      <c r="G947" s="404"/>
      <c r="H947" s="404"/>
    </row>
    <row r="948" spans="7:8">
      <c r="G948" s="404"/>
      <c r="H948" s="404"/>
    </row>
    <row r="949" spans="7:8">
      <c r="G949" s="404"/>
      <c r="H949" s="404"/>
    </row>
    <row r="950" spans="7:8">
      <c r="G950" s="404"/>
      <c r="H950" s="404"/>
    </row>
    <row r="951" spans="7:8">
      <c r="G951" s="404"/>
      <c r="H951" s="404"/>
    </row>
    <row r="952" spans="7:8">
      <c r="G952" s="404"/>
      <c r="H952" s="404"/>
    </row>
    <row r="953" spans="7:8">
      <c r="G953" s="404"/>
      <c r="H953" s="404"/>
    </row>
    <row r="954" spans="7:8">
      <c r="G954" s="404"/>
      <c r="H954" s="404"/>
    </row>
    <row r="955" spans="7:8">
      <c r="G955" s="404"/>
      <c r="H955" s="404"/>
    </row>
    <row r="956" spans="7:8">
      <c r="G956" s="404"/>
      <c r="H956" s="404"/>
    </row>
    <row r="957" spans="7:8">
      <c r="G957" s="404"/>
      <c r="H957" s="404"/>
    </row>
    <row r="958" spans="7:8">
      <c r="G958" s="404"/>
      <c r="H958" s="404"/>
    </row>
    <row r="959" spans="7:8">
      <c r="G959" s="404"/>
      <c r="H959" s="404"/>
    </row>
    <row r="960" spans="7:8">
      <c r="G960" s="404"/>
      <c r="H960" s="404"/>
    </row>
    <row r="961" spans="7:8">
      <c r="G961" s="404"/>
      <c r="H961" s="404"/>
    </row>
    <row r="962" spans="7:8">
      <c r="G962" s="404"/>
      <c r="H962" s="404"/>
    </row>
    <row r="963" spans="7:8">
      <c r="G963" s="404"/>
      <c r="H963" s="404"/>
    </row>
    <row r="964" spans="7:8">
      <c r="G964" s="404"/>
      <c r="H964" s="404"/>
    </row>
    <row r="965" spans="7:8">
      <c r="G965" s="404"/>
      <c r="H965" s="404"/>
    </row>
    <row r="966" spans="7:8">
      <c r="G966" s="404"/>
      <c r="H966" s="404"/>
    </row>
    <row r="967" spans="7:8">
      <c r="G967" s="404"/>
      <c r="H967" s="404"/>
    </row>
    <row r="968" spans="7:8">
      <c r="G968" s="404"/>
      <c r="H968" s="404"/>
    </row>
    <row r="969" spans="7:8">
      <c r="G969" s="404"/>
      <c r="H969" s="404"/>
    </row>
    <row r="970" spans="7:8">
      <c r="G970" s="404"/>
      <c r="H970" s="404"/>
    </row>
    <row r="971" spans="7:8">
      <c r="G971" s="404"/>
      <c r="H971" s="404"/>
    </row>
    <row r="972" spans="7:8">
      <c r="G972" s="404"/>
      <c r="H972" s="404"/>
    </row>
    <row r="973" spans="7:8">
      <c r="G973" s="404"/>
      <c r="H973" s="404"/>
    </row>
    <row r="974" spans="7:8">
      <c r="G974" s="404"/>
      <c r="H974" s="404"/>
    </row>
    <row r="975" spans="7:8">
      <c r="G975" s="404"/>
      <c r="H975" s="404"/>
    </row>
    <row r="976" spans="7:8">
      <c r="G976" s="404"/>
      <c r="H976" s="404"/>
    </row>
    <row r="977" spans="7:8">
      <c r="G977" s="404"/>
      <c r="H977" s="404"/>
    </row>
    <row r="978" spans="7:8">
      <c r="G978" s="404"/>
      <c r="H978" s="404"/>
    </row>
    <row r="979" spans="7:8">
      <c r="G979" s="404"/>
      <c r="H979" s="404"/>
    </row>
    <row r="980" spans="7:8">
      <c r="G980" s="404"/>
      <c r="H980" s="404"/>
    </row>
    <row r="981" spans="7:8">
      <c r="G981" s="404"/>
      <c r="H981" s="404"/>
    </row>
    <row r="982" spans="7:8">
      <c r="G982" s="404"/>
      <c r="H982" s="404"/>
    </row>
    <row r="983" spans="7:8">
      <c r="G983" s="404"/>
      <c r="H983" s="404"/>
    </row>
    <row r="984" spans="7:8">
      <c r="G984" s="404"/>
      <c r="H984" s="404"/>
    </row>
    <row r="985" spans="7:8">
      <c r="G985" s="404"/>
      <c r="H985" s="404"/>
    </row>
    <row r="986" spans="7:8">
      <c r="G986" s="404"/>
      <c r="H986" s="404"/>
    </row>
    <row r="987" spans="7:8">
      <c r="G987" s="404"/>
      <c r="H987" s="404"/>
    </row>
    <row r="988" spans="7:8">
      <c r="G988" s="404"/>
      <c r="H988" s="404"/>
    </row>
    <row r="989" spans="7:8">
      <c r="G989" s="404"/>
      <c r="H989" s="404"/>
    </row>
    <row r="990" spans="7:8">
      <c r="G990" s="404"/>
      <c r="H990" s="404"/>
    </row>
    <row r="991" spans="7:8">
      <c r="G991" s="404"/>
      <c r="H991" s="404"/>
    </row>
    <row r="992" spans="7:8">
      <c r="G992" s="404"/>
      <c r="H992" s="404"/>
    </row>
    <row r="993" spans="7:8">
      <c r="G993" s="404"/>
      <c r="H993" s="404"/>
    </row>
    <row r="994" spans="7:8">
      <c r="G994" s="404"/>
      <c r="H994" s="404"/>
    </row>
    <row r="995" spans="7:8">
      <c r="G995" s="404"/>
      <c r="H995" s="404"/>
    </row>
    <row r="996" spans="7:8">
      <c r="G996" s="404"/>
      <c r="H996" s="404"/>
    </row>
    <row r="997" spans="7:8">
      <c r="G997" s="404"/>
      <c r="H997" s="404"/>
    </row>
    <row r="998" spans="7:8">
      <c r="G998" s="404"/>
      <c r="H998" s="404"/>
    </row>
    <row r="999" spans="7:8">
      <c r="G999" s="404"/>
      <c r="H999" s="404"/>
    </row>
    <row r="1000" spans="7:8">
      <c r="G1000" s="404"/>
      <c r="H1000" s="404"/>
    </row>
  </sheetData>
  <mergeCells count="16">
    <mergeCell ref="A1:F1"/>
    <mergeCell ref="A2:B2"/>
    <mergeCell ref="C2:D2"/>
    <mergeCell ref="E2:F2"/>
    <mergeCell ref="A8:F8"/>
    <mergeCell ref="A9:B9"/>
    <mergeCell ref="C9:D9"/>
    <mergeCell ref="C23:D23"/>
    <mergeCell ref="E23:F23"/>
    <mergeCell ref="E9:F9"/>
    <mergeCell ref="A15:F15"/>
    <mergeCell ref="A16:B16"/>
    <mergeCell ref="C16:D16"/>
    <mergeCell ref="E16:F16"/>
    <mergeCell ref="A22:F22"/>
    <mergeCell ref="A23:B23"/>
  </mergeCells>
  <conditionalFormatting sqref="D6">
    <cfRule type="cellIs" dxfId="49" priority="14" operator="lessThan">
      <formula>0</formula>
    </cfRule>
  </conditionalFormatting>
  <conditionalFormatting sqref="D13">
    <cfRule type="cellIs" dxfId="48" priority="10" operator="lessThan">
      <formula>0</formula>
    </cfRule>
  </conditionalFormatting>
  <conditionalFormatting sqref="D20">
    <cfRule type="cellIs" dxfId="47" priority="6" operator="lessThan">
      <formula>0</formula>
    </cfRule>
  </conditionalFormatting>
  <conditionalFormatting sqref="D28">
    <cfRule type="cellIs" dxfId="46" priority="2" operator="lessThan">
      <formula>0</formula>
    </cfRule>
  </conditionalFormatting>
  <conditionalFormatting sqref="F7">
    <cfRule type="cellIs" dxfId="45" priority="13" operator="lessThan">
      <formula>0</formula>
    </cfRule>
  </conditionalFormatting>
  <conditionalFormatting sqref="F14">
    <cfRule type="cellIs" dxfId="44" priority="9" operator="lessThan">
      <formula>0</formula>
    </cfRule>
  </conditionalFormatting>
  <conditionalFormatting sqref="F21">
    <cfRule type="cellIs" dxfId="43" priority="5" operator="lessThan">
      <formula>0</formula>
    </cfRule>
  </conditionalFormatting>
  <conditionalFormatting sqref="F28">
    <cfRule type="cellIs" dxfId="42" priority="1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2B58-36A5-42BD-BD1A-F0B3D38FD312}">
  <dimension ref="A1:Q993"/>
  <sheetViews>
    <sheetView zoomScale="85" zoomScaleNormal="85" workbookViewId="0">
      <selection activeCell="H17" sqref="H17"/>
    </sheetView>
  </sheetViews>
  <sheetFormatPr defaultColWidth="14.42578125" defaultRowHeight="15" customHeight="1"/>
  <cols>
    <col min="1" max="1" width="12.42578125" customWidth="1"/>
    <col min="2" max="2" width="15.85546875" customWidth="1"/>
    <col min="3" max="3" width="12.5703125" customWidth="1"/>
    <col min="4" max="4" width="15.85546875" customWidth="1"/>
    <col min="5" max="5" width="19" customWidth="1"/>
    <col min="6" max="6" width="13.5703125" customWidth="1"/>
    <col min="7" max="8" width="6.5703125" customWidth="1"/>
    <col min="9" max="9" width="6.42578125" customWidth="1"/>
    <col min="10" max="11" width="8.5703125" customWidth="1"/>
    <col min="12" max="13" width="9.5703125" customWidth="1"/>
    <col min="14" max="14" width="8.5703125" customWidth="1"/>
    <col min="15" max="15" width="12.85546875" customWidth="1"/>
    <col min="16" max="26" width="8.5703125" customWidth="1"/>
  </cols>
  <sheetData>
    <row r="1" spans="1:17" ht="21" customHeight="1">
      <c r="A1" s="899" t="s">
        <v>66</v>
      </c>
      <c r="B1" s="900"/>
      <c r="C1" s="900"/>
      <c r="D1" s="900"/>
      <c r="E1" s="900"/>
      <c r="F1" s="900"/>
      <c r="G1" s="404"/>
      <c r="H1" s="404"/>
      <c r="I1" s="39"/>
    </row>
    <row r="2" spans="1:17" ht="15.75" thickBot="1">
      <c r="A2" s="897" t="s">
        <v>47</v>
      </c>
      <c r="B2" s="898"/>
      <c r="C2" s="897" t="s">
        <v>48</v>
      </c>
      <c r="D2" s="898"/>
      <c r="E2" s="897" t="s">
        <v>49</v>
      </c>
      <c r="F2" s="898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>
      <c r="A3" s="405" t="s">
        <v>50</v>
      </c>
      <c r="B3" s="406">
        <f>G3*100</f>
        <v>300</v>
      </c>
      <c r="C3" s="405" t="s">
        <v>50</v>
      </c>
      <c r="D3" s="406">
        <f>B3</f>
        <v>300</v>
      </c>
      <c r="E3" s="407" t="s">
        <v>51</v>
      </c>
      <c r="F3" s="408">
        <v>3.2499999999999999E-4</v>
      </c>
      <c r="G3" s="404">
        <v>3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75">
      <c r="A4" s="407" t="s">
        <v>52</v>
      </c>
      <c r="B4" s="409">
        <f>G4/100</f>
        <v>37.76</v>
      </c>
      <c r="C4" s="407" t="s">
        <v>52</v>
      </c>
      <c r="D4" s="409">
        <f>H4/100</f>
        <v>38</v>
      </c>
      <c r="E4" s="410" t="s">
        <v>53</v>
      </c>
      <c r="F4" s="411">
        <f>B7+(B5*F3)</f>
        <v>8.5815999999999999</v>
      </c>
      <c r="G4" s="404">
        <v>3776</v>
      </c>
      <c r="H4" s="404">
        <v>3800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>
      <c r="A5" s="407" t="s">
        <v>55</v>
      </c>
      <c r="B5" s="412">
        <f>B4*B3</f>
        <v>11328</v>
      </c>
      <c r="C5" s="407" t="s">
        <v>55</v>
      </c>
      <c r="D5" s="412">
        <f>D4*D3</f>
        <v>11400</v>
      </c>
      <c r="E5" s="407" t="s">
        <v>56</v>
      </c>
      <c r="F5" s="413">
        <f>B7+(D5*F3)</f>
        <v>8.6050000000000004</v>
      </c>
      <c r="G5" s="404"/>
      <c r="H5" s="404"/>
      <c r="I5" s="39"/>
    </row>
    <row r="6" spans="1:17">
      <c r="A6" s="410" t="s">
        <v>57</v>
      </c>
      <c r="B6" s="411">
        <f>B5+F4</f>
        <v>11336.5816</v>
      </c>
      <c r="C6" s="410" t="s">
        <v>57</v>
      </c>
      <c r="D6" s="414">
        <f>D5-F5</f>
        <v>11391.395</v>
      </c>
      <c r="E6" s="410" t="s">
        <v>58</v>
      </c>
      <c r="F6" s="411">
        <f>D5-B5-F4-F5</f>
        <v>54.813400000000001</v>
      </c>
      <c r="G6" s="404"/>
      <c r="H6" s="404"/>
      <c r="I6" s="39" t="str">
        <f ca="1">CONCATENATE("'",TEXT(DAY($I$7),"00"),"/",TEXT(MONTH($I$7),"00"),"/",TEXT(YEAR($I$7),"0000"),"', '",ROUND(F7*100,2),"', '",ROUND(F6,2),"'")</f>
        <v>'26/09/2025', '0,48', '54,81'</v>
      </c>
      <c r="K6" s="415"/>
      <c r="M6" s="39">
        <v>122859.72</v>
      </c>
      <c r="N6" s="39">
        <v>100</v>
      </c>
      <c r="Q6" s="39">
        <v>-3.26</v>
      </c>
    </row>
    <row r="7" spans="1:17" ht="15.75" thickBot="1">
      <c r="A7" s="416" t="s">
        <v>59</v>
      </c>
      <c r="B7" s="417">
        <f>4.9+(4.9*INT(B5/100000))</f>
        <v>4.9000000000000004</v>
      </c>
      <c r="C7" s="418" t="s">
        <v>60</v>
      </c>
      <c r="D7" s="419">
        <f>(D4-B4)/B4</f>
        <v>6.3559322033898838E-3</v>
      </c>
      <c r="E7" s="418" t="s">
        <v>60</v>
      </c>
      <c r="F7" s="419">
        <f>F6/B6</f>
        <v>4.8350906767168685E-3</v>
      </c>
      <c r="G7" s="404"/>
      <c r="H7" s="404"/>
      <c r="I7" s="420" t="str">
        <f ca="1">CONCATENATE(DAY(NOW()),"/",MONTH(NOW()),"/",YEAR(NOW()))</f>
        <v>26/9/2025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901" t="s">
        <v>151</v>
      </c>
      <c r="B8" s="900"/>
      <c r="C8" s="900"/>
      <c r="D8" s="900"/>
      <c r="E8" s="900"/>
      <c r="F8" s="900"/>
      <c r="G8" s="404"/>
      <c r="H8" s="404"/>
      <c r="O8" s="39">
        <v>-1.94</v>
      </c>
      <c r="Q8" s="39">
        <f>Q6+Q7</f>
        <v>-3.69</v>
      </c>
    </row>
    <row r="9" spans="1:17" ht="15.75" thickBot="1">
      <c r="A9" s="897" t="s">
        <v>47</v>
      </c>
      <c r="B9" s="898"/>
      <c r="C9" s="897" t="s">
        <v>48</v>
      </c>
      <c r="D9" s="898"/>
      <c r="E9" s="897" t="s">
        <v>49</v>
      </c>
      <c r="F9" s="898"/>
      <c r="G9" s="404"/>
      <c r="H9" s="404"/>
      <c r="I9" s="404"/>
      <c r="Q9" s="39">
        <f>Q8-O8</f>
        <v>-1.75</v>
      </c>
    </row>
    <row r="10" spans="1:17">
      <c r="A10" s="405" t="s">
        <v>50</v>
      </c>
      <c r="B10" s="406">
        <f>G10*100</f>
        <v>19300</v>
      </c>
      <c r="C10" s="405" t="s">
        <v>50</v>
      </c>
      <c r="D10" s="406">
        <f>B10</f>
        <v>19300</v>
      </c>
      <c r="E10" s="407" t="s">
        <v>51</v>
      </c>
      <c r="F10" s="408">
        <v>3.2499999999999999E-4</v>
      </c>
      <c r="G10" s="588">
        <v>193</v>
      </c>
      <c r="H10" s="588"/>
      <c r="I10" s="404"/>
    </row>
    <row r="11" spans="1:17" ht="15.75">
      <c r="A11" s="407" t="s">
        <v>52</v>
      </c>
      <c r="B11" s="409">
        <f>G11/100</f>
        <v>2.5099999999999998</v>
      </c>
      <c r="C11" s="407" t="s">
        <v>52</v>
      </c>
      <c r="D11" s="409">
        <f>H11/100</f>
        <v>2.5499999999999998</v>
      </c>
      <c r="E11" s="410" t="s">
        <v>53</v>
      </c>
      <c r="F11" s="411">
        <f>B14+(B12*F10)</f>
        <v>20.643974999999998</v>
      </c>
      <c r="G11" s="588">
        <v>251</v>
      </c>
      <c r="H11" s="588">
        <v>255</v>
      </c>
      <c r="I11" s="404"/>
    </row>
    <row r="12" spans="1:17">
      <c r="A12" s="407" t="s">
        <v>55</v>
      </c>
      <c r="B12" s="412">
        <f>B11*B10</f>
        <v>48442.999999999993</v>
      </c>
      <c r="C12" s="407" t="s">
        <v>55</v>
      </c>
      <c r="D12" s="412">
        <f>D11*D10</f>
        <v>49215</v>
      </c>
      <c r="E12" s="407" t="s">
        <v>56</v>
      </c>
      <c r="F12" s="413">
        <f>B14+(D12*F10)</f>
        <v>20.894874999999999</v>
      </c>
      <c r="G12" s="404"/>
      <c r="H12" s="404"/>
      <c r="I12" s="404"/>
    </row>
    <row r="13" spans="1:17">
      <c r="A13" s="410" t="s">
        <v>57</v>
      </c>
      <c r="B13" s="411">
        <f>B12+F11</f>
        <v>48463.643974999992</v>
      </c>
      <c r="C13" s="410" t="s">
        <v>57</v>
      </c>
      <c r="D13" s="414">
        <f>D12-F12</f>
        <v>49194.105125000002</v>
      </c>
      <c r="E13" s="410" t="s">
        <v>58</v>
      </c>
      <c r="F13" s="411">
        <f>D12-B12-F11-F12</f>
        <v>730.46115000000736</v>
      </c>
      <c r="G13" s="404"/>
      <c r="H13" s="404"/>
      <c r="I13" s="39" t="str">
        <f ca="1">CONCATENATE("'",TEXT(DAY($I$7),"00"),"/",TEXT(MONTH($I$7),"00"),"/",TEXT(YEAR($I$7),"0000"),"', '",ROUND(F14*100,2),"', '",ROUND(F13,2),"'")</f>
        <v>'26/09/2025', '1,51', '730,46'</v>
      </c>
    </row>
    <row r="14" spans="1:17" ht="15.75" thickBot="1">
      <c r="A14" s="416" t="s">
        <v>59</v>
      </c>
      <c r="B14" s="417">
        <f>4.9+(4.9*INT(B12/100000))</f>
        <v>4.9000000000000004</v>
      </c>
      <c r="C14" s="418" t="s">
        <v>60</v>
      </c>
      <c r="D14" s="419">
        <f>(D11-B11)/B11</f>
        <v>1.5936254980079698E-2</v>
      </c>
      <c r="E14" s="418" t="s">
        <v>60</v>
      </c>
      <c r="F14" s="419">
        <f>F13/B13</f>
        <v>1.507235300706683E-2</v>
      </c>
      <c r="G14" s="404"/>
      <c r="H14" s="404"/>
      <c r="K14" s="39">
        <v>330</v>
      </c>
    </row>
    <row r="15" spans="1:17">
      <c r="G15" s="404"/>
      <c r="H15" s="404"/>
    </row>
    <row r="16" spans="1:17">
      <c r="E16" s="828" t="s">
        <v>53</v>
      </c>
      <c r="F16" s="829">
        <f>F33+(F21*F32)</f>
        <v>20.643974999999998</v>
      </c>
      <c r="G16" s="404">
        <f>G10</f>
        <v>193</v>
      </c>
      <c r="H16" s="404"/>
    </row>
    <row r="17" spans="4:8">
      <c r="E17" s="830" t="s">
        <v>150</v>
      </c>
      <c r="F17" s="831">
        <f>F33+(F24*F32)</f>
        <v>20.894874999999999</v>
      </c>
      <c r="G17" s="404">
        <f>G11</f>
        <v>251</v>
      </c>
      <c r="H17" s="404"/>
    </row>
    <row r="18" spans="4:8">
      <c r="E18" s="832" t="s">
        <v>56</v>
      </c>
      <c r="F18" s="833">
        <f>F33+(F27*F32)</f>
        <v>20.894874999999999</v>
      </c>
      <c r="G18" s="843">
        <v>1.5</v>
      </c>
      <c r="H18" s="404"/>
    </row>
    <row r="19" spans="4:8">
      <c r="E19" s="830" t="s">
        <v>50</v>
      </c>
      <c r="F19" s="834">
        <f>G16*100</f>
        <v>19300</v>
      </c>
      <c r="G19" s="404"/>
      <c r="H19" s="404"/>
    </row>
    <row r="20" spans="4:8">
      <c r="E20" s="828" t="s">
        <v>10</v>
      </c>
      <c r="F20" s="848">
        <f>G17/100</f>
        <v>2.5099999999999998</v>
      </c>
      <c r="G20" s="404"/>
      <c r="H20" s="404"/>
    </row>
    <row r="21" spans="4:8">
      <c r="E21" s="830" t="s">
        <v>146</v>
      </c>
      <c r="F21" s="831">
        <f>F20*F19</f>
        <v>48442.999999999993</v>
      </c>
      <c r="G21" s="404"/>
      <c r="H21" s="404"/>
    </row>
    <row r="22" spans="4:8">
      <c r="E22" s="835" t="s">
        <v>147</v>
      </c>
      <c r="F22" s="836">
        <f>F21+F16</f>
        <v>48463.643974999992</v>
      </c>
      <c r="G22" s="404"/>
      <c r="H22" s="404"/>
    </row>
    <row r="23" spans="4:8">
      <c r="E23" s="837" t="s">
        <v>145</v>
      </c>
      <c r="F23" s="848">
        <f>ROUND(F20*1.0142,2)</f>
        <v>2.5499999999999998</v>
      </c>
      <c r="G23" s="404"/>
      <c r="H23" s="404"/>
    </row>
    <row r="24" spans="4:8">
      <c r="E24" s="832" t="s">
        <v>148</v>
      </c>
      <c r="F24" s="833">
        <f>F23*F19</f>
        <v>49215</v>
      </c>
      <c r="G24" s="404"/>
      <c r="H24" s="404"/>
    </row>
    <row r="25" spans="4:8">
      <c r="D25" s="424"/>
      <c r="E25" s="839" t="s">
        <v>149</v>
      </c>
      <c r="F25" s="840">
        <f>F24+F17</f>
        <v>49235.894874999998</v>
      </c>
      <c r="G25" s="404"/>
      <c r="H25" s="404"/>
    </row>
    <row r="26" spans="4:8">
      <c r="E26" s="841" t="str">
        <f>_xlfn.CONCAT("Valor ",G18,"%")</f>
        <v>Valor 1,5%</v>
      </c>
      <c r="F26" s="848">
        <f>ROUND(F20*((G18/100)+1.001),2)</f>
        <v>2.5499999999999998</v>
      </c>
      <c r="G26" s="404"/>
      <c r="H26" s="404"/>
    </row>
    <row r="27" spans="4:8">
      <c r="E27" s="842" t="str">
        <f>_xlfn.CONCAT("Total ",G18,"%")</f>
        <v>Total 1,5%</v>
      </c>
      <c r="F27" s="831">
        <f>F26*F19</f>
        <v>49215</v>
      </c>
      <c r="G27" s="404"/>
      <c r="H27" s="404"/>
    </row>
    <row r="28" spans="4:8">
      <c r="E28" s="844" t="str">
        <f>_xlfn.CONCAT("Total Líquido ",G18,"%")</f>
        <v>Total Líquido 1,5%</v>
      </c>
      <c r="F28" s="833">
        <f>F27-F18</f>
        <v>49194.105125000002</v>
      </c>
      <c r="G28" s="404"/>
      <c r="H28" s="404"/>
    </row>
    <row r="29" spans="4:8">
      <c r="E29" s="837" t="s">
        <v>58</v>
      </c>
      <c r="F29" s="838">
        <f>F27-F21-F16-F18</f>
        <v>730.46115000000736</v>
      </c>
      <c r="G29" s="404"/>
      <c r="H29" s="404"/>
    </row>
    <row r="30" spans="4:8">
      <c r="E30" s="845" t="s">
        <v>60</v>
      </c>
      <c r="F30" s="846">
        <f>(F26-F20)/F20</f>
        <v>1.5936254980079698E-2</v>
      </c>
      <c r="G30" s="404"/>
      <c r="H30" s="404"/>
    </row>
    <row r="31" spans="4:8" ht="15.75" thickBot="1">
      <c r="E31" s="847" t="s">
        <v>65</v>
      </c>
      <c r="F31" s="419">
        <f>F29/F22</f>
        <v>1.507235300706683E-2</v>
      </c>
      <c r="G31" s="404"/>
      <c r="H31" s="404"/>
    </row>
    <row r="32" spans="4:8">
      <c r="E32" s="824" t="s">
        <v>51</v>
      </c>
      <c r="F32" s="825">
        <v>3.2499999999999999E-4</v>
      </c>
      <c r="G32" s="404"/>
      <c r="H32" s="404"/>
    </row>
    <row r="33" spans="2:8" ht="15.75" thickBot="1">
      <c r="E33" s="826" t="s">
        <v>59</v>
      </c>
      <c r="F33" s="827">
        <f>B14</f>
        <v>4.9000000000000004</v>
      </c>
      <c r="G33" s="404"/>
      <c r="H33" s="404"/>
    </row>
    <row r="34" spans="2:8">
      <c r="G34" s="404"/>
      <c r="H34" s="404"/>
    </row>
    <row r="35" spans="2:8">
      <c r="G35" s="404"/>
      <c r="H35" s="404"/>
    </row>
    <row r="36" spans="2:8">
      <c r="G36" s="404"/>
      <c r="H36" s="404"/>
    </row>
    <row r="37" spans="2:8">
      <c r="G37" s="404"/>
      <c r="H37" s="404"/>
    </row>
    <row r="38" spans="2:8">
      <c r="G38" s="404"/>
      <c r="H38" s="404"/>
    </row>
    <row r="39" spans="2:8">
      <c r="C39" t="s">
        <v>47</v>
      </c>
      <c r="D39" t="s">
        <v>67</v>
      </c>
      <c r="E39" t="s">
        <v>68</v>
      </c>
      <c r="G39" s="404"/>
      <c r="H39" s="404"/>
    </row>
    <row r="40" spans="2:8">
      <c r="B40" t="s">
        <v>50</v>
      </c>
      <c r="G40" s="404"/>
      <c r="H40" s="404"/>
    </row>
    <row r="41" spans="2:8">
      <c r="B41" t="s">
        <v>52</v>
      </c>
      <c r="G41" s="404"/>
      <c r="H41" s="404"/>
    </row>
    <row r="42" spans="2:8">
      <c r="B42" t="s">
        <v>55</v>
      </c>
      <c r="G42" s="404"/>
      <c r="H42" s="404"/>
    </row>
    <row r="43" spans="2:8">
      <c r="B43" t="s">
        <v>57</v>
      </c>
      <c r="G43" s="404"/>
      <c r="H43" s="404"/>
    </row>
    <row r="44" spans="2:8">
      <c r="B44" t="s">
        <v>59</v>
      </c>
      <c r="G44" s="404"/>
      <c r="H44" s="404"/>
    </row>
    <row r="45" spans="2:8">
      <c r="G45" s="404"/>
      <c r="H45" s="404"/>
    </row>
    <row r="46" spans="2:8">
      <c r="G46" s="404"/>
      <c r="H46" s="404"/>
    </row>
    <row r="47" spans="2:8">
      <c r="G47" s="404"/>
      <c r="H47" s="404"/>
    </row>
    <row r="48" spans="2:8">
      <c r="G48" s="404"/>
      <c r="H48" s="404"/>
    </row>
    <row r="49" spans="7:8">
      <c r="G49" s="404"/>
      <c r="H49" s="404"/>
    </row>
    <row r="50" spans="7:8">
      <c r="G50" s="404"/>
      <c r="H50" s="404"/>
    </row>
    <row r="51" spans="7:8">
      <c r="G51" s="404"/>
      <c r="H51" s="404"/>
    </row>
    <row r="52" spans="7:8">
      <c r="G52" s="404"/>
      <c r="H52" s="404"/>
    </row>
    <row r="53" spans="7:8">
      <c r="G53" s="404"/>
      <c r="H53" s="404"/>
    </row>
    <row r="54" spans="7:8">
      <c r="G54" s="404"/>
      <c r="H54" s="404"/>
    </row>
    <row r="55" spans="7:8">
      <c r="G55" s="404"/>
      <c r="H55" s="404"/>
    </row>
    <row r="56" spans="7:8">
      <c r="G56" s="404"/>
      <c r="H56" s="404"/>
    </row>
    <row r="57" spans="7:8">
      <c r="G57" s="404"/>
      <c r="H57" s="404"/>
    </row>
    <row r="58" spans="7:8">
      <c r="G58" s="404"/>
      <c r="H58" s="404"/>
    </row>
    <row r="59" spans="7:8">
      <c r="G59" s="404"/>
      <c r="H59" s="404"/>
    </row>
    <row r="60" spans="7:8">
      <c r="G60" s="404"/>
      <c r="H60" s="404"/>
    </row>
    <row r="61" spans="7:8">
      <c r="G61" s="404"/>
      <c r="H61" s="404"/>
    </row>
    <row r="62" spans="7:8">
      <c r="G62" s="404"/>
      <c r="H62" s="404"/>
    </row>
    <row r="63" spans="7:8">
      <c r="G63" s="404"/>
      <c r="H63" s="404"/>
    </row>
    <row r="64" spans="7:8">
      <c r="G64" s="404"/>
      <c r="H64" s="404"/>
    </row>
    <row r="65" spans="7:8">
      <c r="G65" s="404"/>
      <c r="H65" s="404"/>
    </row>
    <row r="66" spans="7:8">
      <c r="G66" s="404"/>
      <c r="H66" s="404"/>
    </row>
    <row r="67" spans="7:8">
      <c r="G67" s="404"/>
      <c r="H67" s="404"/>
    </row>
    <row r="68" spans="7:8">
      <c r="G68" s="404"/>
      <c r="H68" s="404"/>
    </row>
    <row r="69" spans="7:8">
      <c r="G69" s="404"/>
      <c r="H69" s="404"/>
    </row>
    <row r="70" spans="7:8">
      <c r="G70" s="404"/>
      <c r="H70" s="404"/>
    </row>
    <row r="71" spans="7:8">
      <c r="G71" s="404"/>
      <c r="H71" s="404"/>
    </row>
    <row r="72" spans="7:8">
      <c r="G72" s="404"/>
      <c r="H72" s="404"/>
    </row>
    <row r="73" spans="7:8">
      <c r="G73" s="404"/>
      <c r="H73" s="404"/>
    </row>
    <row r="74" spans="7:8">
      <c r="G74" s="404"/>
      <c r="H74" s="404"/>
    </row>
    <row r="75" spans="7:8">
      <c r="G75" s="404"/>
      <c r="H75" s="404"/>
    </row>
    <row r="76" spans="7:8">
      <c r="G76" s="404"/>
      <c r="H76" s="404"/>
    </row>
    <row r="77" spans="7:8">
      <c r="G77" s="404"/>
      <c r="H77" s="404"/>
    </row>
    <row r="78" spans="7:8">
      <c r="G78" s="404"/>
      <c r="H78" s="404"/>
    </row>
    <row r="79" spans="7:8">
      <c r="G79" s="404"/>
      <c r="H79" s="404"/>
    </row>
    <row r="80" spans="7:8">
      <c r="G80" s="404"/>
      <c r="H80" s="404"/>
    </row>
    <row r="81" spans="7:8">
      <c r="G81" s="404"/>
      <c r="H81" s="404"/>
    </row>
    <row r="82" spans="7:8">
      <c r="G82" s="404"/>
      <c r="H82" s="404"/>
    </row>
    <row r="83" spans="7:8">
      <c r="G83" s="404"/>
      <c r="H83" s="404"/>
    </row>
    <row r="84" spans="7:8">
      <c r="G84" s="404"/>
      <c r="H84" s="404"/>
    </row>
    <row r="85" spans="7:8">
      <c r="G85" s="404"/>
      <c r="H85" s="404"/>
    </row>
    <row r="86" spans="7:8">
      <c r="G86" s="404"/>
      <c r="H86" s="404"/>
    </row>
    <row r="87" spans="7:8">
      <c r="G87" s="404"/>
      <c r="H87" s="404"/>
    </row>
    <row r="88" spans="7:8">
      <c r="G88" s="404"/>
      <c r="H88" s="404"/>
    </row>
    <row r="89" spans="7:8">
      <c r="G89" s="404"/>
      <c r="H89" s="404"/>
    </row>
    <row r="90" spans="7:8">
      <c r="G90" s="404"/>
      <c r="H90" s="404"/>
    </row>
    <row r="91" spans="7:8">
      <c r="G91" s="404"/>
      <c r="H91" s="404"/>
    </row>
    <row r="92" spans="7:8">
      <c r="G92" s="404"/>
      <c r="H92" s="404"/>
    </row>
    <row r="93" spans="7:8">
      <c r="G93" s="404"/>
      <c r="H93" s="404"/>
    </row>
    <row r="94" spans="7:8">
      <c r="G94" s="404"/>
      <c r="H94" s="404"/>
    </row>
    <row r="95" spans="7:8">
      <c r="G95" s="404"/>
      <c r="H95" s="404"/>
    </row>
    <row r="96" spans="7:8">
      <c r="G96" s="404"/>
      <c r="H96" s="404"/>
    </row>
    <row r="97" spans="7:8">
      <c r="G97" s="404"/>
      <c r="H97" s="404"/>
    </row>
    <row r="98" spans="7:8">
      <c r="G98" s="404"/>
      <c r="H98" s="404"/>
    </row>
    <row r="99" spans="7:8">
      <c r="G99" s="404"/>
      <c r="H99" s="404"/>
    </row>
    <row r="100" spans="7:8">
      <c r="G100" s="404"/>
      <c r="H100" s="404"/>
    </row>
    <row r="101" spans="7:8">
      <c r="G101" s="404"/>
      <c r="H101" s="404"/>
    </row>
    <row r="102" spans="7:8">
      <c r="G102" s="404"/>
      <c r="H102" s="404"/>
    </row>
    <row r="103" spans="7:8">
      <c r="G103" s="404"/>
      <c r="H103" s="404"/>
    </row>
    <row r="104" spans="7:8">
      <c r="G104" s="404"/>
      <c r="H104" s="404"/>
    </row>
    <row r="105" spans="7:8">
      <c r="G105" s="404"/>
      <c r="H105" s="404"/>
    </row>
    <row r="106" spans="7:8">
      <c r="G106" s="404"/>
      <c r="H106" s="404"/>
    </row>
    <row r="107" spans="7:8">
      <c r="G107" s="404"/>
      <c r="H107" s="404"/>
    </row>
    <row r="108" spans="7:8">
      <c r="G108" s="404"/>
      <c r="H108" s="404"/>
    </row>
    <row r="109" spans="7:8">
      <c r="G109" s="404"/>
      <c r="H109" s="404"/>
    </row>
    <row r="110" spans="7:8">
      <c r="G110" s="404"/>
      <c r="H110" s="404"/>
    </row>
    <row r="111" spans="7:8">
      <c r="G111" s="404"/>
      <c r="H111" s="404"/>
    </row>
    <row r="112" spans="7:8">
      <c r="G112" s="404"/>
      <c r="H112" s="404"/>
    </row>
    <row r="113" spans="7:8">
      <c r="G113" s="404"/>
      <c r="H113" s="404"/>
    </row>
    <row r="114" spans="7:8">
      <c r="G114" s="404"/>
      <c r="H114" s="404"/>
    </row>
    <row r="115" spans="7:8">
      <c r="G115" s="404"/>
      <c r="H115" s="404"/>
    </row>
    <row r="116" spans="7:8">
      <c r="G116" s="404"/>
      <c r="H116" s="404"/>
    </row>
    <row r="117" spans="7:8">
      <c r="G117" s="404"/>
      <c r="H117" s="404"/>
    </row>
    <row r="118" spans="7:8">
      <c r="G118" s="404"/>
      <c r="H118" s="404"/>
    </row>
    <row r="119" spans="7:8">
      <c r="G119" s="404"/>
      <c r="H119" s="404"/>
    </row>
    <row r="120" spans="7:8">
      <c r="G120" s="404"/>
      <c r="H120" s="404"/>
    </row>
    <row r="121" spans="7:8">
      <c r="G121" s="404"/>
      <c r="H121" s="404"/>
    </row>
    <row r="122" spans="7:8">
      <c r="G122" s="404"/>
      <c r="H122" s="404"/>
    </row>
    <row r="123" spans="7:8">
      <c r="G123" s="404"/>
      <c r="H123" s="404"/>
    </row>
    <row r="124" spans="7:8">
      <c r="G124" s="404"/>
      <c r="H124" s="404"/>
    </row>
    <row r="125" spans="7:8">
      <c r="G125" s="404"/>
      <c r="H125" s="404"/>
    </row>
    <row r="126" spans="7:8">
      <c r="G126" s="404"/>
      <c r="H126" s="404"/>
    </row>
    <row r="127" spans="7:8">
      <c r="G127" s="404"/>
      <c r="H127" s="404"/>
    </row>
    <row r="128" spans="7:8">
      <c r="G128" s="404"/>
      <c r="H128" s="404"/>
    </row>
    <row r="129" spans="7:8">
      <c r="G129" s="404"/>
      <c r="H129" s="404"/>
    </row>
    <row r="130" spans="7:8">
      <c r="G130" s="404"/>
      <c r="H130" s="404"/>
    </row>
    <row r="131" spans="7:8">
      <c r="G131" s="404"/>
      <c r="H131" s="404"/>
    </row>
    <row r="132" spans="7:8">
      <c r="G132" s="404"/>
      <c r="H132" s="404"/>
    </row>
    <row r="133" spans="7:8">
      <c r="G133" s="404"/>
      <c r="H133" s="404"/>
    </row>
    <row r="134" spans="7:8">
      <c r="G134" s="404"/>
      <c r="H134" s="404"/>
    </row>
    <row r="135" spans="7:8">
      <c r="G135" s="404"/>
      <c r="H135" s="404"/>
    </row>
    <row r="136" spans="7:8">
      <c r="G136" s="404"/>
      <c r="H136" s="404"/>
    </row>
    <row r="137" spans="7:8">
      <c r="G137" s="404"/>
      <c r="H137" s="404"/>
    </row>
    <row r="138" spans="7:8">
      <c r="G138" s="404"/>
      <c r="H138" s="404"/>
    </row>
    <row r="139" spans="7:8">
      <c r="G139" s="404"/>
      <c r="H139" s="404"/>
    </row>
    <row r="140" spans="7:8">
      <c r="G140" s="404"/>
      <c r="H140" s="404"/>
    </row>
    <row r="141" spans="7:8">
      <c r="G141" s="404"/>
      <c r="H141" s="404"/>
    </row>
    <row r="142" spans="7:8">
      <c r="G142" s="404"/>
      <c r="H142" s="404"/>
    </row>
    <row r="143" spans="7:8">
      <c r="G143" s="404"/>
      <c r="H143" s="404"/>
    </row>
    <row r="144" spans="7:8">
      <c r="G144" s="404"/>
      <c r="H144" s="404"/>
    </row>
    <row r="145" spans="7:8">
      <c r="G145" s="404"/>
      <c r="H145" s="404"/>
    </row>
    <row r="146" spans="7:8">
      <c r="G146" s="404"/>
      <c r="H146" s="404"/>
    </row>
    <row r="147" spans="7:8">
      <c r="G147" s="404"/>
      <c r="H147" s="404"/>
    </row>
    <row r="148" spans="7:8">
      <c r="G148" s="404"/>
      <c r="H148" s="404"/>
    </row>
    <row r="149" spans="7:8">
      <c r="G149" s="404"/>
      <c r="H149" s="404"/>
    </row>
    <row r="150" spans="7:8">
      <c r="G150" s="404"/>
      <c r="H150" s="404"/>
    </row>
    <row r="151" spans="7:8">
      <c r="G151" s="404"/>
      <c r="H151" s="404"/>
    </row>
    <row r="152" spans="7:8">
      <c r="G152" s="404"/>
      <c r="H152" s="404"/>
    </row>
    <row r="153" spans="7:8">
      <c r="G153" s="404"/>
      <c r="H153" s="404"/>
    </row>
    <row r="154" spans="7:8">
      <c r="G154" s="404"/>
      <c r="H154" s="404"/>
    </row>
    <row r="155" spans="7:8">
      <c r="G155" s="404"/>
      <c r="H155" s="404"/>
    </row>
    <row r="156" spans="7:8">
      <c r="G156" s="404"/>
      <c r="H156" s="404"/>
    </row>
    <row r="157" spans="7:8">
      <c r="G157" s="404"/>
      <c r="H157" s="404"/>
    </row>
    <row r="158" spans="7:8">
      <c r="G158" s="404"/>
      <c r="H158" s="404"/>
    </row>
    <row r="159" spans="7:8">
      <c r="G159" s="404"/>
      <c r="H159" s="404"/>
    </row>
    <row r="160" spans="7:8">
      <c r="G160" s="404"/>
      <c r="H160" s="404"/>
    </row>
    <row r="161" spans="7:8">
      <c r="G161" s="404"/>
      <c r="H161" s="404"/>
    </row>
    <row r="162" spans="7:8">
      <c r="G162" s="404"/>
      <c r="H162" s="404"/>
    </row>
    <row r="163" spans="7:8">
      <c r="G163" s="404"/>
      <c r="H163" s="404"/>
    </row>
    <row r="164" spans="7:8">
      <c r="G164" s="404"/>
      <c r="H164" s="404"/>
    </row>
    <row r="165" spans="7:8">
      <c r="G165" s="404"/>
      <c r="H165" s="404"/>
    </row>
    <row r="166" spans="7:8">
      <c r="G166" s="404"/>
      <c r="H166" s="404"/>
    </row>
    <row r="167" spans="7:8">
      <c r="G167" s="404"/>
      <c r="H167" s="404"/>
    </row>
    <row r="168" spans="7:8">
      <c r="G168" s="404"/>
      <c r="H168" s="404"/>
    </row>
    <row r="169" spans="7:8">
      <c r="G169" s="404"/>
      <c r="H169" s="404"/>
    </row>
    <row r="170" spans="7:8">
      <c r="G170" s="404"/>
      <c r="H170" s="404"/>
    </row>
    <row r="171" spans="7:8">
      <c r="G171" s="404"/>
      <c r="H171" s="404"/>
    </row>
    <row r="172" spans="7:8">
      <c r="G172" s="404"/>
      <c r="H172" s="404"/>
    </row>
    <row r="173" spans="7:8">
      <c r="G173" s="404"/>
      <c r="H173" s="404"/>
    </row>
    <row r="174" spans="7:8">
      <c r="G174" s="404"/>
      <c r="H174" s="404"/>
    </row>
    <row r="175" spans="7:8">
      <c r="G175" s="404"/>
      <c r="H175" s="404"/>
    </row>
    <row r="176" spans="7:8">
      <c r="G176" s="404"/>
      <c r="H176" s="404"/>
    </row>
    <row r="177" spans="7:8">
      <c r="G177" s="404"/>
      <c r="H177" s="404"/>
    </row>
    <row r="178" spans="7:8">
      <c r="G178" s="404"/>
      <c r="H178" s="404"/>
    </row>
    <row r="179" spans="7:8">
      <c r="G179" s="404"/>
      <c r="H179" s="404"/>
    </row>
    <row r="180" spans="7:8">
      <c r="G180" s="404"/>
      <c r="H180" s="404"/>
    </row>
    <row r="181" spans="7:8">
      <c r="G181" s="404"/>
      <c r="H181" s="404"/>
    </row>
    <row r="182" spans="7:8">
      <c r="G182" s="404"/>
      <c r="H182" s="404"/>
    </row>
    <row r="183" spans="7:8">
      <c r="G183" s="404"/>
      <c r="H183" s="404"/>
    </row>
    <row r="184" spans="7:8">
      <c r="G184" s="404"/>
      <c r="H184" s="404"/>
    </row>
    <row r="185" spans="7:8">
      <c r="G185" s="404"/>
      <c r="H185" s="404"/>
    </row>
    <row r="186" spans="7:8">
      <c r="G186" s="404"/>
      <c r="H186" s="404"/>
    </row>
    <row r="187" spans="7:8">
      <c r="G187" s="404"/>
      <c r="H187" s="404"/>
    </row>
    <row r="188" spans="7:8">
      <c r="G188" s="404"/>
      <c r="H188" s="404"/>
    </row>
    <row r="189" spans="7:8">
      <c r="G189" s="404"/>
      <c r="H189" s="404"/>
    </row>
    <row r="190" spans="7:8">
      <c r="G190" s="404"/>
      <c r="H190" s="404"/>
    </row>
    <row r="191" spans="7:8">
      <c r="G191" s="404"/>
      <c r="H191" s="404"/>
    </row>
    <row r="192" spans="7:8">
      <c r="G192" s="404"/>
      <c r="H192" s="404"/>
    </row>
    <row r="193" spans="7:8">
      <c r="G193" s="404"/>
      <c r="H193" s="404"/>
    </row>
    <row r="194" spans="7:8">
      <c r="G194" s="404"/>
      <c r="H194" s="404"/>
    </row>
    <row r="195" spans="7:8">
      <c r="G195" s="404"/>
      <c r="H195" s="404"/>
    </row>
    <row r="196" spans="7:8">
      <c r="G196" s="404"/>
      <c r="H196" s="404"/>
    </row>
    <row r="197" spans="7:8">
      <c r="G197" s="404"/>
      <c r="H197" s="404"/>
    </row>
    <row r="198" spans="7:8">
      <c r="G198" s="404"/>
      <c r="H198" s="404"/>
    </row>
    <row r="199" spans="7:8">
      <c r="G199" s="404"/>
      <c r="H199" s="404"/>
    </row>
    <row r="200" spans="7:8">
      <c r="G200" s="404"/>
      <c r="H200" s="404"/>
    </row>
    <row r="201" spans="7:8">
      <c r="G201" s="404"/>
      <c r="H201" s="404"/>
    </row>
    <row r="202" spans="7:8">
      <c r="G202" s="404"/>
      <c r="H202" s="404"/>
    </row>
    <row r="203" spans="7:8">
      <c r="G203" s="404"/>
      <c r="H203" s="404"/>
    </row>
    <row r="204" spans="7:8">
      <c r="G204" s="404"/>
      <c r="H204" s="404"/>
    </row>
    <row r="205" spans="7:8">
      <c r="G205" s="404"/>
      <c r="H205" s="404"/>
    </row>
    <row r="206" spans="7:8">
      <c r="G206" s="404"/>
      <c r="H206" s="404"/>
    </row>
    <row r="207" spans="7:8">
      <c r="G207" s="404"/>
      <c r="H207" s="404"/>
    </row>
    <row r="208" spans="7:8">
      <c r="G208" s="404"/>
      <c r="H208" s="404"/>
    </row>
    <row r="209" spans="7:8">
      <c r="G209" s="404"/>
      <c r="H209" s="404"/>
    </row>
    <row r="210" spans="7:8">
      <c r="G210" s="404"/>
      <c r="H210" s="404"/>
    </row>
    <row r="211" spans="7:8">
      <c r="G211" s="404"/>
      <c r="H211" s="404"/>
    </row>
    <row r="212" spans="7:8">
      <c r="G212" s="404"/>
      <c r="H212" s="404"/>
    </row>
    <row r="213" spans="7:8">
      <c r="G213" s="404"/>
      <c r="H213" s="404"/>
    </row>
    <row r="214" spans="7:8">
      <c r="G214" s="404"/>
      <c r="H214" s="404"/>
    </row>
    <row r="215" spans="7:8">
      <c r="G215" s="404"/>
      <c r="H215" s="404"/>
    </row>
    <row r="216" spans="7:8">
      <c r="G216" s="404"/>
      <c r="H216" s="404"/>
    </row>
    <row r="217" spans="7:8">
      <c r="G217" s="404"/>
      <c r="H217" s="404"/>
    </row>
    <row r="218" spans="7:8">
      <c r="G218" s="404"/>
      <c r="H218" s="404"/>
    </row>
    <row r="219" spans="7:8">
      <c r="G219" s="404"/>
      <c r="H219" s="404"/>
    </row>
    <row r="220" spans="7:8">
      <c r="G220" s="404"/>
      <c r="H220" s="404"/>
    </row>
    <row r="221" spans="7:8">
      <c r="G221" s="404"/>
      <c r="H221" s="404"/>
    </row>
    <row r="222" spans="7:8">
      <c r="G222" s="404"/>
      <c r="H222" s="404"/>
    </row>
    <row r="223" spans="7:8">
      <c r="G223" s="404"/>
      <c r="H223" s="404"/>
    </row>
    <row r="224" spans="7:8">
      <c r="G224" s="404"/>
      <c r="H224" s="404"/>
    </row>
    <row r="225" spans="7:8">
      <c r="G225" s="404"/>
      <c r="H225" s="404"/>
    </row>
    <row r="226" spans="7:8">
      <c r="G226" s="404"/>
      <c r="H226" s="404"/>
    </row>
    <row r="227" spans="7:8">
      <c r="G227" s="404"/>
      <c r="H227" s="404"/>
    </row>
    <row r="228" spans="7:8">
      <c r="G228" s="404"/>
      <c r="H228" s="404"/>
    </row>
    <row r="229" spans="7:8">
      <c r="G229" s="404"/>
      <c r="H229" s="404"/>
    </row>
    <row r="230" spans="7:8">
      <c r="G230" s="404"/>
      <c r="H230" s="404"/>
    </row>
    <row r="231" spans="7:8">
      <c r="G231" s="404"/>
      <c r="H231" s="404"/>
    </row>
    <row r="232" spans="7:8">
      <c r="G232" s="404"/>
      <c r="H232" s="404"/>
    </row>
    <row r="233" spans="7:8">
      <c r="G233" s="404"/>
      <c r="H233" s="404"/>
    </row>
    <row r="234" spans="7:8">
      <c r="G234" s="404"/>
      <c r="H234" s="404"/>
    </row>
    <row r="235" spans="7:8">
      <c r="G235" s="404"/>
      <c r="H235" s="404"/>
    </row>
    <row r="236" spans="7:8">
      <c r="G236" s="404"/>
      <c r="H236" s="404"/>
    </row>
    <row r="237" spans="7:8">
      <c r="G237" s="404"/>
      <c r="H237" s="404"/>
    </row>
    <row r="238" spans="7:8">
      <c r="G238" s="404"/>
      <c r="H238" s="404"/>
    </row>
    <row r="239" spans="7:8">
      <c r="G239" s="404"/>
      <c r="H239" s="404"/>
    </row>
    <row r="240" spans="7:8">
      <c r="G240" s="404"/>
      <c r="H240" s="404"/>
    </row>
    <row r="241" spans="7:8">
      <c r="G241" s="404"/>
      <c r="H241" s="404"/>
    </row>
    <row r="242" spans="7:8">
      <c r="G242" s="404"/>
      <c r="H242" s="404"/>
    </row>
    <row r="243" spans="7:8">
      <c r="G243" s="404"/>
      <c r="H243" s="404"/>
    </row>
    <row r="244" spans="7:8">
      <c r="G244" s="404"/>
      <c r="H244" s="404"/>
    </row>
    <row r="245" spans="7:8">
      <c r="G245" s="404"/>
      <c r="H245" s="404"/>
    </row>
    <row r="246" spans="7:8">
      <c r="G246" s="404"/>
      <c r="H246" s="404"/>
    </row>
    <row r="247" spans="7:8">
      <c r="G247" s="404"/>
      <c r="H247" s="404"/>
    </row>
    <row r="248" spans="7:8">
      <c r="G248" s="404"/>
      <c r="H248" s="404"/>
    </row>
    <row r="249" spans="7:8">
      <c r="G249" s="404"/>
      <c r="H249" s="404"/>
    </row>
    <row r="250" spans="7:8">
      <c r="G250" s="404"/>
      <c r="H250" s="404"/>
    </row>
    <row r="251" spans="7:8">
      <c r="G251" s="404"/>
      <c r="H251" s="404"/>
    </row>
    <row r="252" spans="7:8">
      <c r="G252" s="404"/>
      <c r="H252" s="404"/>
    </row>
    <row r="253" spans="7:8">
      <c r="G253" s="404"/>
      <c r="H253" s="404"/>
    </row>
    <row r="254" spans="7:8">
      <c r="G254" s="404"/>
      <c r="H254" s="404"/>
    </row>
    <row r="255" spans="7:8">
      <c r="G255" s="404"/>
      <c r="H255" s="404"/>
    </row>
    <row r="256" spans="7:8">
      <c r="G256" s="404"/>
      <c r="H256" s="404"/>
    </row>
    <row r="257" spans="7:8">
      <c r="G257" s="404"/>
      <c r="H257" s="404"/>
    </row>
    <row r="258" spans="7:8">
      <c r="G258" s="404"/>
      <c r="H258" s="404"/>
    </row>
    <row r="259" spans="7:8">
      <c r="G259" s="404"/>
      <c r="H259" s="404"/>
    </row>
    <row r="260" spans="7:8">
      <c r="G260" s="404"/>
      <c r="H260" s="404"/>
    </row>
    <row r="261" spans="7:8">
      <c r="G261" s="404"/>
      <c r="H261" s="404"/>
    </row>
    <row r="262" spans="7:8">
      <c r="G262" s="404"/>
      <c r="H262" s="404"/>
    </row>
    <row r="263" spans="7:8">
      <c r="G263" s="404"/>
      <c r="H263" s="404"/>
    </row>
    <row r="264" spans="7:8">
      <c r="G264" s="404"/>
      <c r="H264" s="404"/>
    </row>
    <row r="265" spans="7:8">
      <c r="G265" s="404"/>
      <c r="H265" s="404"/>
    </row>
    <row r="266" spans="7:8">
      <c r="G266" s="404"/>
      <c r="H266" s="404"/>
    </row>
    <row r="267" spans="7:8">
      <c r="G267" s="404"/>
      <c r="H267" s="404"/>
    </row>
    <row r="268" spans="7:8">
      <c r="G268" s="404"/>
      <c r="H268" s="404"/>
    </row>
    <row r="269" spans="7:8">
      <c r="G269" s="404"/>
      <c r="H269" s="404"/>
    </row>
    <row r="270" spans="7:8">
      <c r="G270" s="404"/>
      <c r="H270" s="404"/>
    </row>
    <row r="271" spans="7:8">
      <c r="G271" s="404"/>
      <c r="H271" s="404"/>
    </row>
    <row r="272" spans="7:8">
      <c r="G272" s="404"/>
      <c r="H272" s="404"/>
    </row>
    <row r="273" spans="7:8">
      <c r="G273" s="404"/>
      <c r="H273" s="404"/>
    </row>
    <row r="274" spans="7:8">
      <c r="G274" s="404"/>
      <c r="H274" s="404"/>
    </row>
    <row r="275" spans="7:8">
      <c r="G275" s="404"/>
      <c r="H275" s="404"/>
    </row>
    <row r="276" spans="7:8">
      <c r="G276" s="404"/>
      <c r="H276" s="404"/>
    </row>
    <row r="277" spans="7:8">
      <c r="G277" s="404"/>
      <c r="H277" s="404"/>
    </row>
    <row r="278" spans="7:8">
      <c r="G278" s="404"/>
      <c r="H278" s="404"/>
    </row>
    <row r="279" spans="7:8">
      <c r="G279" s="404"/>
      <c r="H279" s="404"/>
    </row>
    <row r="280" spans="7:8">
      <c r="G280" s="404"/>
      <c r="H280" s="404"/>
    </row>
    <row r="281" spans="7:8">
      <c r="G281" s="404"/>
      <c r="H281" s="404"/>
    </row>
    <row r="282" spans="7:8">
      <c r="G282" s="404"/>
      <c r="H282" s="404"/>
    </row>
    <row r="283" spans="7:8">
      <c r="G283" s="404"/>
      <c r="H283" s="404"/>
    </row>
    <row r="284" spans="7:8">
      <c r="G284" s="404"/>
      <c r="H284" s="404"/>
    </row>
    <row r="285" spans="7:8">
      <c r="G285" s="404"/>
      <c r="H285" s="404"/>
    </row>
    <row r="286" spans="7:8">
      <c r="G286" s="404"/>
      <c r="H286" s="404"/>
    </row>
    <row r="287" spans="7:8">
      <c r="G287" s="404"/>
      <c r="H287" s="404"/>
    </row>
    <row r="288" spans="7:8">
      <c r="G288" s="404"/>
      <c r="H288" s="404"/>
    </row>
    <row r="289" spans="7:8">
      <c r="G289" s="404"/>
      <c r="H289" s="404"/>
    </row>
    <row r="290" spans="7:8">
      <c r="G290" s="404"/>
      <c r="H290" s="404"/>
    </row>
    <row r="291" spans="7:8">
      <c r="G291" s="404"/>
      <c r="H291" s="404"/>
    </row>
    <row r="292" spans="7:8">
      <c r="G292" s="404"/>
      <c r="H292" s="404"/>
    </row>
    <row r="293" spans="7:8">
      <c r="G293" s="404"/>
      <c r="H293" s="404"/>
    </row>
    <row r="294" spans="7:8">
      <c r="G294" s="404"/>
      <c r="H294" s="404"/>
    </row>
    <row r="295" spans="7:8">
      <c r="G295" s="404"/>
      <c r="H295" s="404"/>
    </row>
    <row r="296" spans="7:8">
      <c r="G296" s="404"/>
      <c r="H296" s="404"/>
    </row>
    <row r="297" spans="7:8">
      <c r="G297" s="404"/>
      <c r="H297" s="404"/>
    </row>
    <row r="298" spans="7:8">
      <c r="G298" s="404"/>
      <c r="H298" s="404"/>
    </row>
    <row r="299" spans="7:8">
      <c r="G299" s="404"/>
      <c r="H299" s="404"/>
    </row>
    <row r="300" spans="7:8">
      <c r="G300" s="404"/>
      <c r="H300" s="404"/>
    </row>
    <row r="301" spans="7:8">
      <c r="G301" s="404"/>
      <c r="H301" s="404"/>
    </row>
    <row r="302" spans="7:8">
      <c r="G302" s="404"/>
      <c r="H302" s="404"/>
    </row>
    <row r="303" spans="7:8">
      <c r="G303" s="404"/>
      <c r="H303" s="404"/>
    </row>
    <row r="304" spans="7:8">
      <c r="G304" s="404"/>
      <c r="H304" s="404"/>
    </row>
    <row r="305" spans="7:8">
      <c r="G305" s="404"/>
      <c r="H305" s="404"/>
    </row>
    <row r="306" spans="7:8">
      <c r="G306" s="404"/>
      <c r="H306" s="404"/>
    </row>
    <row r="307" spans="7:8">
      <c r="G307" s="404"/>
      <c r="H307" s="404"/>
    </row>
    <row r="308" spans="7:8">
      <c r="G308" s="404"/>
      <c r="H308" s="404"/>
    </row>
    <row r="309" spans="7:8">
      <c r="G309" s="404"/>
      <c r="H309" s="404"/>
    </row>
    <row r="310" spans="7:8">
      <c r="G310" s="404"/>
      <c r="H310" s="404"/>
    </row>
    <row r="311" spans="7:8">
      <c r="G311" s="404"/>
      <c r="H311" s="404"/>
    </row>
    <row r="312" spans="7:8">
      <c r="G312" s="404"/>
      <c r="H312" s="404"/>
    </row>
    <row r="313" spans="7:8">
      <c r="G313" s="404"/>
      <c r="H313" s="404"/>
    </row>
    <row r="314" spans="7:8">
      <c r="G314" s="404"/>
      <c r="H314" s="404"/>
    </row>
    <row r="315" spans="7:8">
      <c r="G315" s="404"/>
      <c r="H315" s="404"/>
    </row>
    <row r="316" spans="7:8">
      <c r="G316" s="404"/>
      <c r="H316" s="404"/>
    </row>
    <row r="317" spans="7:8">
      <c r="G317" s="404"/>
      <c r="H317" s="404"/>
    </row>
    <row r="318" spans="7:8">
      <c r="G318" s="404"/>
      <c r="H318" s="404"/>
    </row>
    <row r="319" spans="7:8">
      <c r="G319" s="404"/>
      <c r="H319" s="404"/>
    </row>
    <row r="320" spans="7:8">
      <c r="G320" s="404"/>
      <c r="H320" s="404"/>
    </row>
    <row r="321" spans="7:8">
      <c r="G321" s="404"/>
      <c r="H321" s="404"/>
    </row>
    <row r="322" spans="7:8">
      <c r="G322" s="404"/>
      <c r="H322" s="404"/>
    </row>
    <row r="323" spans="7:8">
      <c r="G323" s="404"/>
      <c r="H323" s="404"/>
    </row>
    <row r="324" spans="7:8">
      <c r="G324" s="404"/>
      <c r="H324" s="404"/>
    </row>
    <row r="325" spans="7:8">
      <c r="G325" s="404"/>
      <c r="H325" s="404"/>
    </row>
    <row r="326" spans="7:8">
      <c r="G326" s="404"/>
      <c r="H326" s="404"/>
    </row>
    <row r="327" spans="7:8">
      <c r="G327" s="404"/>
      <c r="H327" s="404"/>
    </row>
    <row r="328" spans="7:8">
      <c r="G328" s="404"/>
      <c r="H328" s="404"/>
    </row>
    <row r="329" spans="7:8">
      <c r="G329" s="404"/>
      <c r="H329" s="404"/>
    </row>
    <row r="330" spans="7:8">
      <c r="G330" s="404"/>
      <c r="H330" s="404"/>
    </row>
    <row r="331" spans="7:8">
      <c r="G331" s="404"/>
      <c r="H331" s="404"/>
    </row>
    <row r="332" spans="7:8">
      <c r="G332" s="404"/>
      <c r="H332" s="404"/>
    </row>
    <row r="333" spans="7:8">
      <c r="G333" s="404"/>
      <c r="H333" s="404"/>
    </row>
    <row r="334" spans="7:8">
      <c r="G334" s="404"/>
      <c r="H334" s="404"/>
    </row>
    <row r="335" spans="7:8">
      <c r="G335" s="404"/>
      <c r="H335" s="404"/>
    </row>
    <row r="336" spans="7:8">
      <c r="G336" s="404"/>
      <c r="H336" s="404"/>
    </row>
    <row r="337" spans="7:8">
      <c r="G337" s="404"/>
      <c r="H337" s="404"/>
    </row>
    <row r="338" spans="7:8">
      <c r="G338" s="404"/>
      <c r="H338" s="404"/>
    </row>
    <row r="339" spans="7:8">
      <c r="G339" s="404"/>
      <c r="H339" s="404"/>
    </row>
    <row r="340" spans="7:8">
      <c r="G340" s="404"/>
      <c r="H340" s="404"/>
    </row>
    <row r="341" spans="7:8">
      <c r="G341" s="404"/>
      <c r="H341" s="404"/>
    </row>
    <row r="342" spans="7:8">
      <c r="G342" s="404"/>
      <c r="H342" s="404"/>
    </row>
    <row r="343" spans="7:8">
      <c r="G343" s="404"/>
      <c r="H343" s="404"/>
    </row>
    <row r="344" spans="7:8">
      <c r="G344" s="404"/>
      <c r="H344" s="404"/>
    </row>
    <row r="345" spans="7:8">
      <c r="G345" s="404"/>
      <c r="H345" s="404"/>
    </row>
    <row r="346" spans="7:8">
      <c r="G346" s="404"/>
      <c r="H346" s="404"/>
    </row>
    <row r="347" spans="7:8">
      <c r="G347" s="404"/>
      <c r="H347" s="404"/>
    </row>
    <row r="348" spans="7:8">
      <c r="G348" s="404"/>
      <c r="H348" s="404"/>
    </row>
    <row r="349" spans="7:8">
      <c r="G349" s="404"/>
      <c r="H349" s="404"/>
    </row>
    <row r="350" spans="7:8">
      <c r="G350" s="404"/>
      <c r="H350" s="404"/>
    </row>
    <row r="351" spans="7:8">
      <c r="G351" s="404"/>
      <c r="H351" s="404"/>
    </row>
    <row r="352" spans="7:8">
      <c r="G352" s="404"/>
      <c r="H352" s="404"/>
    </row>
    <row r="353" spans="7:8">
      <c r="G353" s="404"/>
      <c r="H353" s="404"/>
    </row>
    <row r="354" spans="7:8">
      <c r="G354" s="404"/>
      <c r="H354" s="404"/>
    </row>
    <row r="355" spans="7:8">
      <c r="G355" s="404"/>
      <c r="H355" s="404"/>
    </row>
    <row r="356" spans="7:8">
      <c r="G356" s="404"/>
      <c r="H356" s="404"/>
    </row>
    <row r="357" spans="7:8">
      <c r="G357" s="404"/>
      <c r="H357" s="404"/>
    </row>
    <row r="358" spans="7:8">
      <c r="G358" s="404"/>
      <c r="H358" s="404"/>
    </row>
    <row r="359" spans="7:8">
      <c r="G359" s="404"/>
      <c r="H359" s="404"/>
    </row>
    <row r="360" spans="7:8">
      <c r="G360" s="404"/>
      <c r="H360" s="404"/>
    </row>
    <row r="361" spans="7:8">
      <c r="G361" s="404"/>
      <c r="H361" s="404"/>
    </row>
    <row r="362" spans="7:8">
      <c r="G362" s="404"/>
      <c r="H362" s="404"/>
    </row>
    <row r="363" spans="7:8">
      <c r="G363" s="404"/>
      <c r="H363" s="404"/>
    </row>
    <row r="364" spans="7:8">
      <c r="G364" s="404"/>
      <c r="H364" s="404"/>
    </row>
    <row r="365" spans="7:8">
      <c r="G365" s="404"/>
      <c r="H365" s="404"/>
    </row>
    <row r="366" spans="7:8">
      <c r="G366" s="404"/>
      <c r="H366" s="404"/>
    </row>
    <row r="367" spans="7:8">
      <c r="G367" s="404"/>
      <c r="H367" s="404"/>
    </row>
    <row r="368" spans="7:8">
      <c r="G368" s="404"/>
      <c r="H368" s="404"/>
    </row>
    <row r="369" spans="7:8">
      <c r="G369" s="404"/>
      <c r="H369" s="404"/>
    </row>
    <row r="370" spans="7:8">
      <c r="G370" s="404"/>
      <c r="H370" s="404"/>
    </row>
    <row r="371" spans="7:8">
      <c r="G371" s="404"/>
      <c r="H371" s="404"/>
    </row>
    <row r="372" spans="7:8">
      <c r="G372" s="404"/>
      <c r="H372" s="404"/>
    </row>
    <row r="373" spans="7:8">
      <c r="G373" s="404"/>
      <c r="H373" s="404"/>
    </row>
    <row r="374" spans="7:8">
      <c r="G374" s="404"/>
      <c r="H374" s="404"/>
    </row>
    <row r="375" spans="7:8">
      <c r="G375" s="404"/>
      <c r="H375" s="404"/>
    </row>
    <row r="376" spans="7:8">
      <c r="G376" s="404"/>
      <c r="H376" s="404"/>
    </row>
    <row r="377" spans="7:8">
      <c r="G377" s="404"/>
      <c r="H377" s="404"/>
    </row>
    <row r="378" spans="7:8">
      <c r="G378" s="404"/>
      <c r="H378" s="404"/>
    </row>
    <row r="379" spans="7:8">
      <c r="G379" s="404"/>
      <c r="H379" s="404"/>
    </row>
    <row r="380" spans="7:8">
      <c r="G380" s="404"/>
      <c r="H380" s="404"/>
    </row>
    <row r="381" spans="7:8">
      <c r="G381" s="404"/>
      <c r="H381" s="404"/>
    </row>
    <row r="382" spans="7:8">
      <c r="G382" s="404"/>
      <c r="H382" s="404"/>
    </row>
    <row r="383" spans="7:8">
      <c r="G383" s="404"/>
      <c r="H383" s="404"/>
    </row>
    <row r="384" spans="7:8">
      <c r="G384" s="404"/>
      <c r="H384" s="404"/>
    </row>
    <row r="385" spans="7:8">
      <c r="G385" s="404"/>
      <c r="H385" s="404"/>
    </row>
    <row r="386" spans="7:8">
      <c r="G386" s="404"/>
      <c r="H386" s="404"/>
    </row>
    <row r="387" spans="7:8">
      <c r="G387" s="404"/>
      <c r="H387" s="404"/>
    </row>
    <row r="388" spans="7:8">
      <c r="G388" s="404"/>
      <c r="H388" s="404"/>
    </row>
    <row r="389" spans="7:8">
      <c r="G389" s="404"/>
      <c r="H389" s="404"/>
    </row>
    <row r="390" spans="7:8">
      <c r="G390" s="404"/>
      <c r="H390" s="404"/>
    </row>
    <row r="391" spans="7:8">
      <c r="G391" s="404"/>
      <c r="H391" s="404"/>
    </row>
    <row r="392" spans="7:8">
      <c r="G392" s="404"/>
      <c r="H392" s="404"/>
    </row>
    <row r="393" spans="7:8">
      <c r="G393" s="404"/>
      <c r="H393" s="404"/>
    </row>
    <row r="394" spans="7:8">
      <c r="G394" s="404"/>
      <c r="H394" s="404"/>
    </row>
    <row r="395" spans="7:8">
      <c r="G395" s="404"/>
      <c r="H395" s="404"/>
    </row>
    <row r="396" spans="7:8">
      <c r="G396" s="404"/>
      <c r="H396" s="404"/>
    </row>
    <row r="397" spans="7:8">
      <c r="G397" s="404"/>
      <c r="H397" s="404"/>
    </row>
    <row r="398" spans="7:8">
      <c r="G398" s="404"/>
      <c r="H398" s="404"/>
    </row>
    <row r="399" spans="7:8">
      <c r="G399" s="404"/>
      <c r="H399" s="404"/>
    </row>
    <row r="400" spans="7:8">
      <c r="G400" s="404"/>
      <c r="H400" s="404"/>
    </row>
    <row r="401" spans="7:8">
      <c r="G401" s="404"/>
      <c r="H401" s="404"/>
    </row>
    <row r="402" spans="7:8">
      <c r="G402" s="404"/>
      <c r="H402" s="404"/>
    </row>
    <row r="403" spans="7:8">
      <c r="G403" s="404"/>
      <c r="H403" s="404"/>
    </row>
    <row r="404" spans="7:8">
      <c r="G404" s="404"/>
      <c r="H404" s="404"/>
    </row>
    <row r="405" spans="7:8">
      <c r="G405" s="404"/>
      <c r="H405" s="404"/>
    </row>
    <row r="406" spans="7:8">
      <c r="G406" s="404"/>
      <c r="H406" s="404"/>
    </row>
    <row r="407" spans="7:8">
      <c r="G407" s="404"/>
      <c r="H407" s="404"/>
    </row>
    <row r="408" spans="7:8">
      <c r="G408" s="404"/>
      <c r="H408" s="404"/>
    </row>
    <row r="409" spans="7:8">
      <c r="G409" s="404"/>
      <c r="H409" s="404"/>
    </row>
    <row r="410" spans="7:8">
      <c r="G410" s="404"/>
      <c r="H410" s="404"/>
    </row>
    <row r="411" spans="7:8">
      <c r="G411" s="404"/>
      <c r="H411" s="404"/>
    </row>
    <row r="412" spans="7:8">
      <c r="G412" s="404"/>
      <c r="H412" s="404"/>
    </row>
    <row r="413" spans="7:8">
      <c r="G413" s="404"/>
      <c r="H413" s="404"/>
    </row>
    <row r="414" spans="7:8">
      <c r="G414" s="404"/>
      <c r="H414" s="404"/>
    </row>
    <row r="415" spans="7:8">
      <c r="G415" s="404"/>
      <c r="H415" s="404"/>
    </row>
    <row r="416" spans="7:8">
      <c r="G416" s="404"/>
      <c r="H416" s="404"/>
    </row>
    <row r="417" spans="7:8">
      <c r="G417" s="404"/>
      <c r="H417" s="404"/>
    </row>
    <row r="418" spans="7:8">
      <c r="G418" s="404"/>
      <c r="H418" s="404"/>
    </row>
    <row r="419" spans="7:8">
      <c r="G419" s="404"/>
      <c r="H419" s="404"/>
    </row>
    <row r="420" spans="7:8">
      <c r="G420" s="404"/>
      <c r="H420" s="404"/>
    </row>
    <row r="421" spans="7:8">
      <c r="G421" s="404"/>
      <c r="H421" s="404"/>
    </row>
    <row r="422" spans="7:8">
      <c r="G422" s="404"/>
      <c r="H422" s="404"/>
    </row>
    <row r="423" spans="7:8">
      <c r="G423" s="404"/>
      <c r="H423" s="404"/>
    </row>
    <row r="424" spans="7:8">
      <c r="G424" s="404"/>
      <c r="H424" s="404"/>
    </row>
    <row r="425" spans="7:8">
      <c r="G425" s="404"/>
      <c r="H425" s="404"/>
    </row>
    <row r="426" spans="7:8">
      <c r="G426" s="404"/>
      <c r="H426" s="404"/>
    </row>
    <row r="427" spans="7:8">
      <c r="G427" s="404"/>
      <c r="H427" s="404"/>
    </row>
    <row r="428" spans="7:8">
      <c r="G428" s="404"/>
      <c r="H428" s="404"/>
    </row>
    <row r="429" spans="7:8">
      <c r="G429" s="404"/>
      <c r="H429" s="404"/>
    </row>
    <row r="430" spans="7:8">
      <c r="G430" s="404"/>
      <c r="H430" s="404"/>
    </row>
    <row r="431" spans="7:8">
      <c r="G431" s="404"/>
      <c r="H431" s="404"/>
    </row>
    <row r="432" spans="7:8">
      <c r="G432" s="404"/>
      <c r="H432" s="404"/>
    </row>
    <row r="433" spans="7:8">
      <c r="G433" s="404"/>
      <c r="H433" s="404"/>
    </row>
    <row r="434" spans="7:8">
      <c r="G434" s="404"/>
      <c r="H434" s="404"/>
    </row>
    <row r="435" spans="7:8">
      <c r="G435" s="404"/>
      <c r="H435" s="404"/>
    </row>
    <row r="436" spans="7:8">
      <c r="G436" s="404"/>
      <c r="H436" s="404"/>
    </row>
    <row r="437" spans="7:8">
      <c r="G437" s="404"/>
      <c r="H437" s="404"/>
    </row>
    <row r="438" spans="7:8">
      <c r="G438" s="404"/>
      <c r="H438" s="404"/>
    </row>
    <row r="439" spans="7:8">
      <c r="G439" s="404"/>
      <c r="H439" s="404"/>
    </row>
    <row r="440" spans="7:8">
      <c r="G440" s="404"/>
      <c r="H440" s="404"/>
    </row>
    <row r="441" spans="7:8">
      <c r="G441" s="404"/>
      <c r="H441" s="404"/>
    </row>
    <row r="442" spans="7:8">
      <c r="G442" s="404"/>
      <c r="H442" s="404"/>
    </row>
    <row r="443" spans="7:8">
      <c r="G443" s="404"/>
      <c r="H443" s="404"/>
    </row>
    <row r="444" spans="7:8">
      <c r="G444" s="404"/>
      <c r="H444" s="404"/>
    </row>
    <row r="445" spans="7:8">
      <c r="G445" s="404"/>
      <c r="H445" s="404"/>
    </row>
    <row r="446" spans="7:8">
      <c r="G446" s="404"/>
      <c r="H446" s="404"/>
    </row>
    <row r="447" spans="7:8">
      <c r="G447" s="404"/>
      <c r="H447" s="404"/>
    </row>
    <row r="448" spans="7:8">
      <c r="G448" s="404"/>
      <c r="H448" s="404"/>
    </row>
    <row r="449" spans="7:8">
      <c r="G449" s="404"/>
      <c r="H449" s="404"/>
    </row>
    <row r="450" spans="7:8">
      <c r="G450" s="404"/>
      <c r="H450" s="404"/>
    </row>
    <row r="451" spans="7:8">
      <c r="G451" s="404"/>
      <c r="H451" s="404"/>
    </row>
    <row r="452" spans="7:8">
      <c r="G452" s="404"/>
      <c r="H452" s="404"/>
    </row>
    <row r="453" spans="7:8">
      <c r="G453" s="404"/>
      <c r="H453" s="404"/>
    </row>
    <row r="454" spans="7:8">
      <c r="G454" s="404"/>
      <c r="H454" s="404"/>
    </row>
    <row r="455" spans="7:8">
      <c r="G455" s="404"/>
      <c r="H455" s="404"/>
    </row>
    <row r="456" spans="7:8">
      <c r="G456" s="404"/>
      <c r="H456" s="404"/>
    </row>
    <row r="457" spans="7:8">
      <c r="G457" s="404"/>
      <c r="H457" s="404"/>
    </row>
    <row r="458" spans="7:8">
      <c r="G458" s="404"/>
      <c r="H458" s="404"/>
    </row>
    <row r="459" spans="7:8">
      <c r="G459" s="404"/>
      <c r="H459" s="404"/>
    </row>
    <row r="460" spans="7:8">
      <c r="G460" s="404"/>
      <c r="H460" s="404"/>
    </row>
    <row r="461" spans="7:8">
      <c r="G461" s="404"/>
      <c r="H461" s="404"/>
    </row>
    <row r="462" spans="7:8">
      <c r="G462" s="404"/>
      <c r="H462" s="404"/>
    </row>
    <row r="463" spans="7:8">
      <c r="G463" s="404"/>
      <c r="H463" s="404"/>
    </row>
    <row r="464" spans="7:8">
      <c r="G464" s="404"/>
      <c r="H464" s="404"/>
    </row>
    <row r="465" spans="7:8">
      <c r="G465" s="404"/>
      <c r="H465" s="404"/>
    </row>
    <row r="466" spans="7:8">
      <c r="G466" s="404"/>
      <c r="H466" s="404"/>
    </row>
    <row r="467" spans="7:8">
      <c r="G467" s="404"/>
      <c r="H467" s="404"/>
    </row>
    <row r="468" spans="7:8">
      <c r="G468" s="404"/>
      <c r="H468" s="404"/>
    </row>
    <row r="469" spans="7:8">
      <c r="G469" s="404"/>
      <c r="H469" s="404"/>
    </row>
    <row r="470" spans="7:8">
      <c r="G470" s="404"/>
      <c r="H470" s="404"/>
    </row>
    <row r="471" spans="7:8">
      <c r="G471" s="404"/>
      <c r="H471" s="404"/>
    </row>
    <row r="472" spans="7:8">
      <c r="G472" s="404"/>
      <c r="H472" s="404"/>
    </row>
    <row r="473" spans="7:8">
      <c r="G473" s="404"/>
      <c r="H473" s="404"/>
    </row>
    <row r="474" spans="7:8">
      <c r="G474" s="404"/>
      <c r="H474" s="404"/>
    </row>
    <row r="475" spans="7:8">
      <c r="G475" s="404"/>
      <c r="H475" s="404"/>
    </row>
    <row r="476" spans="7:8">
      <c r="G476" s="404"/>
      <c r="H476" s="404"/>
    </row>
    <row r="477" spans="7:8">
      <c r="G477" s="404"/>
      <c r="H477" s="404"/>
    </row>
    <row r="478" spans="7:8">
      <c r="G478" s="404"/>
      <c r="H478" s="404"/>
    </row>
    <row r="479" spans="7:8">
      <c r="G479" s="404"/>
      <c r="H479" s="404"/>
    </row>
    <row r="480" spans="7:8">
      <c r="G480" s="404"/>
      <c r="H480" s="404"/>
    </row>
    <row r="481" spans="7:8">
      <c r="G481" s="404"/>
      <c r="H481" s="404"/>
    </row>
    <row r="482" spans="7:8">
      <c r="G482" s="404"/>
      <c r="H482" s="404"/>
    </row>
    <row r="483" spans="7:8">
      <c r="G483" s="404"/>
      <c r="H483" s="404"/>
    </row>
    <row r="484" spans="7:8">
      <c r="G484" s="404"/>
      <c r="H484" s="404"/>
    </row>
    <row r="485" spans="7:8">
      <c r="G485" s="404"/>
      <c r="H485" s="404"/>
    </row>
    <row r="486" spans="7:8">
      <c r="G486" s="404"/>
      <c r="H486" s="404"/>
    </row>
    <row r="487" spans="7:8">
      <c r="G487" s="404"/>
      <c r="H487" s="404"/>
    </row>
    <row r="488" spans="7:8">
      <c r="G488" s="404"/>
      <c r="H488" s="404"/>
    </row>
    <row r="489" spans="7:8">
      <c r="G489" s="404"/>
      <c r="H489" s="404"/>
    </row>
    <row r="490" spans="7:8">
      <c r="G490" s="404"/>
      <c r="H490" s="404"/>
    </row>
    <row r="491" spans="7:8">
      <c r="G491" s="404"/>
      <c r="H491" s="404"/>
    </row>
    <row r="492" spans="7:8">
      <c r="G492" s="404"/>
      <c r="H492" s="404"/>
    </row>
    <row r="493" spans="7:8">
      <c r="G493" s="404"/>
      <c r="H493" s="404"/>
    </row>
    <row r="494" spans="7:8">
      <c r="G494" s="404"/>
      <c r="H494" s="404"/>
    </row>
    <row r="495" spans="7:8">
      <c r="G495" s="404"/>
      <c r="H495" s="404"/>
    </row>
    <row r="496" spans="7:8">
      <c r="G496" s="404"/>
      <c r="H496" s="404"/>
    </row>
    <row r="497" spans="7:8">
      <c r="G497" s="404"/>
      <c r="H497" s="404"/>
    </row>
    <row r="498" spans="7:8">
      <c r="G498" s="404"/>
      <c r="H498" s="404"/>
    </row>
    <row r="499" spans="7:8">
      <c r="G499" s="404"/>
      <c r="H499" s="404"/>
    </row>
    <row r="500" spans="7:8">
      <c r="G500" s="404"/>
      <c r="H500" s="404"/>
    </row>
    <row r="501" spans="7:8">
      <c r="G501" s="404"/>
      <c r="H501" s="404"/>
    </row>
    <row r="502" spans="7:8">
      <c r="G502" s="404"/>
      <c r="H502" s="404"/>
    </row>
    <row r="503" spans="7:8">
      <c r="G503" s="404"/>
      <c r="H503" s="404"/>
    </row>
    <row r="504" spans="7:8">
      <c r="G504" s="404"/>
      <c r="H504" s="404"/>
    </row>
    <row r="505" spans="7:8">
      <c r="G505" s="404"/>
      <c r="H505" s="404"/>
    </row>
    <row r="506" spans="7:8">
      <c r="G506" s="404"/>
      <c r="H506" s="404"/>
    </row>
    <row r="507" spans="7:8">
      <c r="G507" s="404"/>
      <c r="H507" s="404"/>
    </row>
    <row r="508" spans="7:8">
      <c r="G508" s="404"/>
      <c r="H508" s="404"/>
    </row>
    <row r="509" spans="7:8">
      <c r="G509" s="404"/>
      <c r="H509" s="404"/>
    </row>
    <row r="510" spans="7:8">
      <c r="G510" s="404"/>
      <c r="H510" s="404"/>
    </row>
    <row r="511" spans="7:8">
      <c r="G511" s="404"/>
      <c r="H511" s="404"/>
    </row>
    <row r="512" spans="7:8">
      <c r="G512" s="404"/>
      <c r="H512" s="404"/>
    </row>
    <row r="513" spans="7:8">
      <c r="G513" s="404"/>
      <c r="H513" s="404"/>
    </row>
    <row r="514" spans="7:8">
      <c r="G514" s="404"/>
      <c r="H514" s="404"/>
    </row>
    <row r="515" spans="7:8">
      <c r="G515" s="404"/>
      <c r="H515" s="404"/>
    </row>
    <row r="516" spans="7:8">
      <c r="G516" s="404"/>
      <c r="H516" s="404"/>
    </row>
    <row r="517" spans="7:8">
      <c r="G517" s="404"/>
      <c r="H517" s="404"/>
    </row>
    <row r="518" spans="7:8">
      <c r="G518" s="404"/>
      <c r="H518" s="404"/>
    </row>
    <row r="519" spans="7:8">
      <c r="G519" s="404"/>
      <c r="H519" s="404"/>
    </row>
    <row r="520" spans="7:8">
      <c r="G520" s="404"/>
      <c r="H520" s="404"/>
    </row>
    <row r="521" spans="7:8">
      <c r="G521" s="404"/>
      <c r="H521" s="404"/>
    </row>
    <row r="522" spans="7:8">
      <c r="G522" s="404"/>
      <c r="H522" s="404"/>
    </row>
    <row r="523" spans="7:8">
      <c r="G523" s="404"/>
      <c r="H523" s="404"/>
    </row>
    <row r="524" spans="7:8">
      <c r="G524" s="404"/>
      <c r="H524" s="404"/>
    </row>
    <row r="525" spans="7:8">
      <c r="G525" s="404"/>
      <c r="H525" s="404"/>
    </row>
    <row r="526" spans="7:8">
      <c r="G526" s="404"/>
      <c r="H526" s="404"/>
    </row>
    <row r="527" spans="7:8">
      <c r="G527" s="404"/>
      <c r="H527" s="404"/>
    </row>
    <row r="528" spans="7:8">
      <c r="G528" s="404"/>
      <c r="H528" s="404"/>
    </row>
    <row r="529" spans="7:8">
      <c r="G529" s="404"/>
      <c r="H529" s="404"/>
    </row>
    <row r="530" spans="7:8">
      <c r="G530" s="404"/>
      <c r="H530" s="404"/>
    </row>
    <row r="531" spans="7:8">
      <c r="G531" s="404"/>
      <c r="H531" s="404"/>
    </row>
    <row r="532" spans="7:8">
      <c r="G532" s="404"/>
      <c r="H532" s="404"/>
    </row>
    <row r="533" spans="7:8">
      <c r="G533" s="404"/>
      <c r="H533" s="404"/>
    </row>
    <row r="534" spans="7:8">
      <c r="G534" s="404"/>
      <c r="H534" s="404"/>
    </row>
    <row r="535" spans="7:8">
      <c r="G535" s="404"/>
      <c r="H535" s="404"/>
    </row>
    <row r="536" spans="7:8">
      <c r="G536" s="404"/>
      <c r="H536" s="404"/>
    </row>
    <row r="537" spans="7:8">
      <c r="G537" s="404"/>
      <c r="H537" s="404"/>
    </row>
    <row r="538" spans="7:8">
      <c r="G538" s="404"/>
      <c r="H538" s="404"/>
    </row>
    <row r="539" spans="7:8">
      <c r="G539" s="404"/>
      <c r="H539" s="404"/>
    </row>
    <row r="540" spans="7:8">
      <c r="G540" s="404"/>
      <c r="H540" s="404"/>
    </row>
    <row r="541" spans="7:8">
      <c r="G541" s="404"/>
      <c r="H541" s="404"/>
    </row>
    <row r="542" spans="7:8">
      <c r="G542" s="404"/>
      <c r="H542" s="404"/>
    </row>
    <row r="543" spans="7:8">
      <c r="G543" s="404"/>
      <c r="H543" s="404"/>
    </row>
    <row r="544" spans="7:8">
      <c r="G544" s="404"/>
      <c r="H544" s="404"/>
    </row>
    <row r="545" spans="7:8">
      <c r="G545" s="404"/>
      <c r="H545" s="404"/>
    </row>
    <row r="546" spans="7:8">
      <c r="G546" s="404"/>
      <c r="H546" s="404"/>
    </row>
    <row r="547" spans="7:8">
      <c r="G547" s="404"/>
      <c r="H547" s="404"/>
    </row>
    <row r="548" spans="7:8">
      <c r="G548" s="404"/>
      <c r="H548" s="404"/>
    </row>
    <row r="549" spans="7:8">
      <c r="G549" s="404"/>
      <c r="H549" s="404"/>
    </row>
    <row r="550" spans="7:8">
      <c r="G550" s="404"/>
      <c r="H550" s="404"/>
    </row>
    <row r="551" spans="7:8">
      <c r="G551" s="404"/>
      <c r="H551" s="404"/>
    </row>
    <row r="552" spans="7:8">
      <c r="G552" s="404"/>
      <c r="H552" s="404"/>
    </row>
    <row r="553" spans="7:8">
      <c r="G553" s="404"/>
      <c r="H553" s="404"/>
    </row>
    <row r="554" spans="7:8">
      <c r="G554" s="404"/>
      <c r="H554" s="404"/>
    </row>
    <row r="555" spans="7:8">
      <c r="G555" s="404"/>
      <c r="H555" s="404"/>
    </row>
    <row r="556" spans="7:8">
      <c r="G556" s="404"/>
      <c r="H556" s="404"/>
    </row>
    <row r="557" spans="7:8">
      <c r="G557" s="404"/>
      <c r="H557" s="404"/>
    </row>
    <row r="558" spans="7:8">
      <c r="G558" s="404"/>
      <c r="H558" s="404"/>
    </row>
    <row r="559" spans="7:8">
      <c r="G559" s="404"/>
      <c r="H559" s="404"/>
    </row>
    <row r="560" spans="7:8">
      <c r="G560" s="404"/>
      <c r="H560" s="404"/>
    </row>
    <row r="561" spans="7:8">
      <c r="G561" s="404"/>
      <c r="H561" s="404"/>
    </row>
    <row r="562" spans="7:8">
      <c r="G562" s="404"/>
      <c r="H562" s="404"/>
    </row>
    <row r="563" spans="7:8">
      <c r="G563" s="404"/>
      <c r="H563" s="404"/>
    </row>
    <row r="564" spans="7:8">
      <c r="G564" s="404"/>
      <c r="H564" s="404"/>
    </row>
    <row r="565" spans="7:8">
      <c r="G565" s="404"/>
      <c r="H565" s="404"/>
    </row>
    <row r="566" spans="7:8">
      <c r="G566" s="404"/>
      <c r="H566" s="404"/>
    </row>
    <row r="567" spans="7:8">
      <c r="G567" s="404"/>
      <c r="H567" s="404"/>
    </row>
    <row r="568" spans="7:8">
      <c r="G568" s="404"/>
      <c r="H568" s="404"/>
    </row>
    <row r="569" spans="7:8">
      <c r="G569" s="404"/>
      <c r="H569" s="404"/>
    </row>
    <row r="570" spans="7:8">
      <c r="G570" s="404"/>
      <c r="H570" s="404"/>
    </row>
    <row r="571" spans="7:8">
      <c r="G571" s="404"/>
      <c r="H571" s="404"/>
    </row>
    <row r="572" spans="7:8">
      <c r="G572" s="404"/>
      <c r="H572" s="404"/>
    </row>
    <row r="573" spans="7:8">
      <c r="G573" s="404"/>
      <c r="H573" s="404"/>
    </row>
    <row r="574" spans="7:8">
      <c r="G574" s="404"/>
      <c r="H574" s="404"/>
    </row>
    <row r="575" spans="7:8">
      <c r="G575" s="404"/>
      <c r="H575" s="404"/>
    </row>
    <row r="576" spans="7:8">
      <c r="G576" s="404"/>
      <c r="H576" s="404"/>
    </row>
    <row r="577" spans="7:8">
      <c r="G577" s="404"/>
      <c r="H577" s="404"/>
    </row>
    <row r="578" spans="7:8">
      <c r="G578" s="404"/>
      <c r="H578" s="404"/>
    </row>
    <row r="579" spans="7:8">
      <c r="G579" s="404"/>
      <c r="H579" s="404"/>
    </row>
    <row r="580" spans="7:8">
      <c r="G580" s="404"/>
      <c r="H580" s="404"/>
    </row>
    <row r="581" spans="7:8">
      <c r="G581" s="404"/>
      <c r="H581" s="404"/>
    </row>
    <row r="582" spans="7:8">
      <c r="G582" s="404"/>
      <c r="H582" s="404"/>
    </row>
    <row r="583" spans="7:8">
      <c r="G583" s="404"/>
      <c r="H583" s="404"/>
    </row>
    <row r="584" spans="7:8">
      <c r="G584" s="404"/>
      <c r="H584" s="404"/>
    </row>
    <row r="585" spans="7:8">
      <c r="G585" s="404"/>
      <c r="H585" s="404"/>
    </row>
    <row r="586" spans="7:8">
      <c r="G586" s="404"/>
      <c r="H586" s="404"/>
    </row>
    <row r="587" spans="7:8">
      <c r="G587" s="404"/>
      <c r="H587" s="404"/>
    </row>
    <row r="588" spans="7:8">
      <c r="G588" s="404"/>
      <c r="H588" s="404"/>
    </row>
    <row r="589" spans="7:8">
      <c r="G589" s="404"/>
      <c r="H589" s="404"/>
    </row>
    <row r="590" spans="7:8">
      <c r="G590" s="404"/>
      <c r="H590" s="404"/>
    </row>
    <row r="591" spans="7:8">
      <c r="G591" s="404"/>
      <c r="H591" s="404"/>
    </row>
    <row r="592" spans="7:8">
      <c r="G592" s="404"/>
      <c r="H592" s="404"/>
    </row>
    <row r="593" spans="7:8">
      <c r="G593" s="404"/>
      <c r="H593" s="404"/>
    </row>
    <row r="594" spans="7:8">
      <c r="G594" s="404"/>
      <c r="H594" s="404"/>
    </row>
    <row r="595" spans="7:8">
      <c r="G595" s="404"/>
      <c r="H595" s="404"/>
    </row>
    <row r="596" spans="7:8">
      <c r="G596" s="404"/>
      <c r="H596" s="404"/>
    </row>
    <row r="597" spans="7:8">
      <c r="G597" s="404"/>
      <c r="H597" s="404"/>
    </row>
    <row r="598" spans="7:8">
      <c r="G598" s="404"/>
      <c r="H598" s="404"/>
    </row>
    <row r="599" spans="7:8">
      <c r="G599" s="404"/>
      <c r="H599" s="404"/>
    </row>
    <row r="600" spans="7:8">
      <c r="G600" s="404"/>
      <c r="H600" s="404"/>
    </row>
    <row r="601" spans="7:8">
      <c r="G601" s="404"/>
      <c r="H601" s="404"/>
    </row>
    <row r="602" spans="7:8">
      <c r="G602" s="404"/>
      <c r="H602" s="404"/>
    </row>
    <row r="603" spans="7:8">
      <c r="G603" s="404"/>
      <c r="H603" s="404"/>
    </row>
    <row r="604" spans="7:8">
      <c r="G604" s="404"/>
      <c r="H604" s="404"/>
    </row>
    <row r="605" spans="7:8">
      <c r="G605" s="404"/>
      <c r="H605" s="404"/>
    </row>
    <row r="606" spans="7:8">
      <c r="G606" s="404"/>
      <c r="H606" s="404"/>
    </row>
    <row r="607" spans="7:8">
      <c r="G607" s="404"/>
      <c r="H607" s="404"/>
    </row>
    <row r="608" spans="7:8">
      <c r="G608" s="404"/>
      <c r="H608" s="404"/>
    </row>
    <row r="609" spans="7:8">
      <c r="G609" s="404"/>
      <c r="H609" s="404"/>
    </row>
    <row r="610" spans="7:8">
      <c r="G610" s="404"/>
      <c r="H610" s="404"/>
    </row>
    <row r="611" spans="7:8">
      <c r="G611" s="404"/>
      <c r="H611" s="404"/>
    </row>
    <row r="612" spans="7:8">
      <c r="G612" s="404"/>
      <c r="H612" s="404"/>
    </row>
    <row r="613" spans="7:8">
      <c r="G613" s="404"/>
      <c r="H613" s="404"/>
    </row>
    <row r="614" spans="7:8">
      <c r="G614" s="404"/>
      <c r="H614" s="404"/>
    </row>
    <row r="615" spans="7:8">
      <c r="G615" s="404"/>
      <c r="H615" s="404"/>
    </row>
    <row r="616" spans="7:8">
      <c r="G616" s="404"/>
      <c r="H616" s="404"/>
    </row>
    <row r="617" spans="7:8">
      <c r="G617" s="404"/>
      <c r="H617" s="404"/>
    </row>
    <row r="618" spans="7:8">
      <c r="G618" s="404"/>
      <c r="H618" s="404"/>
    </row>
    <row r="619" spans="7:8">
      <c r="G619" s="404"/>
      <c r="H619" s="404"/>
    </row>
    <row r="620" spans="7:8">
      <c r="G620" s="404"/>
      <c r="H620" s="404"/>
    </row>
    <row r="621" spans="7:8">
      <c r="G621" s="404"/>
      <c r="H621" s="404"/>
    </row>
    <row r="622" spans="7:8">
      <c r="G622" s="404"/>
      <c r="H622" s="404"/>
    </row>
    <row r="623" spans="7:8">
      <c r="G623" s="404"/>
      <c r="H623" s="404"/>
    </row>
    <row r="624" spans="7:8">
      <c r="G624" s="404"/>
      <c r="H624" s="404"/>
    </row>
    <row r="625" spans="7:8">
      <c r="G625" s="404"/>
      <c r="H625" s="404"/>
    </row>
    <row r="626" spans="7:8">
      <c r="G626" s="404"/>
      <c r="H626" s="404"/>
    </row>
    <row r="627" spans="7:8">
      <c r="G627" s="404"/>
      <c r="H627" s="404"/>
    </row>
    <row r="628" spans="7:8">
      <c r="G628" s="404"/>
      <c r="H628" s="404"/>
    </row>
    <row r="629" spans="7:8">
      <c r="G629" s="404"/>
      <c r="H629" s="404"/>
    </row>
    <row r="630" spans="7:8">
      <c r="G630" s="404"/>
      <c r="H630" s="404"/>
    </row>
    <row r="631" spans="7:8">
      <c r="G631" s="404"/>
      <c r="H631" s="404"/>
    </row>
    <row r="632" spans="7:8">
      <c r="G632" s="404"/>
      <c r="H632" s="404"/>
    </row>
    <row r="633" spans="7:8">
      <c r="G633" s="404"/>
      <c r="H633" s="404"/>
    </row>
    <row r="634" spans="7:8">
      <c r="G634" s="404"/>
      <c r="H634" s="404"/>
    </row>
    <row r="635" spans="7:8">
      <c r="G635" s="404"/>
      <c r="H635" s="404"/>
    </row>
    <row r="636" spans="7:8">
      <c r="G636" s="404"/>
      <c r="H636" s="404"/>
    </row>
    <row r="637" spans="7:8">
      <c r="G637" s="404"/>
      <c r="H637" s="404"/>
    </row>
    <row r="638" spans="7:8">
      <c r="G638" s="404"/>
      <c r="H638" s="404"/>
    </row>
    <row r="639" spans="7:8">
      <c r="G639" s="404"/>
      <c r="H639" s="404"/>
    </row>
    <row r="640" spans="7:8">
      <c r="G640" s="404"/>
      <c r="H640" s="404"/>
    </row>
    <row r="641" spans="7:8">
      <c r="G641" s="404"/>
      <c r="H641" s="404"/>
    </row>
    <row r="642" spans="7:8">
      <c r="G642" s="404"/>
      <c r="H642" s="404"/>
    </row>
    <row r="643" spans="7:8">
      <c r="G643" s="404"/>
      <c r="H643" s="404"/>
    </row>
    <row r="644" spans="7:8">
      <c r="G644" s="404"/>
      <c r="H644" s="404"/>
    </row>
    <row r="645" spans="7:8">
      <c r="G645" s="404"/>
      <c r="H645" s="404"/>
    </row>
    <row r="646" spans="7:8">
      <c r="G646" s="404"/>
      <c r="H646" s="404"/>
    </row>
    <row r="647" spans="7:8">
      <c r="G647" s="404"/>
      <c r="H647" s="404"/>
    </row>
    <row r="648" spans="7:8">
      <c r="G648" s="404"/>
      <c r="H648" s="404"/>
    </row>
    <row r="649" spans="7:8">
      <c r="G649" s="404"/>
      <c r="H649" s="404"/>
    </row>
    <row r="650" spans="7:8">
      <c r="G650" s="404"/>
      <c r="H650" s="404"/>
    </row>
    <row r="651" spans="7:8">
      <c r="G651" s="404"/>
      <c r="H651" s="404"/>
    </row>
    <row r="652" spans="7:8">
      <c r="G652" s="404"/>
      <c r="H652" s="404"/>
    </row>
    <row r="653" spans="7:8">
      <c r="G653" s="404"/>
      <c r="H653" s="404"/>
    </row>
    <row r="654" spans="7:8">
      <c r="G654" s="404"/>
      <c r="H654" s="404"/>
    </row>
    <row r="655" spans="7:8">
      <c r="G655" s="404"/>
      <c r="H655" s="404"/>
    </row>
    <row r="656" spans="7:8">
      <c r="G656" s="404"/>
      <c r="H656" s="404"/>
    </row>
    <row r="657" spans="7:8">
      <c r="G657" s="404"/>
      <c r="H657" s="404"/>
    </row>
    <row r="658" spans="7:8">
      <c r="G658" s="404"/>
      <c r="H658" s="404"/>
    </row>
    <row r="659" spans="7:8">
      <c r="G659" s="404"/>
      <c r="H659" s="404"/>
    </row>
    <row r="660" spans="7:8">
      <c r="G660" s="404"/>
      <c r="H660" s="404"/>
    </row>
    <row r="661" spans="7:8">
      <c r="G661" s="404"/>
      <c r="H661" s="404"/>
    </row>
    <row r="662" spans="7:8">
      <c r="G662" s="404"/>
      <c r="H662" s="404"/>
    </row>
    <row r="663" spans="7:8">
      <c r="G663" s="404"/>
      <c r="H663" s="404"/>
    </row>
    <row r="664" spans="7:8">
      <c r="G664" s="404"/>
      <c r="H664" s="404"/>
    </row>
    <row r="665" spans="7:8">
      <c r="G665" s="404"/>
      <c r="H665" s="404"/>
    </row>
    <row r="666" spans="7:8">
      <c r="G666" s="404"/>
      <c r="H666" s="404"/>
    </row>
    <row r="667" spans="7:8">
      <c r="G667" s="404"/>
      <c r="H667" s="404"/>
    </row>
    <row r="668" spans="7:8">
      <c r="G668" s="404"/>
      <c r="H668" s="404"/>
    </row>
    <row r="669" spans="7:8">
      <c r="G669" s="404"/>
      <c r="H669" s="404"/>
    </row>
    <row r="670" spans="7:8">
      <c r="G670" s="404"/>
      <c r="H670" s="404"/>
    </row>
    <row r="671" spans="7:8">
      <c r="G671" s="404"/>
      <c r="H671" s="404"/>
    </row>
    <row r="672" spans="7:8">
      <c r="G672" s="404"/>
      <c r="H672" s="404"/>
    </row>
    <row r="673" spans="7:8">
      <c r="G673" s="404"/>
      <c r="H673" s="404"/>
    </row>
    <row r="674" spans="7:8">
      <c r="G674" s="404"/>
      <c r="H674" s="404"/>
    </row>
    <row r="675" spans="7:8">
      <c r="G675" s="404"/>
      <c r="H675" s="404"/>
    </row>
    <row r="676" spans="7:8">
      <c r="G676" s="404"/>
      <c r="H676" s="404"/>
    </row>
    <row r="677" spans="7:8">
      <c r="G677" s="404"/>
      <c r="H677" s="404"/>
    </row>
    <row r="678" spans="7:8">
      <c r="G678" s="404"/>
      <c r="H678" s="404"/>
    </row>
    <row r="679" spans="7:8">
      <c r="G679" s="404"/>
      <c r="H679" s="404"/>
    </row>
    <row r="680" spans="7:8">
      <c r="G680" s="404"/>
      <c r="H680" s="404"/>
    </row>
    <row r="681" spans="7:8">
      <c r="G681" s="404"/>
      <c r="H681" s="404"/>
    </row>
    <row r="682" spans="7:8">
      <c r="G682" s="404"/>
      <c r="H682" s="404"/>
    </row>
    <row r="683" spans="7:8">
      <c r="G683" s="404"/>
      <c r="H683" s="404"/>
    </row>
    <row r="684" spans="7:8">
      <c r="G684" s="404"/>
      <c r="H684" s="404"/>
    </row>
    <row r="685" spans="7:8">
      <c r="G685" s="404"/>
      <c r="H685" s="404"/>
    </row>
    <row r="686" spans="7:8">
      <c r="G686" s="404"/>
      <c r="H686" s="404"/>
    </row>
    <row r="687" spans="7:8">
      <c r="G687" s="404"/>
      <c r="H687" s="404"/>
    </row>
    <row r="688" spans="7:8">
      <c r="G688" s="404"/>
      <c r="H688" s="404"/>
    </row>
    <row r="689" spans="7:8">
      <c r="G689" s="404"/>
      <c r="H689" s="404"/>
    </row>
    <row r="690" spans="7:8">
      <c r="G690" s="404"/>
      <c r="H690" s="404"/>
    </row>
    <row r="691" spans="7:8">
      <c r="G691" s="404"/>
      <c r="H691" s="404"/>
    </row>
    <row r="692" spans="7:8">
      <c r="G692" s="404"/>
      <c r="H692" s="404"/>
    </row>
    <row r="693" spans="7:8">
      <c r="G693" s="404"/>
      <c r="H693" s="404"/>
    </row>
    <row r="694" spans="7:8">
      <c r="G694" s="404"/>
      <c r="H694" s="404"/>
    </row>
    <row r="695" spans="7:8">
      <c r="G695" s="404"/>
      <c r="H695" s="404"/>
    </row>
    <row r="696" spans="7:8">
      <c r="G696" s="404"/>
      <c r="H696" s="404"/>
    </row>
    <row r="697" spans="7:8">
      <c r="G697" s="404"/>
      <c r="H697" s="404"/>
    </row>
    <row r="698" spans="7:8">
      <c r="G698" s="404"/>
      <c r="H698" s="404"/>
    </row>
    <row r="699" spans="7:8">
      <c r="G699" s="404"/>
      <c r="H699" s="404"/>
    </row>
    <row r="700" spans="7:8">
      <c r="G700" s="404"/>
      <c r="H700" s="404"/>
    </row>
    <row r="701" spans="7:8">
      <c r="G701" s="404"/>
      <c r="H701" s="404"/>
    </row>
    <row r="702" spans="7:8">
      <c r="G702" s="404"/>
      <c r="H702" s="404"/>
    </row>
    <row r="703" spans="7:8">
      <c r="G703" s="404"/>
      <c r="H703" s="404"/>
    </row>
    <row r="704" spans="7:8">
      <c r="G704" s="404"/>
      <c r="H704" s="404"/>
    </row>
    <row r="705" spans="7:8">
      <c r="G705" s="404"/>
      <c r="H705" s="404"/>
    </row>
    <row r="706" spans="7:8">
      <c r="G706" s="404"/>
      <c r="H706" s="404"/>
    </row>
    <row r="707" spans="7:8">
      <c r="G707" s="404"/>
      <c r="H707" s="404"/>
    </row>
    <row r="708" spans="7:8">
      <c r="G708" s="404"/>
      <c r="H708" s="404"/>
    </row>
    <row r="709" spans="7:8">
      <c r="G709" s="404"/>
      <c r="H709" s="404"/>
    </row>
    <row r="710" spans="7:8">
      <c r="G710" s="404"/>
      <c r="H710" s="404"/>
    </row>
    <row r="711" spans="7:8">
      <c r="G711" s="404"/>
      <c r="H711" s="404"/>
    </row>
    <row r="712" spans="7:8">
      <c r="G712" s="404"/>
      <c r="H712" s="404"/>
    </row>
    <row r="713" spans="7:8">
      <c r="G713" s="404"/>
      <c r="H713" s="404"/>
    </row>
    <row r="714" spans="7:8">
      <c r="G714" s="404"/>
      <c r="H714" s="404"/>
    </row>
    <row r="715" spans="7:8">
      <c r="G715" s="404"/>
      <c r="H715" s="404"/>
    </row>
    <row r="716" spans="7:8">
      <c r="G716" s="404"/>
      <c r="H716" s="404"/>
    </row>
    <row r="717" spans="7:8">
      <c r="G717" s="404"/>
      <c r="H717" s="404"/>
    </row>
    <row r="718" spans="7:8">
      <c r="G718" s="404"/>
      <c r="H718" s="404"/>
    </row>
    <row r="719" spans="7:8">
      <c r="G719" s="404"/>
      <c r="H719" s="404"/>
    </row>
    <row r="720" spans="7:8">
      <c r="G720" s="404"/>
      <c r="H720" s="404"/>
    </row>
    <row r="721" spans="7:8">
      <c r="G721" s="404"/>
      <c r="H721" s="404"/>
    </row>
    <row r="722" spans="7:8">
      <c r="G722" s="404"/>
      <c r="H722" s="404"/>
    </row>
    <row r="723" spans="7:8">
      <c r="G723" s="404"/>
      <c r="H723" s="404"/>
    </row>
    <row r="724" spans="7:8">
      <c r="G724" s="404"/>
      <c r="H724" s="404"/>
    </row>
    <row r="725" spans="7:8">
      <c r="G725" s="404"/>
      <c r="H725" s="404"/>
    </row>
    <row r="726" spans="7:8">
      <c r="G726" s="404"/>
      <c r="H726" s="404"/>
    </row>
    <row r="727" spans="7:8">
      <c r="G727" s="404"/>
      <c r="H727" s="404"/>
    </row>
    <row r="728" spans="7:8">
      <c r="G728" s="404"/>
      <c r="H728" s="404"/>
    </row>
    <row r="729" spans="7:8">
      <c r="G729" s="404"/>
      <c r="H729" s="404"/>
    </row>
    <row r="730" spans="7:8">
      <c r="G730" s="404"/>
      <c r="H730" s="404"/>
    </row>
    <row r="731" spans="7:8">
      <c r="G731" s="404"/>
      <c r="H731" s="404"/>
    </row>
    <row r="732" spans="7:8">
      <c r="G732" s="404"/>
      <c r="H732" s="404"/>
    </row>
    <row r="733" spans="7:8">
      <c r="G733" s="404"/>
      <c r="H733" s="404"/>
    </row>
    <row r="734" spans="7:8">
      <c r="G734" s="404"/>
      <c r="H734" s="404"/>
    </row>
    <row r="735" spans="7:8">
      <c r="G735" s="404"/>
      <c r="H735" s="404"/>
    </row>
    <row r="736" spans="7:8">
      <c r="G736" s="404"/>
      <c r="H736" s="404"/>
    </row>
    <row r="737" spans="7:8">
      <c r="G737" s="404"/>
      <c r="H737" s="404"/>
    </row>
    <row r="738" spans="7:8">
      <c r="G738" s="404"/>
      <c r="H738" s="404"/>
    </row>
    <row r="739" spans="7:8">
      <c r="G739" s="404"/>
      <c r="H739" s="404"/>
    </row>
    <row r="740" spans="7:8">
      <c r="G740" s="404"/>
      <c r="H740" s="404"/>
    </row>
    <row r="741" spans="7:8">
      <c r="G741" s="404"/>
      <c r="H741" s="404"/>
    </row>
    <row r="742" spans="7:8">
      <c r="G742" s="404"/>
      <c r="H742" s="404"/>
    </row>
    <row r="743" spans="7:8">
      <c r="G743" s="404"/>
      <c r="H743" s="404"/>
    </row>
    <row r="744" spans="7:8">
      <c r="G744" s="404"/>
      <c r="H744" s="404"/>
    </row>
    <row r="745" spans="7:8">
      <c r="G745" s="404"/>
      <c r="H745" s="404"/>
    </row>
    <row r="746" spans="7:8">
      <c r="G746" s="404"/>
      <c r="H746" s="404"/>
    </row>
    <row r="747" spans="7:8">
      <c r="G747" s="404"/>
      <c r="H747" s="404"/>
    </row>
    <row r="748" spans="7:8">
      <c r="G748" s="404"/>
      <c r="H748" s="404"/>
    </row>
    <row r="749" spans="7:8">
      <c r="G749" s="404"/>
      <c r="H749" s="404"/>
    </row>
    <row r="750" spans="7:8">
      <c r="G750" s="404"/>
      <c r="H750" s="404"/>
    </row>
    <row r="751" spans="7:8">
      <c r="G751" s="404"/>
      <c r="H751" s="404"/>
    </row>
    <row r="752" spans="7:8">
      <c r="G752" s="404"/>
      <c r="H752" s="404"/>
    </row>
    <row r="753" spans="7:8">
      <c r="G753" s="404"/>
      <c r="H753" s="404"/>
    </row>
    <row r="754" spans="7:8">
      <c r="G754" s="404"/>
      <c r="H754" s="404"/>
    </row>
    <row r="755" spans="7:8">
      <c r="G755" s="404"/>
      <c r="H755" s="404"/>
    </row>
    <row r="756" spans="7:8">
      <c r="G756" s="404"/>
      <c r="H756" s="404"/>
    </row>
    <row r="757" spans="7:8">
      <c r="G757" s="404"/>
      <c r="H757" s="404"/>
    </row>
    <row r="758" spans="7:8">
      <c r="G758" s="404"/>
      <c r="H758" s="404"/>
    </row>
    <row r="759" spans="7:8">
      <c r="G759" s="404"/>
      <c r="H759" s="404"/>
    </row>
    <row r="760" spans="7:8">
      <c r="G760" s="404"/>
      <c r="H760" s="404"/>
    </row>
    <row r="761" spans="7:8">
      <c r="G761" s="404"/>
      <c r="H761" s="404"/>
    </row>
    <row r="762" spans="7:8">
      <c r="G762" s="404"/>
      <c r="H762" s="404"/>
    </row>
    <row r="763" spans="7:8">
      <c r="G763" s="404"/>
      <c r="H763" s="404"/>
    </row>
    <row r="764" spans="7:8">
      <c r="G764" s="404"/>
      <c r="H764" s="404"/>
    </row>
    <row r="765" spans="7:8">
      <c r="G765" s="404"/>
      <c r="H765" s="404"/>
    </row>
    <row r="766" spans="7:8">
      <c r="G766" s="404"/>
      <c r="H766" s="404"/>
    </row>
    <row r="767" spans="7:8">
      <c r="G767" s="404"/>
      <c r="H767" s="404"/>
    </row>
    <row r="768" spans="7:8">
      <c r="G768" s="404"/>
      <c r="H768" s="404"/>
    </row>
    <row r="769" spans="7:8">
      <c r="G769" s="404"/>
      <c r="H769" s="404"/>
    </row>
    <row r="770" spans="7:8">
      <c r="G770" s="404"/>
      <c r="H770" s="404"/>
    </row>
    <row r="771" spans="7:8">
      <c r="G771" s="404"/>
      <c r="H771" s="404"/>
    </row>
    <row r="772" spans="7:8">
      <c r="G772" s="404"/>
      <c r="H772" s="404"/>
    </row>
    <row r="773" spans="7:8">
      <c r="G773" s="404"/>
      <c r="H773" s="404"/>
    </row>
    <row r="774" spans="7:8">
      <c r="G774" s="404"/>
      <c r="H774" s="404"/>
    </row>
    <row r="775" spans="7:8">
      <c r="G775" s="404"/>
      <c r="H775" s="404"/>
    </row>
    <row r="776" spans="7:8">
      <c r="G776" s="404"/>
      <c r="H776" s="404"/>
    </row>
    <row r="777" spans="7:8">
      <c r="G777" s="404"/>
      <c r="H777" s="404"/>
    </row>
    <row r="778" spans="7:8">
      <c r="G778" s="404"/>
      <c r="H778" s="404"/>
    </row>
    <row r="779" spans="7:8">
      <c r="G779" s="404"/>
      <c r="H779" s="404"/>
    </row>
    <row r="780" spans="7:8">
      <c r="G780" s="404"/>
      <c r="H780" s="404"/>
    </row>
    <row r="781" spans="7:8">
      <c r="G781" s="404"/>
      <c r="H781" s="404"/>
    </row>
    <row r="782" spans="7:8">
      <c r="G782" s="404"/>
      <c r="H782" s="404"/>
    </row>
    <row r="783" spans="7:8">
      <c r="G783" s="404"/>
      <c r="H783" s="404"/>
    </row>
    <row r="784" spans="7:8">
      <c r="G784" s="404"/>
      <c r="H784" s="404"/>
    </row>
    <row r="785" spans="7:8">
      <c r="G785" s="404"/>
      <c r="H785" s="404"/>
    </row>
    <row r="786" spans="7:8">
      <c r="G786" s="404"/>
      <c r="H786" s="404"/>
    </row>
    <row r="787" spans="7:8">
      <c r="G787" s="404"/>
      <c r="H787" s="404"/>
    </row>
    <row r="788" spans="7:8">
      <c r="G788" s="404"/>
      <c r="H788" s="404"/>
    </row>
    <row r="789" spans="7:8">
      <c r="G789" s="404"/>
      <c r="H789" s="404"/>
    </row>
    <row r="790" spans="7:8">
      <c r="G790" s="404"/>
      <c r="H790" s="404"/>
    </row>
    <row r="791" spans="7:8">
      <c r="G791" s="404"/>
      <c r="H791" s="404"/>
    </row>
    <row r="792" spans="7:8">
      <c r="G792" s="404"/>
      <c r="H792" s="404"/>
    </row>
    <row r="793" spans="7:8">
      <c r="G793" s="404"/>
      <c r="H793" s="404"/>
    </row>
    <row r="794" spans="7:8">
      <c r="G794" s="404"/>
      <c r="H794" s="404"/>
    </row>
    <row r="795" spans="7:8">
      <c r="G795" s="404"/>
      <c r="H795" s="404"/>
    </row>
    <row r="796" spans="7:8">
      <c r="G796" s="404"/>
      <c r="H796" s="404"/>
    </row>
    <row r="797" spans="7:8">
      <c r="G797" s="404"/>
      <c r="H797" s="404"/>
    </row>
    <row r="798" spans="7:8">
      <c r="G798" s="404"/>
      <c r="H798" s="404"/>
    </row>
    <row r="799" spans="7:8">
      <c r="G799" s="404"/>
      <c r="H799" s="404"/>
    </row>
    <row r="800" spans="7:8">
      <c r="G800" s="404"/>
      <c r="H800" s="404"/>
    </row>
    <row r="801" spans="7:8">
      <c r="G801" s="404"/>
      <c r="H801" s="404"/>
    </row>
    <row r="802" spans="7:8">
      <c r="G802" s="404"/>
      <c r="H802" s="404"/>
    </row>
    <row r="803" spans="7:8">
      <c r="G803" s="404"/>
      <c r="H803" s="404"/>
    </row>
    <row r="804" spans="7:8">
      <c r="G804" s="404"/>
      <c r="H804" s="404"/>
    </row>
    <row r="805" spans="7:8">
      <c r="G805" s="404"/>
      <c r="H805" s="404"/>
    </row>
    <row r="806" spans="7:8">
      <c r="G806" s="404"/>
      <c r="H806" s="404"/>
    </row>
    <row r="807" spans="7:8">
      <c r="G807" s="404"/>
      <c r="H807" s="404"/>
    </row>
    <row r="808" spans="7:8">
      <c r="G808" s="404"/>
      <c r="H808" s="404"/>
    </row>
    <row r="809" spans="7:8">
      <c r="G809" s="404"/>
      <c r="H809" s="404"/>
    </row>
    <row r="810" spans="7:8">
      <c r="G810" s="404"/>
      <c r="H810" s="404"/>
    </row>
    <row r="811" spans="7:8">
      <c r="G811" s="404"/>
      <c r="H811" s="404"/>
    </row>
    <row r="812" spans="7:8">
      <c r="G812" s="404"/>
      <c r="H812" s="404"/>
    </row>
    <row r="813" spans="7:8">
      <c r="G813" s="404"/>
      <c r="H813" s="404"/>
    </row>
    <row r="814" spans="7:8">
      <c r="G814" s="404"/>
      <c r="H814" s="404"/>
    </row>
    <row r="815" spans="7:8">
      <c r="G815" s="404"/>
      <c r="H815" s="404"/>
    </row>
    <row r="816" spans="7:8">
      <c r="G816" s="404"/>
      <c r="H816" s="404"/>
    </row>
    <row r="817" spans="7:8">
      <c r="G817" s="404"/>
      <c r="H817" s="404"/>
    </row>
    <row r="818" spans="7:8">
      <c r="G818" s="404"/>
      <c r="H818" s="404"/>
    </row>
    <row r="819" spans="7:8">
      <c r="G819" s="404"/>
      <c r="H819" s="404"/>
    </row>
    <row r="820" spans="7:8">
      <c r="G820" s="404"/>
      <c r="H820" s="404"/>
    </row>
    <row r="821" spans="7:8">
      <c r="G821" s="404"/>
      <c r="H821" s="404"/>
    </row>
    <row r="822" spans="7:8">
      <c r="G822" s="404"/>
      <c r="H822" s="404"/>
    </row>
    <row r="823" spans="7:8">
      <c r="G823" s="404"/>
      <c r="H823" s="404"/>
    </row>
    <row r="824" spans="7:8">
      <c r="G824" s="404"/>
      <c r="H824" s="404"/>
    </row>
    <row r="825" spans="7:8">
      <c r="G825" s="404"/>
      <c r="H825" s="404"/>
    </row>
    <row r="826" spans="7:8">
      <c r="G826" s="404"/>
      <c r="H826" s="404"/>
    </row>
    <row r="827" spans="7:8">
      <c r="G827" s="404"/>
      <c r="H827" s="404"/>
    </row>
    <row r="828" spans="7:8">
      <c r="G828" s="404"/>
      <c r="H828" s="404"/>
    </row>
    <row r="829" spans="7:8">
      <c r="G829" s="404"/>
      <c r="H829" s="404"/>
    </row>
    <row r="830" spans="7:8">
      <c r="G830" s="404"/>
      <c r="H830" s="404"/>
    </row>
    <row r="831" spans="7:8">
      <c r="G831" s="404"/>
      <c r="H831" s="404"/>
    </row>
    <row r="832" spans="7:8">
      <c r="G832" s="404"/>
      <c r="H832" s="404"/>
    </row>
    <row r="833" spans="7:8">
      <c r="G833" s="404"/>
      <c r="H833" s="404"/>
    </row>
    <row r="834" spans="7:8">
      <c r="G834" s="404"/>
      <c r="H834" s="404"/>
    </row>
    <row r="835" spans="7:8">
      <c r="G835" s="404"/>
      <c r="H835" s="404"/>
    </row>
    <row r="836" spans="7:8">
      <c r="G836" s="404"/>
      <c r="H836" s="404"/>
    </row>
    <row r="837" spans="7:8">
      <c r="G837" s="404"/>
      <c r="H837" s="404"/>
    </row>
    <row r="838" spans="7:8">
      <c r="G838" s="404"/>
      <c r="H838" s="404"/>
    </row>
    <row r="839" spans="7:8">
      <c r="G839" s="404"/>
      <c r="H839" s="404"/>
    </row>
    <row r="840" spans="7:8">
      <c r="G840" s="404"/>
      <c r="H840" s="404"/>
    </row>
    <row r="841" spans="7:8">
      <c r="G841" s="404"/>
      <c r="H841" s="404"/>
    </row>
    <row r="842" spans="7:8">
      <c r="G842" s="404"/>
      <c r="H842" s="404"/>
    </row>
    <row r="843" spans="7:8">
      <c r="G843" s="404"/>
      <c r="H843" s="404"/>
    </row>
    <row r="844" spans="7:8">
      <c r="G844" s="404"/>
      <c r="H844" s="404"/>
    </row>
    <row r="845" spans="7:8">
      <c r="G845" s="404"/>
      <c r="H845" s="404"/>
    </row>
    <row r="846" spans="7:8">
      <c r="G846" s="404"/>
      <c r="H846" s="404"/>
    </row>
    <row r="847" spans="7:8">
      <c r="G847" s="404"/>
      <c r="H847" s="404"/>
    </row>
    <row r="848" spans="7:8">
      <c r="G848" s="404"/>
      <c r="H848" s="404"/>
    </row>
    <row r="849" spans="7:8">
      <c r="G849" s="404"/>
      <c r="H849" s="404"/>
    </row>
    <row r="850" spans="7:8">
      <c r="G850" s="404"/>
      <c r="H850" s="404"/>
    </row>
    <row r="851" spans="7:8">
      <c r="G851" s="404"/>
      <c r="H851" s="404"/>
    </row>
    <row r="852" spans="7:8">
      <c r="G852" s="404"/>
      <c r="H852" s="404"/>
    </row>
    <row r="853" spans="7:8">
      <c r="G853" s="404"/>
      <c r="H853" s="404"/>
    </row>
    <row r="854" spans="7:8">
      <c r="G854" s="404"/>
      <c r="H854" s="404"/>
    </row>
    <row r="855" spans="7:8">
      <c r="G855" s="404"/>
      <c r="H855" s="404"/>
    </row>
    <row r="856" spans="7:8">
      <c r="G856" s="404"/>
      <c r="H856" s="404"/>
    </row>
    <row r="857" spans="7:8">
      <c r="G857" s="404"/>
      <c r="H857" s="404"/>
    </row>
    <row r="858" spans="7:8">
      <c r="G858" s="404"/>
      <c r="H858" s="404"/>
    </row>
    <row r="859" spans="7:8">
      <c r="G859" s="404"/>
      <c r="H859" s="404"/>
    </row>
    <row r="860" spans="7:8">
      <c r="G860" s="404"/>
      <c r="H860" s="404"/>
    </row>
    <row r="861" spans="7:8">
      <c r="G861" s="404"/>
      <c r="H861" s="404"/>
    </row>
    <row r="862" spans="7:8">
      <c r="G862" s="404"/>
      <c r="H862" s="404"/>
    </row>
    <row r="863" spans="7:8">
      <c r="G863" s="404"/>
      <c r="H863" s="404"/>
    </row>
    <row r="864" spans="7:8">
      <c r="G864" s="404"/>
      <c r="H864" s="404"/>
    </row>
    <row r="865" spans="7:8">
      <c r="G865" s="404"/>
      <c r="H865" s="404"/>
    </row>
    <row r="866" spans="7:8">
      <c r="G866" s="404"/>
      <c r="H866" s="404"/>
    </row>
    <row r="867" spans="7:8">
      <c r="G867" s="404"/>
      <c r="H867" s="404"/>
    </row>
    <row r="868" spans="7:8">
      <c r="G868" s="404"/>
      <c r="H868" s="404"/>
    </row>
    <row r="869" spans="7:8">
      <c r="G869" s="404"/>
      <c r="H869" s="404"/>
    </row>
    <row r="870" spans="7:8">
      <c r="G870" s="404"/>
      <c r="H870" s="404"/>
    </row>
    <row r="871" spans="7:8">
      <c r="G871" s="404"/>
      <c r="H871" s="404"/>
    </row>
    <row r="872" spans="7:8">
      <c r="G872" s="404"/>
      <c r="H872" s="404"/>
    </row>
    <row r="873" spans="7:8">
      <c r="G873" s="404"/>
      <c r="H873" s="404"/>
    </row>
    <row r="874" spans="7:8">
      <c r="G874" s="404"/>
      <c r="H874" s="404"/>
    </row>
    <row r="875" spans="7:8">
      <c r="G875" s="404"/>
      <c r="H875" s="404"/>
    </row>
    <row r="876" spans="7:8">
      <c r="G876" s="404"/>
      <c r="H876" s="404"/>
    </row>
    <row r="877" spans="7:8">
      <c r="G877" s="404"/>
      <c r="H877" s="404"/>
    </row>
    <row r="878" spans="7:8">
      <c r="G878" s="404"/>
      <c r="H878" s="404"/>
    </row>
    <row r="879" spans="7:8">
      <c r="G879" s="404"/>
      <c r="H879" s="404"/>
    </row>
    <row r="880" spans="7:8">
      <c r="G880" s="404"/>
      <c r="H880" s="404"/>
    </row>
    <row r="881" spans="7:8">
      <c r="G881" s="404"/>
      <c r="H881" s="404"/>
    </row>
    <row r="882" spans="7:8">
      <c r="G882" s="404"/>
      <c r="H882" s="404"/>
    </row>
    <row r="883" spans="7:8">
      <c r="G883" s="404"/>
      <c r="H883" s="404"/>
    </row>
    <row r="884" spans="7:8">
      <c r="G884" s="404"/>
      <c r="H884" s="404"/>
    </row>
    <row r="885" spans="7:8">
      <c r="G885" s="404"/>
      <c r="H885" s="404"/>
    </row>
    <row r="886" spans="7:8">
      <c r="G886" s="404"/>
      <c r="H886" s="404"/>
    </row>
    <row r="887" spans="7:8">
      <c r="G887" s="404"/>
      <c r="H887" s="404"/>
    </row>
    <row r="888" spans="7:8">
      <c r="G888" s="404"/>
      <c r="H888" s="404"/>
    </row>
    <row r="889" spans="7:8">
      <c r="G889" s="404"/>
      <c r="H889" s="404"/>
    </row>
    <row r="890" spans="7:8">
      <c r="G890" s="404"/>
      <c r="H890" s="404"/>
    </row>
    <row r="891" spans="7:8">
      <c r="G891" s="404"/>
      <c r="H891" s="404"/>
    </row>
    <row r="892" spans="7:8">
      <c r="G892" s="404"/>
      <c r="H892" s="404"/>
    </row>
    <row r="893" spans="7:8">
      <c r="G893" s="404"/>
      <c r="H893" s="404"/>
    </row>
    <row r="894" spans="7:8">
      <c r="G894" s="404"/>
      <c r="H894" s="404"/>
    </row>
    <row r="895" spans="7:8">
      <c r="G895" s="404"/>
      <c r="H895" s="404"/>
    </row>
    <row r="896" spans="7:8">
      <c r="G896" s="404"/>
      <c r="H896" s="404"/>
    </row>
    <row r="897" spans="7:8">
      <c r="G897" s="404"/>
      <c r="H897" s="404"/>
    </row>
    <row r="898" spans="7:8">
      <c r="G898" s="404"/>
      <c r="H898" s="404"/>
    </row>
    <row r="899" spans="7:8">
      <c r="G899" s="404"/>
      <c r="H899" s="404"/>
    </row>
    <row r="900" spans="7:8">
      <c r="G900" s="404"/>
      <c r="H900" s="404"/>
    </row>
    <row r="901" spans="7:8">
      <c r="G901" s="404"/>
      <c r="H901" s="404"/>
    </row>
    <row r="902" spans="7:8">
      <c r="G902" s="404"/>
      <c r="H902" s="404"/>
    </row>
    <row r="903" spans="7:8">
      <c r="G903" s="404"/>
      <c r="H903" s="404"/>
    </row>
    <row r="904" spans="7:8">
      <c r="G904" s="404"/>
      <c r="H904" s="404"/>
    </row>
    <row r="905" spans="7:8">
      <c r="G905" s="404"/>
      <c r="H905" s="404"/>
    </row>
    <row r="906" spans="7:8">
      <c r="G906" s="404"/>
      <c r="H906" s="404"/>
    </row>
    <row r="907" spans="7:8">
      <c r="G907" s="404"/>
      <c r="H907" s="404"/>
    </row>
    <row r="908" spans="7:8">
      <c r="G908" s="404"/>
      <c r="H908" s="404"/>
    </row>
    <row r="909" spans="7:8">
      <c r="G909" s="404"/>
      <c r="H909" s="404"/>
    </row>
    <row r="910" spans="7:8">
      <c r="G910" s="404"/>
      <c r="H910" s="404"/>
    </row>
    <row r="911" spans="7:8">
      <c r="G911" s="404"/>
      <c r="H911" s="404"/>
    </row>
    <row r="912" spans="7:8">
      <c r="G912" s="404"/>
      <c r="H912" s="404"/>
    </row>
    <row r="913" spans="7:8">
      <c r="G913" s="404"/>
      <c r="H913" s="404"/>
    </row>
    <row r="914" spans="7:8">
      <c r="G914" s="404"/>
      <c r="H914" s="404"/>
    </row>
    <row r="915" spans="7:8">
      <c r="G915" s="404"/>
      <c r="H915" s="404"/>
    </row>
    <row r="916" spans="7:8">
      <c r="G916" s="404"/>
      <c r="H916" s="404"/>
    </row>
    <row r="917" spans="7:8">
      <c r="G917" s="404"/>
      <c r="H917" s="404"/>
    </row>
    <row r="918" spans="7:8">
      <c r="G918" s="404"/>
      <c r="H918" s="404"/>
    </row>
    <row r="919" spans="7:8">
      <c r="G919" s="404"/>
      <c r="H919" s="404"/>
    </row>
    <row r="920" spans="7:8">
      <c r="G920" s="404"/>
      <c r="H920" s="404"/>
    </row>
    <row r="921" spans="7:8">
      <c r="G921" s="404"/>
      <c r="H921" s="404"/>
    </row>
    <row r="922" spans="7:8">
      <c r="G922" s="404"/>
      <c r="H922" s="404"/>
    </row>
    <row r="923" spans="7:8">
      <c r="G923" s="404"/>
      <c r="H923" s="404"/>
    </row>
    <row r="924" spans="7:8">
      <c r="G924" s="404"/>
      <c r="H924" s="404"/>
    </row>
    <row r="925" spans="7:8">
      <c r="G925" s="404"/>
      <c r="H925" s="404"/>
    </row>
    <row r="926" spans="7:8">
      <c r="G926" s="404"/>
      <c r="H926" s="404"/>
    </row>
    <row r="927" spans="7:8">
      <c r="G927" s="404"/>
      <c r="H927" s="404"/>
    </row>
    <row r="928" spans="7:8">
      <c r="G928" s="404"/>
      <c r="H928" s="404"/>
    </row>
    <row r="929" spans="7:8">
      <c r="G929" s="404"/>
      <c r="H929" s="404"/>
    </row>
    <row r="930" spans="7:8">
      <c r="G930" s="404"/>
      <c r="H930" s="404"/>
    </row>
    <row r="931" spans="7:8">
      <c r="G931" s="404"/>
      <c r="H931" s="404"/>
    </row>
    <row r="932" spans="7:8">
      <c r="G932" s="404"/>
      <c r="H932" s="404"/>
    </row>
    <row r="933" spans="7:8">
      <c r="G933" s="404"/>
      <c r="H933" s="404"/>
    </row>
    <row r="934" spans="7:8">
      <c r="G934" s="404"/>
      <c r="H934" s="404"/>
    </row>
    <row r="935" spans="7:8">
      <c r="G935" s="404"/>
      <c r="H935" s="404"/>
    </row>
    <row r="936" spans="7:8">
      <c r="G936" s="404"/>
      <c r="H936" s="404"/>
    </row>
    <row r="937" spans="7:8">
      <c r="G937" s="404"/>
      <c r="H937" s="404"/>
    </row>
    <row r="938" spans="7:8">
      <c r="G938" s="404"/>
      <c r="H938" s="404"/>
    </row>
    <row r="939" spans="7:8">
      <c r="G939" s="404"/>
      <c r="H939" s="404"/>
    </row>
    <row r="940" spans="7:8">
      <c r="G940" s="404"/>
      <c r="H940" s="404"/>
    </row>
    <row r="941" spans="7:8">
      <c r="G941" s="404"/>
      <c r="H941" s="404"/>
    </row>
    <row r="942" spans="7:8">
      <c r="G942" s="404"/>
      <c r="H942" s="404"/>
    </row>
    <row r="943" spans="7:8">
      <c r="G943" s="404"/>
      <c r="H943" s="404"/>
    </row>
    <row r="944" spans="7:8">
      <c r="G944" s="404"/>
      <c r="H944" s="404"/>
    </row>
    <row r="945" spans="7:8">
      <c r="G945" s="404"/>
      <c r="H945" s="404"/>
    </row>
    <row r="946" spans="7:8">
      <c r="G946" s="404"/>
      <c r="H946" s="404"/>
    </row>
    <row r="947" spans="7:8">
      <c r="G947" s="404"/>
      <c r="H947" s="404"/>
    </row>
    <row r="948" spans="7:8">
      <c r="G948" s="404"/>
      <c r="H948" s="404"/>
    </row>
    <row r="949" spans="7:8">
      <c r="G949" s="404"/>
      <c r="H949" s="404"/>
    </row>
    <row r="950" spans="7:8">
      <c r="G950" s="404"/>
      <c r="H950" s="404"/>
    </row>
    <row r="951" spans="7:8">
      <c r="G951" s="404"/>
      <c r="H951" s="404"/>
    </row>
    <row r="952" spans="7:8">
      <c r="G952" s="404"/>
      <c r="H952" s="404"/>
    </row>
    <row r="953" spans="7:8">
      <c r="G953" s="404"/>
      <c r="H953" s="404"/>
    </row>
    <row r="954" spans="7:8">
      <c r="G954" s="404"/>
      <c r="H954" s="404"/>
    </row>
    <row r="955" spans="7:8">
      <c r="G955" s="404"/>
      <c r="H955" s="404"/>
    </row>
    <row r="956" spans="7:8">
      <c r="G956" s="404"/>
      <c r="H956" s="404"/>
    </row>
    <row r="957" spans="7:8">
      <c r="G957" s="404"/>
      <c r="H957" s="404"/>
    </row>
    <row r="958" spans="7:8">
      <c r="G958" s="404"/>
      <c r="H958" s="404"/>
    </row>
    <row r="959" spans="7:8">
      <c r="G959" s="404"/>
      <c r="H959" s="404"/>
    </row>
    <row r="960" spans="7:8">
      <c r="G960" s="404"/>
      <c r="H960" s="404"/>
    </row>
    <row r="961" spans="7:8">
      <c r="G961" s="404"/>
      <c r="H961" s="404"/>
    </row>
    <row r="962" spans="7:8">
      <c r="G962" s="404"/>
      <c r="H962" s="404"/>
    </row>
    <row r="963" spans="7:8">
      <c r="G963" s="404"/>
      <c r="H963" s="404"/>
    </row>
    <row r="964" spans="7:8">
      <c r="G964" s="404"/>
      <c r="H964" s="404"/>
    </row>
    <row r="965" spans="7:8">
      <c r="G965" s="404"/>
      <c r="H965" s="404"/>
    </row>
    <row r="966" spans="7:8">
      <c r="G966" s="404"/>
      <c r="H966" s="404"/>
    </row>
    <row r="967" spans="7:8">
      <c r="G967" s="404"/>
      <c r="H967" s="404"/>
    </row>
    <row r="968" spans="7:8">
      <c r="G968" s="404"/>
      <c r="H968" s="404"/>
    </row>
    <row r="969" spans="7:8">
      <c r="G969" s="404"/>
      <c r="H969" s="404"/>
    </row>
    <row r="970" spans="7:8">
      <c r="G970" s="404"/>
      <c r="H970" s="404"/>
    </row>
    <row r="971" spans="7:8">
      <c r="G971" s="404"/>
      <c r="H971" s="404"/>
    </row>
    <row r="972" spans="7:8">
      <c r="G972" s="404"/>
      <c r="H972" s="404"/>
    </row>
    <row r="973" spans="7:8">
      <c r="G973" s="404"/>
      <c r="H973" s="404"/>
    </row>
    <row r="974" spans="7:8">
      <c r="G974" s="404"/>
      <c r="H974" s="404"/>
    </row>
    <row r="975" spans="7:8">
      <c r="G975" s="404"/>
      <c r="H975" s="404"/>
    </row>
    <row r="976" spans="7:8">
      <c r="G976" s="404"/>
      <c r="H976" s="404"/>
    </row>
    <row r="977" spans="7:8">
      <c r="G977" s="404"/>
      <c r="H977" s="404"/>
    </row>
    <row r="978" spans="7:8">
      <c r="G978" s="404"/>
      <c r="H978" s="404"/>
    </row>
    <row r="979" spans="7:8">
      <c r="G979" s="404"/>
      <c r="H979" s="404"/>
    </row>
    <row r="980" spans="7:8">
      <c r="G980" s="404"/>
      <c r="H980" s="404"/>
    </row>
    <row r="981" spans="7:8">
      <c r="G981" s="404"/>
      <c r="H981" s="404"/>
    </row>
    <row r="982" spans="7:8">
      <c r="G982" s="404"/>
      <c r="H982" s="404"/>
    </row>
    <row r="983" spans="7:8">
      <c r="G983" s="404"/>
      <c r="H983" s="404"/>
    </row>
    <row r="984" spans="7:8">
      <c r="G984" s="404"/>
      <c r="H984" s="404"/>
    </row>
    <row r="985" spans="7:8">
      <c r="G985" s="404"/>
      <c r="H985" s="404"/>
    </row>
    <row r="986" spans="7:8">
      <c r="G986" s="404"/>
      <c r="H986" s="404"/>
    </row>
    <row r="987" spans="7:8">
      <c r="G987" s="404"/>
      <c r="H987" s="404"/>
    </row>
    <row r="988" spans="7:8">
      <c r="G988" s="404"/>
      <c r="H988" s="404"/>
    </row>
    <row r="989" spans="7:8">
      <c r="G989" s="404"/>
      <c r="H989" s="404"/>
    </row>
    <row r="990" spans="7:8">
      <c r="G990" s="404"/>
      <c r="H990" s="404"/>
    </row>
    <row r="991" spans="7:8">
      <c r="G991" s="404"/>
      <c r="H991" s="404"/>
    </row>
    <row r="992" spans="7:8">
      <c r="G992" s="404"/>
      <c r="H992" s="404"/>
    </row>
    <row r="993" spans="7:8">
      <c r="G993" s="404"/>
      <c r="H993" s="404"/>
    </row>
  </sheetData>
  <mergeCells count="8">
    <mergeCell ref="A9:B9"/>
    <mergeCell ref="C9:D9"/>
    <mergeCell ref="E9:F9"/>
    <mergeCell ref="A1:F1"/>
    <mergeCell ref="A2:B2"/>
    <mergeCell ref="C2:D2"/>
    <mergeCell ref="E2:F2"/>
    <mergeCell ref="A8:F8"/>
  </mergeCells>
  <conditionalFormatting sqref="D6">
    <cfRule type="cellIs" dxfId="41" priority="16" operator="lessThan">
      <formula>0</formula>
    </cfRule>
  </conditionalFormatting>
  <conditionalFormatting sqref="D13">
    <cfRule type="cellIs" dxfId="40" priority="12" operator="lessThan">
      <formula>0</formula>
    </cfRule>
  </conditionalFormatting>
  <conditionalFormatting sqref="F7">
    <cfRule type="cellIs" dxfId="39" priority="15" operator="lessThan">
      <formula>0</formula>
    </cfRule>
  </conditionalFormatting>
  <conditionalFormatting sqref="F14">
    <cfRule type="cellIs" dxfId="38" priority="11" operator="lessThan">
      <formula>0</formula>
    </cfRule>
  </conditionalFormatting>
  <conditionalFormatting sqref="F31">
    <cfRule type="cellIs" dxfId="37" priority="1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A763-6829-486F-826A-35651EDBA0A0}">
  <dimension ref="A1:O53"/>
  <sheetViews>
    <sheetView zoomScale="80" zoomScaleNormal="80" workbookViewId="0">
      <selection activeCell="A2" sqref="A2"/>
    </sheetView>
  </sheetViews>
  <sheetFormatPr defaultColWidth="66.42578125" defaultRowHeight="15"/>
  <cols>
    <col min="1" max="1" width="2.85546875" customWidth="1"/>
    <col min="2" max="2" width="18.5703125" customWidth="1"/>
    <col min="3" max="3" width="10" bestFit="1" customWidth="1"/>
    <col min="4" max="4" width="5" customWidth="1"/>
    <col min="5" max="7" width="10.140625" bestFit="1" customWidth="1"/>
    <col min="8" max="9" width="6" bestFit="1" customWidth="1"/>
    <col min="10" max="10" width="6.42578125" customWidth="1"/>
    <col min="11" max="12" width="7" bestFit="1" customWidth="1"/>
    <col min="13" max="13" width="8.85546875" customWidth="1"/>
    <col min="14" max="14" width="2.140625" customWidth="1"/>
    <col min="15" max="15" width="8.5703125" customWidth="1"/>
  </cols>
  <sheetData>
    <row r="1" spans="1:15" ht="45">
      <c r="B1" s="849" t="s">
        <v>152</v>
      </c>
      <c r="C1" s="849" t="s">
        <v>153</v>
      </c>
      <c r="D1" s="849" t="s">
        <v>154</v>
      </c>
      <c r="E1" s="849" t="s">
        <v>155</v>
      </c>
      <c r="F1" s="849" t="s">
        <v>156</v>
      </c>
      <c r="G1" s="849" t="s">
        <v>157</v>
      </c>
      <c r="H1" s="849" t="s">
        <v>47</v>
      </c>
      <c r="I1" s="849" t="s">
        <v>48</v>
      </c>
      <c r="J1" s="849" t="s">
        <v>158</v>
      </c>
      <c r="K1" s="849" t="s">
        <v>159</v>
      </c>
      <c r="L1" s="849" t="s">
        <v>160</v>
      </c>
      <c r="M1" s="849" t="s">
        <v>161</v>
      </c>
      <c r="N1" s="849"/>
      <c r="O1" s="849" t="s">
        <v>162</v>
      </c>
    </row>
    <row r="2" spans="1:15">
      <c r="A2" s="857"/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905" t="e">
        <f>(F2/E2)-1</f>
        <v>#DIV/0!</v>
      </c>
    </row>
    <row r="3" spans="1:15" ht="15.75" thickBot="1">
      <c r="A3" s="858"/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  <c r="N3" s="857"/>
      <c r="O3" s="906"/>
    </row>
    <row r="4" spans="1:15" ht="22.5" customHeight="1">
      <c r="A4" s="924"/>
      <c r="B4" s="860"/>
      <c r="C4" s="926"/>
      <c r="D4" s="928"/>
      <c r="E4" s="908"/>
      <c r="F4" s="908"/>
      <c r="G4" s="908"/>
      <c r="H4" s="908"/>
      <c r="I4" s="908"/>
      <c r="J4" s="908"/>
      <c r="K4" s="908"/>
      <c r="L4" s="908"/>
      <c r="M4" s="910"/>
      <c r="N4" s="912"/>
      <c r="O4" s="907" t="e">
        <f t="shared" ref="O4" si="0">(F4/E4)-1</f>
        <v>#DIV/0!</v>
      </c>
    </row>
    <row r="5" spans="1:15" ht="15.75" thickBot="1">
      <c r="A5" s="925"/>
      <c r="B5" s="860"/>
      <c r="C5" s="927"/>
      <c r="D5" s="929"/>
      <c r="E5" s="909"/>
      <c r="F5" s="909"/>
      <c r="G5" s="909"/>
      <c r="H5" s="909"/>
      <c r="I5" s="909"/>
      <c r="J5" s="909"/>
      <c r="K5" s="909"/>
      <c r="L5" s="909"/>
      <c r="M5" s="911"/>
      <c r="N5" s="912"/>
      <c r="O5" s="906"/>
    </row>
    <row r="6" spans="1:15">
      <c r="A6" s="904"/>
      <c r="B6" s="861"/>
      <c r="C6" s="917"/>
      <c r="D6" s="918"/>
      <c r="E6" s="902"/>
      <c r="F6" s="902"/>
      <c r="G6" s="902"/>
      <c r="H6" s="902"/>
      <c r="I6" s="902"/>
      <c r="J6" s="902"/>
      <c r="K6" s="902"/>
      <c r="L6" s="902"/>
      <c r="M6" s="903"/>
      <c r="N6" s="904"/>
      <c r="O6" s="907" t="e">
        <f t="shared" ref="O6" si="1">(F6/E6)-1</f>
        <v>#DIV/0!</v>
      </c>
    </row>
    <row r="7" spans="1:15" ht="15.75" thickBot="1">
      <c r="A7" s="904"/>
      <c r="B7" s="861"/>
      <c r="C7" s="917"/>
      <c r="D7" s="918"/>
      <c r="E7" s="902"/>
      <c r="F7" s="902"/>
      <c r="G7" s="902"/>
      <c r="H7" s="902"/>
      <c r="I7" s="902"/>
      <c r="J7" s="902"/>
      <c r="K7" s="902"/>
      <c r="L7" s="902"/>
      <c r="M7" s="903"/>
      <c r="N7" s="904"/>
      <c r="O7" s="906"/>
    </row>
    <row r="8" spans="1:15">
      <c r="A8" s="912"/>
      <c r="B8" s="860"/>
      <c r="C8" s="915"/>
      <c r="D8" s="916"/>
      <c r="E8" s="913"/>
      <c r="F8" s="913"/>
      <c r="G8" s="913"/>
      <c r="H8" s="913"/>
      <c r="I8" s="913"/>
      <c r="J8" s="913"/>
      <c r="K8" s="913"/>
      <c r="L8" s="913"/>
      <c r="M8" s="914"/>
      <c r="N8" s="912"/>
      <c r="O8" s="907" t="e">
        <f t="shared" ref="O8" si="2">(F8/E8)-1</f>
        <v>#DIV/0!</v>
      </c>
    </row>
    <row r="9" spans="1:15" ht="15.75" thickBot="1">
      <c r="A9" s="912"/>
      <c r="B9" s="860"/>
      <c r="C9" s="915"/>
      <c r="D9" s="916"/>
      <c r="E9" s="913"/>
      <c r="F9" s="913"/>
      <c r="G9" s="913"/>
      <c r="H9" s="913"/>
      <c r="I9" s="913"/>
      <c r="J9" s="913"/>
      <c r="K9" s="913"/>
      <c r="L9" s="913"/>
      <c r="M9" s="914"/>
      <c r="N9" s="912"/>
      <c r="O9" s="906"/>
    </row>
    <row r="10" spans="1:15" ht="22.5" customHeight="1">
      <c r="A10" s="904"/>
      <c r="B10" s="861"/>
      <c r="C10" s="921"/>
      <c r="D10" s="920"/>
      <c r="E10" s="919"/>
      <c r="F10" s="919"/>
      <c r="G10" s="919"/>
      <c r="H10" s="902"/>
      <c r="I10" s="902"/>
      <c r="J10" s="902"/>
      <c r="K10" s="902"/>
      <c r="L10" s="902"/>
      <c r="M10" s="903"/>
      <c r="N10" s="904"/>
      <c r="O10" s="907" t="e">
        <f t="shared" ref="O10" si="3">(F10/E10)-1</f>
        <v>#DIV/0!</v>
      </c>
    </row>
    <row r="11" spans="1:15" ht="15.75" thickBot="1">
      <c r="A11" s="904"/>
      <c r="B11" s="861"/>
      <c r="C11" s="921"/>
      <c r="D11" s="920"/>
      <c r="E11" s="919"/>
      <c r="F11" s="919"/>
      <c r="G11" s="919"/>
      <c r="H11" s="902"/>
      <c r="I11" s="902"/>
      <c r="J11" s="902"/>
      <c r="K11" s="902"/>
      <c r="L11" s="902"/>
      <c r="M11" s="903"/>
      <c r="N11" s="904"/>
      <c r="O11" s="906"/>
    </row>
    <row r="12" spans="1:15" ht="22.5" customHeight="1">
      <c r="A12" s="912"/>
      <c r="B12" s="860"/>
      <c r="C12" s="915"/>
      <c r="D12" s="916"/>
      <c r="E12" s="913"/>
      <c r="F12" s="913"/>
      <c r="G12" s="913"/>
      <c r="H12" s="913"/>
      <c r="I12" s="913"/>
      <c r="J12" s="913"/>
      <c r="K12" s="913"/>
      <c r="L12" s="913"/>
      <c r="M12" s="914"/>
      <c r="N12" s="912"/>
      <c r="O12" s="907" t="e">
        <f t="shared" ref="O12" si="4">(F12/E12)-1</f>
        <v>#DIV/0!</v>
      </c>
    </row>
    <row r="13" spans="1:15" ht="15.75" thickBot="1">
      <c r="A13" s="912"/>
      <c r="B13" s="860"/>
      <c r="C13" s="915"/>
      <c r="D13" s="916"/>
      <c r="E13" s="913"/>
      <c r="F13" s="913"/>
      <c r="G13" s="913"/>
      <c r="H13" s="913"/>
      <c r="I13" s="913"/>
      <c r="J13" s="913"/>
      <c r="K13" s="913"/>
      <c r="L13" s="913"/>
      <c r="M13" s="914"/>
      <c r="N13" s="912"/>
      <c r="O13" s="906"/>
    </row>
    <row r="14" spans="1:15">
      <c r="A14" s="904"/>
      <c r="B14" s="861"/>
      <c r="C14" s="917"/>
      <c r="D14" s="920"/>
      <c r="E14" s="902"/>
      <c r="F14" s="902"/>
      <c r="G14" s="902"/>
      <c r="H14" s="902"/>
      <c r="I14" s="902"/>
      <c r="J14" s="902"/>
      <c r="K14" s="902"/>
      <c r="L14" s="902"/>
      <c r="M14" s="903"/>
      <c r="N14" s="904"/>
      <c r="O14" s="907" t="e">
        <f t="shared" ref="O14" si="5">(F14/E14)-1</f>
        <v>#DIV/0!</v>
      </c>
    </row>
    <row r="15" spans="1:15" ht="15.75" thickBot="1">
      <c r="A15" s="904"/>
      <c r="B15" s="861"/>
      <c r="C15" s="917"/>
      <c r="D15" s="920"/>
      <c r="E15" s="902"/>
      <c r="F15" s="902"/>
      <c r="G15" s="902"/>
      <c r="H15" s="902"/>
      <c r="I15" s="902"/>
      <c r="J15" s="902"/>
      <c r="K15" s="902"/>
      <c r="L15" s="902"/>
      <c r="M15" s="903"/>
      <c r="N15" s="904"/>
      <c r="O15" s="906"/>
    </row>
    <row r="16" spans="1:15" ht="22.5" customHeight="1">
      <c r="A16" s="912"/>
      <c r="B16" s="860"/>
      <c r="C16" s="915"/>
      <c r="D16" s="922"/>
      <c r="E16" s="913"/>
      <c r="F16" s="913"/>
      <c r="G16" s="913"/>
      <c r="H16" s="913"/>
      <c r="I16" s="913"/>
      <c r="J16" s="913"/>
      <c r="K16" s="913"/>
      <c r="L16" s="913"/>
      <c r="M16" s="914"/>
      <c r="N16" s="912"/>
      <c r="O16" s="907" t="e">
        <f t="shared" ref="O16" si="6">(F16/E16)-1</f>
        <v>#DIV/0!</v>
      </c>
    </row>
    <row r="17" spans="1:15" ht="15.75" thickBot="1">
      <c r="A17" s="912"/>
      <c r="B17" s="860"/>
      <c r="C17" s="915"/>
      <c r="D17" s="922"/>
      <c r="E17" s="913"/>
      <c r="F17" s="913"/>
      <c r="G17" s="913"/>
      <c r="H17" s="913"/>
      <c r="I17" s="913"/>
      <c r="J17" s="913"/>
      <c r="K17" s="913"/>
      <c r="L17" s="913"/>
      <c r="M17" s="914"/>
      <c r="N17" s="912"/>
      <c r="O17" s="906"/>
    </row>
    <row r="18" spans="1:15">
      <c r="A18" s="904"/>
      <c r="B18" s="861"/>
      <c r="C18" s="917"/>
      <c r="D18" s="920"/>
      <c r="E18" s="902"/>
      <c r="F18" s="902"/>
      <c r="G18" s="902"/>
      <c r="H18" s="902"/>
      <c r="I18" s="902"/>
      <c r="J18" s="902"/>
      <c r="K18" s="902"/>
      <c r="L18" s="902"/>
      <c r="M18" s="903"/>
      <c r="N18" s="904"/>
      <c r="O18" s="907" t="e">
        <f t="shared" ref="O18:O52" si="7">(F18/E18)-1</f>
        <v>#DIV/0!</v>
      </c>
    </row>
    <row r="19" spans="1:15" ht="15.75" thickBot="1">
      <c r="A19" s="904"/>
      <c r="B19" s="861"/>
      <c r="C19" s="917"/>
      <c r="D19" s="920"/>
      <c r="E19" s="902"/>
      <c r="F19" s="902"/>
      <c r="G19" s="902"/>
      <c r="H19" s="902"/>
      <c r="I19" s="902"/>
      <c r="J19" s="902"/>
      <c r="K19" s="902"/>
      <c r="L19" s="902"/>
      <c r="M19" s="903"/>
      <c r="N19" s="904"/>
      <c r="O19" s="906"/>
    </row>
    <row r="20" spans="1:15" ht="22.5" customHeight="1">
      <c r="A20" s="912"/>
      <c r="B20" s="860"/>
      <c r="C20" s="915"/>
      <c r="D20" s="916"/>
      <c r="E20" s="913"/>
      <c r="F20" s="913"/>
      <c r="G20" s="913"/>
      <c r="H20" s="913"/>
      <c r="I20" s="913"/>
      <c r="J20" s="913"/>
      <c r="K20" s="913"/>
      <c r="L20" s="913"/>
      <c r="M20" s="914"/>
      <c r="N20" s="912"/>
      <c r="O20" s="907" t="e">
        <f t="shared" si="7"/>
        <v>#DIV/0!</v>
      </c>
    </row>
    <row r="21" spans="1:15" ht="15.75" thickBot="1">
      <c r="A21" s="912"/>
      <c r="B21" s="860"/>
      <c r="C21" s="915"/>
      <c r="D21" s="916"/>
      <c r="E21" s="913"/>
      <c r="F21" s="913"/>
      <c r="G21" s="913"/>
      <c r="H21" s="913"/>
      <c r="I21" s="913"/>
      <c r="J21" s="913"/>
      <c r="K21" s="913"/>
      <c r="L21" s="913"/>
      <c r="M21" s="914"/>
      <c r="N21" s="912"/>
      <c r="O21" s="906"/>
    </row>
    <row r="22" spans="1:15">
      <c r="A22" s="904"/>
      <c r="B22" s="861"/>
      <c r="C22" s="917"/>
      <c r="D22" s="920"/>
      <c r="E22" s="902"/>
      <c r="F22" s="902"/>
      <c r="G22" s="902"/>
      <c r="H22" s="902"/>
      <c r="I22" s="902"/>
      <c r="J22" s="902"/>
      <c r="K22" s="902"/>
      <c r="L22" s="902"/>
      <c r="M22" s="903"/>
      <c r="N22" s="904"/>
      <c r="O22" s="907" t="e">
        <f t="shared" si="7"/>
        <v>#DIV/0!</v>
      </c>
    </row>
    <row r="23" spans="1:15" ht="15.75" thickBot="1">
      <c r="A23" s="904"/>
      <c r="B23" s="861"/>
      <c r="C23" s="917"/>
      <c r="D23" s="920"/>
      <c r="E23" s="902"/>
      <c r="F23" s="902"/>
      <c r="G23" s="902"/>
      <c r="H23" s="902"/>
      <c r="I23" s="902"/>
      <c r="J23" s="902"/>
      <c r="K23" s="902"/>
      <c r="L23" s="902"/>
      <c r="M23" s="903"/>
      <c r="N23" s="904"/>
      <c r="O23" s="906"/>
    </row>
    <row r="24" spans="1:15">
      <c r="A24" s="912"/>
      <c r="B24" s="860"/>
      <c r="C24" s="915"/>
      <c r="D24" s="916"/>
      <c r="E24" s="913"/>
      <c r="F24" s="913"/>
      <c r="G24" s="913"/>
      <c r="H24" s="913"/>
      <c r="I24" s="913"/>
      <c r="J24" s="913"/>
      <c r="K24" s="913"/>
      <c r="L24" s="913"/>
      <c r="M24" s="914"/>
      <c r="N24" s="912"/>
      <c r="O24" s="907" t="e">
        <f t="shared" si="7"/>
        <v>#DIV/0!</v>
      </c>
    </row>
    <row r="25" spans="1:15" ht="15.75" thickBot="1">
      <c r="A25" s="912"/>
      <c r="B25" s="860"/>
      <c r="C25" s="915"/>
      <c r="D25" s="916"/>
      <c r="E25" s="913"/>
      <c r="F25" s="913"/>
      <c r="G25" s="913"/>
      <c r="H25" s="913"/>
      <c r="I25" s="913"/>
      <c r="J25" s="913"/>
      <c r="K25" s="913"/>
      <c r="L25" s="913"/>
      <c r="M25" s="914"/>
      <c r="N25" s="912"/>
      <c r="O25" s="906"/>
    </row>
    <row r="26" spans="1:15">
      <c r="A26" s="904"/>
      <c r="B26" s="861"/>
      <c r="C26" s="917"/>
      <c r="D26" s="920"/>
      <c r="E26" s="902"/>
      <c r="F26" s="902"/>
      <c r="G26" s="902"/>
      <c r="H26" s="902"/>
      <c r="I26" s="902"/>
      <c r="J26" s="902"/>
      <c r="K26" s="902"/>
      <c r="L26" s="902"/>
      <c r="M26" s="903"/>
      <c r="N26" s="904"/>
      <c r="O26" s="907" t="e">
        <f t="shared" si="7"/>
        <v>#DIV/0!</v>
      </c>
    </row>
    <row r="27" spans="1:15" ht="15.75" thickBot="1">
      <c r="A27" s="904"/>
      <c r="B27" s="861"/>
      <c r="C27" s="917"/>
      <c r="D27" s="920"/>
      <c r="E27" s="902"/>
      <c r="F27" s="902"/>
      <c r="G27" s="902"/>
      <c r="H27" s="902"/>
      <c r="I27" s="902"/>
      <c r="J27" s="902"/>
      <c r="K27" s="902"/>
      <c r="L27" s="902"/>
      <c r="M27" s="903"/>
      <c r="N27" s="904"/>
      <c r="O27" s="906"/>
    </row>
    <row r="28" spans="1:15">
      <c r="A28" s="912"/>
      <c r="B28" s="860"/>
      <c r="C28" s="915"/>
      <c r="D28" s="916"/>
      <c r="E28" s="913"/>
      <c r="F28" s="913"/>
      <c r="G28" s="913"/>
      <c r="H28" s="913"/>
      <c r="I28" s="913"/>
      <c r="J28" s="913"/>
      <c r="K28" s="913"/>
      <c r="L28" s="913"/>
      <c r="M28" s="914"/>
      <c r="N28" s="912"/>
      <c r="O28" s="907" t="e">
        <f t="shared" si="7"/>
        <v>#DIV/0!</v>
      </c>
    </row>
    <row r="29" spans="1:15" ht="15.75" thickBot="1">
      <c r="A29" s="912"/>
      <c r="B29" s="860"/>
      <c r="C29" s="915"/>
      <c r="D29" s="916"/>
      <c r="E29" s="913"/>
      <c r="F29" s="913"/>
      <c r="G29" s="913"/>
      <c r="H29" s="913"/>
      <c r="I29" s="913"/>
      <c r="J29" s="913"/>
      <c r="K29" s="913"/>
      <c r="L29" s="913"/>
      <c r="M29" s="914"/>
      <c r="N29" s="912"/>
      <c r="O29" s="906"/>
    </row>
    <row r="30" spans="1:15" ht="22.5" customHeight="1">
      <c r="A30" s="904"/>
      <c r="B30" s="861"/>
      <c r="C30" s="917"/>
      <c r="D30" s="920"/>
      <c r="E30" s="902"/>
      <c r="F30" s="902"/>
      <c r="G30" s="902"/>
      <c r="H30" s="902"/>
      <c r="I30" s="902"/>
      <c r="J30" s="902"/>
      <c r="K30" s="902"/>
      <c r="L30" s="902"/>
      <c r="M30" s="903"/>
      <c r="N30" s="904"/>
      <c r="O30" s="907" t="e">
        <f t="shared" si="7"/>
        <v>#DIV/0!</v>
      </c>
    </row>
    <row r="31" spans="1:15" ht="15.75" thickBot="1">
      <c r="A31" s="904"/>
      <c r="B31" s="861"/>
      <c r="C31" s="917"/>
      <c r="D31" s="920"/>
      <c r="E31" s="902"/>
      <c r="F31" s="902"/>
      <c r="G31" s="902"/>
      <c r="H31" s="902"/>
      <c r="I31" s="902"/>
      <c r="J31" s="902"/>
      <c r="K31" s="902"/>
      <c r="L31" s="902"/>
      <c r="M31" s="903"/>
      <c r="N31" s="904"/>
      <c r="O31" s="906"/>
    </row>
    <row r="32" spans="1:15">
      <c r="A32" s="912"/>
      <c r="B32" s="860"/>
      <c r="C32" s="915"/>
      <c r="D32" s="922"/>
      <c r="E32" s="913"/>
      <c r="F32" s="913"/>
      <c r="G32" s="913"/>
      <c r="H32" s="913"/>
      <c r="I32" s="913"/>
      <c r="J32" s="913"/>
      <c r="K32" s="913"/>
      <c r="L32" s="913"/>
      <c r="M32" s="914"/>
      <c r="N32" s="923"/>
      <c r="O32" s="907" t="e">
        <f t="shared" si="7"/>
        <v>#DIV/0!</v>
      </c>
    </row>
    <row r="33" spans="1:15" ht="15.75" thickBot="1">
      <c r="A33" s="912"/>
      <c r="B33" s="860"/>
      <c r="C33" s="915"/>
      <c r="D33" s="922"/>
      <c r="E33" s="913"/>
      <c r="F33" s="913"/>
      <c r="G33" s="913"/>
      <c r="H33" s="913"/>
      <c r="I33" s="913"/>
      <c r="J33" s="913"/>
      <c r="K33" s="913"/>
      <c r="L33" s="913"/>
      <c r="M33" s="914"/>
      <c r="N33" s="923"/>
      <c r="O33" s="906"/>
    </row>
    <row r="34" spans="1:15">
      <c r="O34" s="907" t="e">
        <f t="shared" si="7"/>
        <v>#DIV/0!</v>
      </c>
    </row>
    <row r="35" spans="1:15" ht="15.75" thickBot="1">
      <c r="O35" s="906"/>
    </row>
    <row r="36" spans="1:15">
      <c r="O36" s="907" t="e">
        <f t="shared" si="7"/>
        <v>#DIV/0!</v>
      </c>
    </row>
    <row r="37" spans="1:15" ht="15.75" thickBot="1">
      <c r="O37" s="906"/>
    </row>
    <row r="38" spans="1:15">
      <c r="O38" s="907" t="e">
        <f t="shared" si="7"/>
        <v>#DIV/0!</v>
      </c>
    </row>
    <row r="39" spans="1:15" ht="15.75" thickBot="1">
      <c r="O39" s="906"/>
    </row>
    <row r="40" spans="1:15">
      <c r="O40" s="907" t="e">
        <f t="shared" si="7"/>
        <v>#DIV/0!</v>
      </c>
    </row>
    <row r="41" spans="1:15" ht="15.75" thickBot="1">
      <c r="O41" s="906"/>
    </row>
    <row r="42" spans="1:15">
      <c r="O42" s="907" t="e">
        <f t="shared" si="7"/>
        <v>#DIV/0!</v>
      </c>
    </row>
    <row r="43" spans="1:15" ht="15.75" thickBot="1">
      <c r="O43" s="906"/>
    </row>
    <row r="44" spans="1:15">
      <c r="O44" s="907" t="e">
        <f t="shared" si="7"/>
        <v>#DIV/0!</v>
      </c>
    </row>
    <row r="45" spans="1:15" ht="15.75" thickBot="1">
      <c r="O45" s="906"/>
    </row>
    <row r="46" spans="1:15">
      <c r="O46" s="907" t="e">
        <f t="shared" si="7"/>
        <v>#DIV/0!</v>
      </c>
    </row>
    <row r="47" spans="1:15" ht="15.75" thickBot="1">
      <c r="O47" s="905"/>
    </row>
    <row r="48" spans="1:15">
      <c r="O48" s="907" t="e">
        <f t="shared" si="7"/>
        <v>#DIV/0!</v>
      </c>
    </row>
    <row r="49" spans="15:15" ht="15.75" thickBot="1">
      <c r="O49" s="905"/>
    </row>
    <row r="50" spans="15:15">
      <c r="O50" s="907" t="e">
        <f t="shared" si="7"/>
        <v>#DIV/0!</v>
      </c>
    </row>
    <row r="51" spans="15:15" ht="15.75" thickBot="1">
      <c r="O51" s="905"/>
    </row>
    <row r="52" spans="15:15">
      <c r="O52" s="907" t="e">
        <f t="shared" si="7"/>
        <v>#DIV/0!</v>
      </c>
    </row>
    <row r="53" spans="15:15">
      <c r="O53" s="905"/>
    </row>
  </sheetData>
  <mergeCells count="221">
    <mergeCell ref="A4:A5"/>
    <mergeCell ref="C4:C5"/>
    <mergeCell ref="D4:D5"/>
    <mergeCell ref="E4:E5"/>
    <mergeCell ref="F4:F5"/>
    <mergeCell ref="G4:G5"/>
    <mergeCell ref="H4:H5"/>
    <mergeCell ref="I4:I5"/>
    <mergeCell ref="J4:J5"/>
    <mergeCell ref="G30:G31"/>
    <mergeCell ref="H30:H31"/>
    <mergeCell ref="E26:E27"/>
    <mergeCell ref="F26:F27"/>
    <mergeCell ref="K30:K31"/>
    <mergeCell ref="L30:L31"/>
    <mergeCell ref="M30:M31"/>
    <mergeCell ref="N30:N31"/>
    <mergeCell ref="A32:A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A30:A31"/>
    <mergeCell ref="C30:C31"/>
    <mergeCell ref="D30:D31"/>
    <mergeCell ref="E30:E31"/>
    <mergeCell ref="F30:F31"/>
    <mergeCell ref="L22:L23"/>
    <mergeCell ref="M22:M23"/>
    <mergeCell ref="I30:I31"/>
    <mergeCell ref="J30:J31"/>
    <mergeCell ref="N26:N27"/>
    <mergeCell ref="A28:A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K26:K27"/>
    <mergeCell ref="L26:L27"/>
    <mergeCell ref="M26:M27"/>
    <mergeCell ref="A26:A27"/>
    <mergeCell ref="C26:C27"/>
    <mergeCell ref="D26:D27"/>
    <mergeCell ref="L24:L25"/>
    <mergeCell ref="M24:M25"/>
    <mergeCell ref="G24:G25"/>
    <mergeCell ref="H24:H25"/>
    <mergeCell ref="I24:I25"/>
    <mergeCell ref="J24:J25"/>
    <mergeCell ref="K24:K25"/>
    <mergeCell ref="G26:G27"/>
    <mergeCell ref="H26:H27"/>
    <mergeCell ref="I26:I27"/>
    <mergeCell ref="J26:J27"/>
    <mergeCell ref="A24:A25"/>
    <mergeCell ref="C24:C25"/>
    <mergeCell ref="D24:D25"/>
    <mergeCell ref="E24:E25"/>
    <mergeCell ref="F24:F25"/>
    <mergeCell ref="A16:A17"/>
    <mergeCell ref="C16:C17"/>
    <mergeCell ref="D16:D17"/>
    <mergeCell ref="N22:N23"/>
    <mergeCell ref="G20:G21"/>
    <mergeCell ref="H20:H21"/>
    <mergeCell ref="I20:I21"/>
    <mergeCell ref="J20:J21"/>
    <mergeCell ref="K20:K21"/>
    <mergeCell ref="A22:A23"/>
    <mergeCell ref="C22:C23"/>
    <mergeCell ref="D22:D23"/>
    <mergeCell ref="E22:E23"/>
    <mergeCell ref="F22:F23"/>
    <mergeCell ref="G22:G23"/>
    <mergeCell ref="H22:H23"/>
    <mergeCell ref="I22:I23"/>
    <mergeCell ref="J22:J23"/>
    <mergeCell ref="E20:E21"/>
    <mergeCell ref="F20:F21"/>
    <mergeCell ref="A20:A21"/>
    <mergeCell ref="C20:C21"/>
    <mergeCell ref="D20:D21"/>
    <mergeCell ref="K22:K23"/>
    <mergeCell ref="K18:K19"/>
    <mergeCell ref="L18:L19"/>
    <mergeCell ref="M18:M19"/>
    <mergeCell ref="N18:N19"/>
    <mergeCell ref="M20:M21"/>
    <mergeCell ref="G16:G17"/>
    <mergeCell ref="H16:H17"/>
    <mergeCell ref="I16:I17"/>
    <mergeCell ref="J16:J17"/>
    <mergeCell ref="K16:K17"/>
    <mergeCell ref="A18:A19"/>
    <mergeCell ref="C18:C19"/>
    <mergeCell ref="D18:D19"/>
    <mergeCell ref="E18:E19"/>
    <mergeCell ref="F18:F19"/>
    <mergeCell ref="G18:G19"/>
    <mergeCell ref="H18:H19"/>
    <mergeCell ref="I18:I19"/>
    <mergeCell ref="J18:J19"/>
    <mergeCell ref="E16:E17"/>
    <mergeCell ref="F16:F17"/>
    <mergeCell ref="I8:I9"/>
    <mergeCell ref="J8:J9"/>
    <mergeCell ref="K8:K9"/>
    <mergeCell ref="A14:A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A12:A13"/>
    <mergeCell ref="C12:C13"/>
    <mergeCell ref="D12:D13"/>
    <mergeCell ref="E12:E13"/>
    <mergeCell ref="F12:F13"/>
    <mergeCell ref="A10:A11"/>
    <mergeCell ref="C10:C11"/>
    <mergeCell ref="D10:D11"/>
    <mergeCell ref="E10:E11"/>
    <mergeCell ref="F10:F11"/>
    <mergeCell ref="A8:A9"/>
    <mergeCell ref="G12:G13"/>
    <mergeCell ref="H12:H13"/>
    <mergeCell ref="I12:I13"/>
    <mergeCell ref="J12:J13"/>
    <mergeCell ref="J10:J11"/>
    <mergeCell ref="K10:K11"/>
    <mergeCell ref="K12:K13"/>
    <mergeCell ref="G10:G11"/>
    <mergeCell ref="H10:H11"/>
    <mergeCell ref="I10:I11"/>
    <mergeCell ref="C8:C9"/>
    <mergeCell ref="D8:D9"/>
    <mergeCell ref="E8:E9"/>
    <mergeCell ref="F8:F9"/>
    <mergeCell ref="A6:A7"/>
    <mergeCell ref="C6:C7"/>
    <mergeCell ref="D6:D7"/>
    <mergeCell ref="E6:E7"/>
    <mergeCell ref="F6:F7"/>
    <mergeCell ref="G6:G7"/>
    <mergeCell ref="G8:G9"/>
    <mergeCell ref="H8:H9"/>
    <mergeCell ref="L10:L11"/>
    <mergeCell ref="M10:M11"/>
    <mergeCell ref="N10:N11"/>
    <mergeCell ref="O52:O53"/>
    <mergeCell ref="O38:O39"/>
    <mergeCell ref="O34:O35"/>
    <mergeCell ref="O36:O37"/>
    <mergeCell ref="O42:O43"/>
    <mergeCell ref="O44:O45"/>
    <mergeCell ref="O46:O47"/>
    <mergeCell ref="O48:O49"/>
    <mergeCell ref="O50:O51"/>
    <mergeCell ref="O40:O41"/>
    <mergeCell ref="O32:O33"/>
    <mergeCell ref="O20:O21"/>
    <mergeCell ref="O22:O23"/>
    <mergeCell ref="O24:O25"/>
    <mergeCell ref="O26:O27"/>
    <mergeCell ref="O28:O29"/>
    <mergeCell ref="O30:O31"/>
    <mergeCell ref="L20:L21"/>
    <mergeCell ref="L16:L17"/>
    <mergeCell ref="M16:M17"/>
    <mergeCell ref="O8:O9"/>
    <mergeCell ref="O10:O11"/>
    <mergeCell ref="N24:N25"/>
    <mergeCell ref="O12:O13"/>
    <mergeCell ref="O14:O15"/>
    <mergeCell ref="O16:O17"/>
    <mergeCell ref="O18:O19"/>
    <mergeCell ref="N20:N21"/>
    <mergeCell ref="M8:M9"/>
    <mergeCell ref="N8:N9"/>
    <mergeCell ref="N16:N17"/>
    <mergeCell ref="L8:L9"/>
    <mergeCell ref="L12:L13"/>
    <mergeCell ref="M12:M13"/>
    <mergeCell ref="N12:N13"/>
    <mergeCell ref="L14:L15"/>
    <mergeCell ref="M14:M15"/>
    <mergeCell ref="N14:N15"/>
    <mergeCell ref="K6:K7"/>
    <mergeCell ref="L6:L7"/>
    <mergeCell ref="M6:M7"/>
    <mergeCell ref="N6:N7"/>
    <mergeCell ref="H6:H7"/>
    <mergeCell ref="I6:I7"/>
    <mergeCell ref="J6:J7"/>
    <mergeCell ref="O2:O3"/>
    <mergeCell ref="O4:O5"/>
    <mergeCell ref="O6:O7"/>
    <mergeCell ref="K4:K5"/>
    <mergeCell ref="L4:L5"/>
    <mergeCell ref="M4:M5"/>
    <mergeCell ref="N4:N5"/>
  </mergeCells>
  <conditionalFormatting sqref="O2:O53">
    <cfRule type="cellIs" dxfId="36" priority="1" operator="greaterThan">
      <formula>0.0099</formula>
    </cfRule>
  </conditionalFormatting>
  <hyperlinks>
    <hyperlink ref="N30" r:id="rId1" tooltip="Opções" display="https://investimentos.bb.com.br/app/imc/index.html" xr:uid="{1DBC37CA-4169-408B-8377-7BAA97FD0AE1}"/>
    <hyperlink ref="N26" r:id="rId2" tooltip="Opções" display="https://investimentos.bb.com.br/app/imc/index.html" xr:uid="{80FF624E-6D23-4A12-9E8B-88211FFEB0A2}"/>
    <hyperlink ref="N24" r:id="rId3" tooltip="Opções" display="https://investimentos.bb.com.br/app/imc/index.html" xr:uid="{0E5F8270-4651-46CB-8265-C6430DD61DF3}"/>
    <hyperlink ref="N22" r:id="rId4" tooltip="Opções" display="https://investimentos.bb.com.br/app/imc/index.html" xr:uid="{3B8501E5-7223-4625-B3A7-8E4C8E93A51C}"/>
    <hyperlink ref="N20" r:id="rId5" tooltip="Opções" display="https://investimentos.bb.com.br/app/imc/index.html" xr:uid="{0020880B-66DD-48D8-BFCE-82882FF786A0}"/>
    <hyperlink ref="N18" r:id="rId6" tooltip="Opções" display="https://investimentos.bb.com.br/app/imc/index.html" xr:uid="{9A887B4C-381E-4585-B85C-EFE24E1DACE3}"/>
    <hyperlink ref="N16" r:id="rId7" tooltip="Opções" display="https://investimentos.bb.com.br/app/imc/index.html" xr:uid="{7BCDA786-2980-4B59-AA02-496696A50BEB}"/>
    <hyperlink ref="N14" r:id="rId8" tooltip="Opções" display="https://investimentos.bb.com.br/app/imc/index.html" xr:uid="{06AC9255-A6D9-46D0-A63D-B0F0F03D887B}"/>
    <hyperlink ref="N28" r:id="rId9" tooltip="Opções" display="https://investimentos.bb.com.br/app/imc/index.html" xr:uid="{FF843E5D-9B83-45A2-AF39-B9070F8A31D3}"/>
    <hyperlink ref="N6" r:id="rId10" tooltip="Opções" display="https://investimentos.bb.com.br/app/imc/index.html" xr:uid="{6C8CB215-666E-425B-8FF0-12ACA18D4DC9}"/>
    <hyperlink ref="N8" r:id="rId11" tooltip="Opções" display="https://investimentos.bb.com.br/app/imc/index.html" xr:uid="{44054122-08E6-4D11-8F0A-54FB8BA72047}"/>
    <hyperlink ref="N10" r:id="rId12" tooltip="Opções" display="https://investimentos.bb.com.br/app/imc/index.html" xr:uid="{2D256CCF-27D3-417C-B447-96541CCCCA97}"/>
    <hyperlink ref="N12" r:id="rId13" tooltip="Opções" display="https://investimentos.bb.com.br/app/imc/index.html" xr:uid="{3A7A4F3D-EDCF-4F4D-8410-87C64B722BB3}"/>
    <hyperlink ref="N4" r:id="rId14" tooltip="Opções" display="https://investimentos.bb.com.br/app/imc/index.html" xr:uid="{9CBD77C3-7D46-4F79-983C-3FA24D7392DA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C60B-C287-450A-AA1E-72425DB50D88}">
  <dimension ref="A1:L513"/>
  <sheetViews>
    <sheetView tabSelected="1" zoomScale="80" zoomScaleNormal="80" workbookViewId="0">
      <selection activeCell="E24" sqref="E24"/>
    </sheetView>
  </sheetViews>
  <sheetFormatPr defaultColWidth="14.42578125" defaultRowHeight="15" customHeight="1"/>
  <cols>
    <col min="1" max="1" width="12.42578125" customWidth="1"/>
    <col min="2" max="2" width="15.85546875" customWidth="1"/>
    <col min="3" max="3" width="12.5703125" customWidth="1"/>
    <col min="4" max="4" width="15.85546875" customWidth="1"/>
    <col min="5" max="5" width="19" customWidth="1"/>
    <col min="6" max="6" width="13.5703125" customWidth="1"/>
    <col min="7" max="7" width="9.5703125" bestFit="1" customWidth="1"/>
    <col min="8" max="8" width="8.42578125" customWidth="1"/>
    <col min="9" max="9" width="17.42578125" customWidth="1"/>
    <col min="10" max="11" width="8.5703125" customWidth="1"/>
    <col min="12" max="12" width="17.140625" customWidth="1"/>
    <col min="13" max="13" width="9.5703125" customWidth="1"/>
    <col min="14" max="14" width="8.5703125" customWidth="1"/>
    <col min="15" max="15" width="12.85546875" customWidth="1"/>
    <col min="16" max="26" width="8.5703125" customWidth="1"/>
  </cols>
  <sheetData>
    <row r="1" spans="1:12" ht="21" customHeight="1">
      <c r="A1" s="899" t="s">
        <v>66</v>
      </c>
      <c r="B1" s="900"/>
      <c r="C1" s="900"/>
      <c r="D1" s="900"/>
      <c r="E1" s="900"/>
      <c r="F1" s="900"/>
      <c r="G1" s="930" t="str">
        <f ca="1">MID(I13,2,10)</f>
        <v>26/09/2025</v>
      </c>
      <c r="H1" s="930"/>
    </row>
    <row r="2" spans="1:12" ht="15.75" thickBot="1">
      <c r="A2" s="897" t="s">
        <v>47</v>
      </c>
      <c r="B2" s="898"/>
      <c r="C2" s="897" t="s">
        <v>48</v>
      </c>
      <c r="D2" s="898"/>
      <c r="E2" s="897" t="s">
        <v>49</v>
      </c>
      <c r="F2" s="898"/>
      <c r="G2" s="404"/>
      <c r="H2" s="404"/>
      <c r="I2" s="39"/>
      <c r="L2" s="39">
        <v>65026.03</v>
      </c>
    </row>
    <row r="3" spans="1:12">
      <c r="A3" s="405" t="s">
        <v>50</v>
      </c>
      <c r="B3" s="406">
        <f>G3*100</f>
        <v>41700</v>
      </c>
      <c r="C3" s="405" t="s">
        <v>50</v>
      </c>
      <c r="D3" s="406">
        <f>B3</f>
        <v>41700</v>
      </c>
      <c r="E3" s="407" t="s">
        <v>51</v>
      </c>
      <c r="F3" s="408">
        <v>3.2499999999999999E-4</v>
      </c>
      <c r="G3" s="404">
        <v>417</v>
      </c>
      <c r="H3" s="404"/>
      <c r="I3" s="39"/>
      <c r="L3" s="39">
        <v>57833.69</v>
      </c>
    </row>
    <row r="4" spans="1:12" ht="15.75">
      <c r="A4" s="407" t="s">
        <v>52</v>
      </c>
      <c r="B4" s="409">
        <f>G4/100</f>
        <v>1.27</v>
      </c>
      <c r="C4" s="407" t="s">
        <v>52</v>
      </c>
      <c r="D4" s="409">
        <f>G5/100</f>
        <v>1.31</v>
      </c>
      <c r="E4" s="410" t="s">
        <v>53</v>
      </c>
      <c r="F4" s="411">
        <f>B7+(B5*F3)</f>
        <v>17.211675</v>
      </c>
      <c r="G4" s="404">
        <v>127</v>
      </c>
      <c r="H4" s="404" t="s">
        <v>47</v>
      </c>
      <c r="I4" s="39" t="s">
        <v>54</v>
      </c>
      <c r="L4" s="39">
        <f>L2+L3</f>
        <v>122859.72</v>
      </c>
    </row>
    <row r="5" spans="1:12">
      <c r="A5" s="407" t="s">
        <v>55</v>
      </c>
      <c r="B5" s="412">
        <f>B4*B3</f>
        <v>52959</v>
      </c>
      <c r="C5" s="407" t="s">
        <v>55</v>
      </c>
      <c r="D5" s="412">
        <f>D4*D3</f>
        <v>54627</v>
      </c>
      <c r="E5" s="407" t="s">
        <v>56</v>
      </c>
      <c r="F5" s="413">
        <f>B7+(D5*F3)</f>
        <v>17.753774999999997</v>
      </c>
      <c r="G5" s="404">
        <v>131</v>
      </c>
      <c r="H5" s="404" t="s">
        <v>48</v>
      </c>
      <c r="I5" s="39"/>
    </row>
    <row r="6" spans="1:12">
      <c r="A6" s="410" t="s">
        <v>57</v>
      </c>
      <c r="B6" s="411">
        <f>B5+F4</f>
        <v>52976.211674999999</v>
      </c>
      <c r="C6" s="410" t="s">
        <v>57</v>
      </c>
      <c r="D6" s="414">
        <f>D5-F5</f>
        <v>54609.246225000003</v>
      </c>
      <c r="E6" s="410" t="s">
        <v>58</v>
      </c>
      <c r="F6" s="411">
        <f>D5-B5-F4-F5</f>
        <v>1633.0345500000001</v>
      </c>
      <c r="G6" s="404"/>
      <c r="H6" s="404"/>
      <c r="I6" s="39" t="str">
        <f ca="1">CONCATENATE("'",TEXT(DAY($I$7),"00"),"/",TEXT(MONTH($I$7),"00"),"/",TEXT(YEAR($I$7),"0000"),"', '",ROUND(F7*100,2),"', '",ROUND(F6,2),"'")</f>
        <v>'26/09/2025', '3,08', '1633,03'</v>
      </c>
      <c r="K6" s="415"/>
    </row>
    <row r="7" spans="1:12" ht="15.75" thickBot="1">
      <c r="A7" s="416" t="s">
        <v>59</v>
      </c>
      <c r="B7" s="417">
        <v>0</v>
      </c>
      <c r="C7" s="418" t="s">
        <v>60</v>
      </c>
      <c r="D7" s="419">
        <f>(D4-B4)/B4</f>
        <v>3.1496062992126012E-2</v>
      </c>
      <c r="E7" s="418" t="s">
        <v>60</v>
      </c>
      <c r="F7" s="419">
        <f>F6/B6</f>
        <v>3.082580838392877E-2</v>
      </c>
      <c r="G7" s="404"/>
      <c r="H7" s="404"/>
      <c r="I7" s="420" t="str">
        <f ca="1">CONCATENATE(DAY(NOW()),"/",MONTH(NOW()),"/",YEAR(NOW()))</f>
        <v>26/9/2025</v>
      </c>
      <c r="J7" s="421"/>
    </row>
    <row r="8" spans="1:12" ht="21">
      <c r="A8" s="901" t="s">
        <v>151</v>
      </c>
      <c r="B8" s="900"/>
      <c r="C8" s="900"/>
      <c r="D8" s="900"/>
      <c r="E8" s="900"/>
      <c r="F8" s="900"/>
      <c r="G8" s="404"/>
      <c r="H8" s="404"/>
    </row>
    <row r="9" spans="1:12" ht="15.75" thickBot="1">
      <c r="A9" s="897" t="s">
        <v>47</v>
      </c>
      <c r="B9" s="898"/>
      <c r="C9" s="897" t="s">
        <v>48</v>
      </c>
      <c r="D9" s="898"/>
      <c r="E9" s="897" t="s">
        <v>49</v>
      </c>
      <c r="F9" s="898"/>
      <c r="G9" s="404"/>
      <c r="H9" s="404"/>
      <c r="I9" s="404"/>
    </row>
    <row r="10" spans="1:12">
      <c r="A10" s="405" t="s">
        <v>50</v>
      </c>
      <c r="B10" s="406">
        <f>G10*100</f>
        <v>1800</v>
      </c>
      <c r="C10" s="405" t="s">
        <v>50</v>
      </c>
      <c r="D10" s="406">
        <f>B10</f>
        <v>1800</v>
      </c>
      <c r="E10" s="407" t="s">
        <v>51</v>
      </c>
      <c r="F10" s="408">
        <v>3.2499999999999999E-4</v>
      </c>
      <c r="G10" s="865">
        <v>18</v>
      </c>
    </row>
    <row r="11" spans="1:12" ht="15.75">
      <c r="A11" s="407" t="s">
        <v>52</v>
      </c>
      <c r="B11" s="409">
        <f>G11/100</f>
        <v>30.45</v>
      </c>
      <c r="C11" s="407" t="s">
        <v>52</v>
      </c>
      <c r="D11" s="409">
        <f>G12/100</f>
        <v>31.36</v>
      </c>
      <c r="E11" s="410" t="s">
        <v>53</v>
      </c>
      <c r="F11" s="411">
        <f>B14+(B12*F10)</f>
        <v>27.613250000000001</v>
      </c>
      <c r="G11" s="869">
        <v>3045</v>
      </c>
      <c r="H11" s="869" t="s">
        <v>47</v>
      </c>
    </row>
    <row r="12" spans="1:12">
      <c r="A12" s="407" t="s">
        <v>55</v>
      </c>
      <c r="B12" s="412">
        <f>B11*B10</f>
        <v>54810</v>
      </c>
      <c r="C12" s="407" t="s">
        <v>55</v>
      </c>
      <c r="D12" s="412">
        <f>D11*D10</f>
        <v>56448</v>
      </c>
      <c r="E12" s="407" t="s">
        <v>56</v>
      </c>
      <c r="F12" s="413">
        <f>B14+(D12*F10)</f>
        <v>28.145599999999998</v>
      </c>
      <c r="G12" s="870">
        <v>3136</v>
      </c>
      <c r="H12" s="870" t="s">
        <v>48</v>
      </c>
      <c r="I12" s="404"/>
    </row>
    <row r="13" spans="1:12">
      <c r="A13" s="410" t="s">
        <v>57</v>
      </c>
      <c r="B13" s="411">
        <f>B12+F11</f>
        <v>54837.613250000002</v>
      </c>
      <c r="C13" s="410" t="s">
        <v>57</v>
      </c>
      <c r="D13" s="414">
        <f>D12-F12</f>
        <v>56419.854399999997</v>
      </c>
      <c r="E13" s="410" t="s">
        <v>58</v>
      </c>
      <c r="F13" s="411">
        <f>D12-B12-F11-F12</f>
        <v>1582.2411499999998</v>
      </c>
      <c r="G13" s="404"/>
      <c r="H13" s="404"/>
      <c r="I13" s="39" t="str">
        <f ca="1">CONCATENATE("'",TEXT(DAY($I$7),"00"),"/",TEXT(MONTH($I$7),"00"),"/",TEXT(YEAR($I$7),"0000"),"', '",ROUND(F14*100,2),"', '",ROUND(F13,2),"'")</f>
        <v>'26/09/2025', '2,89', '1582,24'</v>
      </c>
    </row>
    <row r="14" spans="1:12" ht="15.75" thickBot="1">
      <c r="A14" s="416" t="s">
        <v>59</v>
      </c>
      <c r="B14" s="417">
        <v>9.8000000000000007</v>
      </c>
      <c r="C14" s="418" t="s">
        <v>60</v>
      </c>
      <c r="D14" s="419">
        <f>(D11-B11)/B11</f>
        <v>2.9885057471264374E-2</v>
      </c>
      <c r="E14" s="418" t="s">
        <v>60</v>
      </c>
      <c r="F14" s="419">
        <f>F13/B13</f>
        <v>2.8853209617032336E-2</v>
      </c>
      <c r="G14" s="404"/>
      <c r="H14" s="404"/>
      <c r="K14" s="39">
        <v>330</v>
      </c>
    </row>
    <row r="15" spans="1:12" ht="15.75" thickBot="1">
      <c r="E15" s="877"/>
      <c r="F15" s="878"/>
      <c r="G15" s="404"/>
      <c r="H15" s="404"/>
    </row>
    <row r="16" spans="1:12">
      <c r="A16" s="824" t="s">
        <v>51</v>
      </c>
      <c r="B16" s="825">
        <v>3.2499999999999999E-4</v>
      </c>
      <c r="C16" s="862" t="s">
        <v>10</v>
      </c>
      <c r="D16" s="871">
        <f>G11/100</f>
        <v>30.45</v>
      </c>
      <c r="E16" s="879" t="str">
        <f>_xlfn.CONCAT("Valor ",G18,"%")</f>
        <v>Valor 1%</v>
      </c>
      <c r="F16" s="888">
        <f>ROUND(D16*((G18/100)+1.001),2)</f>
        <v>30.78</v>
      </c>
      <c r="G16" s="866">
        <f>D19</f>
        <v>31.06</v>
      </c>
      <c r="H16" s="866" t="str">
        <f>C19</f>
        <v>Valor p/ Leilão</v>
      </c>
      <c r="I16" s="866"/>
    </row>
    <row r="17" spans="1:9" ht="15.75" thickBot="1">
      <c r="A17" s="826" t="s">
        <v>59</v>
      </c>
      <c r="B17" s="827">
        <v>9.8000000000000007</v>
      </c>
      <c r="C17" s="830" t="s">
        <v>146</v>
      </c>
      <c r="D17" s="872">
        <f>D16*B21</f>
        <v>54810</v>
      </c>
      <c r="E17" s="880" t="str">
        <f>_xlfn.CONCAT("Total ",G18,"%")</f>
        <v>Total 1%</v>
      </c>
      <c r="F17" s="881">
        <f>F16*B21</f>
        <v>55404</v>
      </c>
      <c r="G17" s="867">
        <f>F16</f>
        <v>30.78</v>
      </c>
      <c r="H17" s="868" t="str">
        <f>_xlfn.CONCAT("Valor Venda ",G18,"%")</f>
        <v>Valor Venda 1%</v>
      </c>
      <c r="I17" s="868"/>
    </row>
    <row r="18" spans="1:9">
      <c r="A18" s="828" t="s">
        <v>53</v>
      </c>
      <c r="B18" s="829">
        <f>B17+(D17*B16)</f>
        <v>27.613250000000001</v>
      </c>
      <c r="C18" s="835" t="s">
        <v>667</v>
      </c>
      <c r="D18" s="873">
        <f>D17+B18</f>
        <v>54837.613250000002</v>
      </c>
      <c r="E18" s="880" t="str">
        <f>_xlfn.CONCAT("Total Líquido ",G18,"%")</f>
        <v>Total Líquido 1%</v>
      </c>
      <c r="F18" s="882">
        <f>F17-B20</f>
        <v>55376.193700000003</v>
      </c>
      <c r="G18" s="404">
        <v>1</v>
      </c>
      <c r="H18" s="404"/>
    </row>
    <row r="19" spans="1:9">
      <c r="A19" s="830" t="s">
        <v>150</v>
      </c>
      <c r="B19" s="831">
        <f>B17+(D20*B16)</f>
        <v>27.970099999999999</v>
      </c>
      <c r="C19" s="863" t="s">
        <v>668</v>
      </c>
      <c r="D19" s="874">
        <f>ROUND(D16*1.02,2)</f>
        <v>31.06</v>
      </c>
      <c r="E19" s="883" t="s">
        <v>58</v>
      </c>
      <c r="F19" s="884">
        <f>F17-D17-B18-B20</f>
        <v>538.58045000000004</v>
      </c>
      <c r="G19" s="404"/>
      <c r="H19" s="404"/>
    </row>
    <row r="20" spans="1:9">
      <c r="A20" s="832" t="s">
        <v>56</v>
      </c>
      <c r="B20" s="833">
        <f>B17+(F17*B16)</f>
        <v>27.8063</v>
      </c>
      <c r="C20" s="832" t="s">
        <v>148</v>
      </c>
      <c r="D20" s="875">
        <f>D19*B21</f>
        <v>55908</v>
      </c>
      <c r="E20" s="880" t="s">
        <v>60</v>
      </c>
      <c r="F20" s="885">
        <f>(F16-D16)/D16</f>
        <v>1.0837438423645381E-2</v>
      </c>
      <c r="G20" s="404"/>
      <c r="H20" s="404"/>
    </row>
    <row r="21" spans="1:9" ht="15.75" thickBot="1">
      <c r="A21" s="847" t="s">
        <v>50</v>
      </c>
      <c r="B21" s="864">
        <f>G10*100</f>
        <v>1800</v>
      </c>
      <c r="C21" s="847" t="s">
        <v>149</v>
      </c>
      <c r="D21" s="876">
        <f>D20+B19</f>
        <v>55935.970099999999</v>
      </c>
      <c r="E21" s="886" t="s">
        <v>65</v>
      </c>
      <c r="F21" s="887">
        <f>F19/D18</f>
        <v>9.8213692770445296E-3</v>
      </c>
      <c r="G21" s="404"/>
      <c r="H21" s="404"/>
    </row>
    <row r="22" spans="1:9">
      <c r="G22" s="404"/>
      <c r="H22" s="404"/>
    </row>
    <row r="23" spans="1:9">
      <c r="G23" s="404"/>
      <c r="H23" s="404"/>
    </row>
    <row r="24" spans="1:9">
      <c r="G24" s="404"/>
      <c r="H24" s="404"/>
    </row>
    <row r="25" spans="1:9">
      <c r="D25" s="424"/>
      <c r="G25" s="404"/>
      <c r="H25" s="404"/>
    </row>
    <row r="26" spans="1:9">
      <c r="G26" s="404"/>
      <c r="H26" s="404"/>
    </row>
    <row r="27" spans="1:9">
      <c r="G27" s="404"/>
      <c r="H27" s="404"/>
    </row>
    <row r="28" spans="1:9">
      <c r="G28" s="404"/>
      <c r="H28" s="404"/>
    </row>
    <row r="29" spans="1:9">
      <c r="G29" s="404"/>
      <c r="H29" s="404"/>
    </row>
    <row r="30" spans="1:9">
      <c r="G30" s="404"/>
      <c r="H30" s="404"/>
    </row>
    <row r="31" spans="1:9">
      <c r="G31" s="404"/>
      <c r="H31" s="404"/>
    </row>
    <row r="32" spans="1:9">
      <c r="G32" s="404"/>
      <c r="H32" s="404"/>
    </row>
    <row r="33" spans="7:8">
      <c r="G33" s="404"/>
      <c r="H33" s="404"/>
    </row>
    <row r="34" spans="7:8">
      <c r="G34" s="404"/>
      <c r="H34" s="404"/>
    </row>
    <row r="35" spans="7:8">
      <c r="G35" s="404"/>
      <c r="H35" s="404"/>
    </row>
    <row r="36" spans="7:8">
      <c r="G36" s="404"/>
      <c r="H36" s="404"/>
    </row>
    <row r="37" spans="7:8">
      <c r="G37" s="404"/>
      <c r="H37" s="404"/>
    </row>
    <row r="38" spans="7:8">
      <c r="G38" s="404"/>
      <c r="H38" s="404"/>
    </row>
    <row r="39" spans="7:8">
      <c r="G39" s="404"/>
      <c r="H39" s="404"/>
    </row>
    <row r="40" spans="7:8">
      <c r="G40" s="404"/>
      <c r="H40" s="404"/>
    </row>
    <row r="41" spans="7:8">
      <c r="G41" s="404"/>
      <c r="H41" s="404"/>
    </row>
    <row r="42" spans="7:8">
      <c r="G42" s="404"/>
      <c r="H42" s="404"/>
    </row>
    <row r="43" spans="7:8">
      <c r="G43" s="404"/>
      <c r="H43" s="404"/>
    </row>
    <row r="44" spans="7:8">
      <c r="G44" s="404"/>
      <c r="H44" s="404"/>
    </row>
    <row r="45" spans="7:8">
      <c r="G45" s="404"/>
      <c r="H45" s="404"/>
    </row>
    <row r="46" spans="7:8">
      <c r="G46" s="404"/>
      <c r="H46" s="404"/>
    </row>
    <row r="47" spans="7:8">
      <c r="G47" s="404"/>
      <c r="H47" s="404"/>
    </row>
    <row r="48" spans="7:8">
      <c r="G48" s="404"/>
      <c r="H48" s="404"/>
    </row>
    <row r="49" spans="7:8">
      <c r="G49" s="404"/>
      <c r="H49" s="404"/>
    </row>
    <row r="50" spans="7:8">
      <c r="G50" s="404"/>
      <c r="H50" s="404"/>
    </row>
    <row r="51" spans="7:8">
      <c r="G51" s="404"/>
      <c r="H51" s="404"/>
    </row>
    <row r="52" spans="7:8">
      <c r="G52" s="404"/>
      <c r="H52" s="404"/>
    </row>
    <row r="53" spans="7:8">
      <c r="G53" s="404"/>
      <c r="H53" s="404"/>
    </row>
    <row r="54" spans="7:8">
      <c r="G54" s="404"/>
      <c r="H54" s="404"/>
    </row>
    <row r="55" spans="7:8">
      <c r="G55" s="404"/>
      <c r="H55" s="404"/>
    </row>
    <row r="56" spans="7:8">
      <c r="G56" s="404"/>
      <c r="H56" s="404"/>
    </row>
    <row r="57" spans="7:8">
      <c r="G57" s="404"/>
      <c r="H57" s="404"/>
    </row>
    <row r="58" spans="7:8">
      <c r="G58" s="404"/>
      <c r="H58" s="404"/>
    </row>
    <row r="59" spans="7:8">
      <c r="G59" s="404"/>
      <c r="H59" s="404"/>
    </row>
    <row r="60" spans="7:8">
      <c r="G60" s="404"/>
      <c r="H60" s="404"/>
    </row>
    <row r="61" spans="7:8">
      <c r="G61" s="404"/>
      <c r="H61" s="404"/>
    </row>
    <row r="62" spans="7:8">
      <c r="G62" s="404"/>
      <c r="H62" s="404"/>
    </row>
    <row r="63" spans="7:8">
      <c r="G63" s="404"/>
      <c r="H63" s="404"/>
    </row>
    <row r="64" spans="7:8">
      <c r="G64" s="404"/>
      <c r="H64" s="404"/>
    </row>
    <row r="65" spans="7:8">
      <c r="G65" s="404"/>
      <c r="H65" s="404"/>
    </row>
    <row r="66" spans="7:8">
      <c r="G66" s="404"/>
      <c r="H66" s="404"/>
    </row>
    <row r="67" spans="7:8">
      <c r="G67" s="404"/>
      <c r="H67" s="404"/>
    </row>
    <row r="68" spans="7:8">
      <c r="G68" s="404"/>
      <c r="H68" s="404"/>
    </row>
    <row r="69" spans="7:8">
      <c r="G69" s="404"/>
      <c r="H69" s="404"/>
    </row>
    <row r="70" spans="7:8">
      <c r="G70" s="404"/>
      <c r="H70" s="404"/>
    </row>
    <row r="71" spans="7:8">
      <c r="G71" s="404"/>
      <c r="H71" s="404"/>
    </row>
    <row r="72" spans="7:8">
      <c r="G72" s="404"/>
      <c r="H72" s="404"/>
    </row>
    <row r="73" spans="7:8">
      <c r="G73" s="404"/>
      <c r="H73" s="404"/>
    </row>
    <row r="74" spans="7:8">
      <c r="G74" s="404"/>
      <c r="H74" s="404"/>
    </row>
    <row r="75" spans="7:8">
      <c r="G75" s="404"/>
      <c r="H75" s="404"/>
    </row>
    <row r="76" spans="7:8">
      <c r="G76" s="404"/>
      <c r="H76" s="404"/>
    </row>
    <row r="77" spans="7:8">
      <c r="G77" s="404"/>
      <c r="H77" s="404"/>
    </row>
    <row r="78" spans="7:8">
      <c r="G78" s="404"/>
      <c r="H78" s="404"/>
    </row>
    <row r="79" spans="7:8">
      <c r="G79" s="404"/>
      <c r="H79" s="404"/>
    </row>
    <row r="80" spans="7:8">
      <c r="G80" s="404"/>
      <c r="H80" s="404"/>
    </row>
    <row r="81" spans="7:8">
      <c r="G81" s="404"/>
      <c r="H81" s="404"/>
    </row>
    <row r="82" spans="7:8">
      <c r="G82" s="404"/>
      <c r="H82" s="404"/>
    </row>
    <row r="83" spans="7:8">
      <c r="G83" s="404"/>
      <c r="H83" s="404"/>
    </row>
    <row r="84" spans="7:8">
      <c r="G84" s="404"/>
      <c r="H84" s="404"/>
    </row>
    <row r="85" spans="7:8">
      <c r="G85" s="404"/>
      <c r="H85" s="404"/>
    </row>
    <row r="86" spans="7:8">
      <c r="G86" s="404"/>
      <c r="H86" s="404"/>
    </row>
    <row r="87" spans="7:8">
      <c r="G87" s="404"/>
      <c r="H87" s="404"/>
    </row>
    <row r="88" spans="7:8">
      <c r="G88" s="404"/>
      <c r="H88" s="404"/>
    </row>
    <row r="89" spans="7:8">
      <c r="G89" s="404"/>
      <c r="H89" s="404"/>
    </row>
    <row r="90" spans="7:8">
      <c r="G90" s="404"/>
      <c r="H90" s="404"/>
    </row>
    <row r="91" spans="7:8">
      <c r="G91" s="404"/>
      <c r="H91" s="404"/>
    </row>
    <row r="92" spans="7:8">
      <c r="G92" s="404"/>
      <c r="H92" s="404"/>
    </row>
    <row r="93" spans="7:8">
      <c r="G93" s="404"/>
      <c r="H93" s="404"/>
    </row>
    <row r="94" spans="7:8">
      <c r="G94" s="404"/>
      <c r="H94" s="404"/>
    </row>
    <row r="95" spans="7:8">
      <c r="G95" s="404"/>
      <c r="H95" s="404"/>
    </row>
    <row r="96" spans="7:8">
      <c r="G96" s="404"/>
      <c r="H96" s="404"/>
    </row>
    <row r="97" spans="7:8">
      <c r="G97" s="404"/>
      <c r="H97" s="404"/>
    </row>
    <row r="98" spans="7:8">
      <c r="G98" s="404"/>
      <c r="H98" s="404"/>
    </row>
    <row r="99" spans="7:8">
      <c r="G99" s="404"/>
      <c r="H99" s="404"/>
    </row>
    <row r="100" spans="7:8">
      <c r="G100" s="404"/>
      <c r="H100" s="404"/>
    </row>
    <row r="101" spans="7:8">
      <c r="G101" s="404"/>
      <c r="H101" s="404"/>
    </row>
    <row r="102" spans="7:8">
      <c r="G102" s="404"/>
      <c r="H102" s="404"/>
    </row>
    <row r="103" spans="7:8">
      <c r="G103" s="404"/>
      <c r="H103" s="404"/>
    </row>
    <row r="104" spans="7:8">
      <c r="G104" s="404"/>
      <c r="H104" s="404"/>
    </row>
    <row r="105" spans="7:8">
      <c r="G105" s="404"/>
      <c r="H105" s="404"/>
    </row>
    <row r="106" spans="7:8">
      <c r="G106" s="404"/>
      <c r="H106" s="404"/>
    </row>
    <row r="107" spans="7:8">
      <c r="G107" s="404"/>
      <c r="H107" s="404"/>
    </row>
    <row r="108" spans="7:8">
      <c r="G108" s="404"/>
      <c r="H108" s="404"/>
    </row>
    <row r="109" spans="7:8">
      <c r="G109" s="404"/>
      <c r="H109" s="404"/>
    </row>
    <row r="110" spans="7:8">
      <c r="G110" s="404"/>
      <c r="H110" s="404"/>
    </row>
    <row r="111" spans="7:8">
      <c r="G111" s="404"/>
      <c r="H111" s="404"/>
    </row>
    <row r="112" spans="7:8">
      <c r="G112" s="404"/>
      <c r="H112" s="404"/>
    </row>
    <row r="113" spans="7:8">
      <c r="G113" s="404"/>
      <c r="H113" s="404"/>
    </row>
    <row r="114" spans="7:8">
      <c r="G114" s="404"/>
      <c r="H114" s="404"/>
    </row>
    <row r="115" spans="7:8">
      <c r="G115" s="404"/>
      <c r="H115" s="404"/>
    </row>
    <row r="116" spans="7:8">
      <c r="G116" s="404"/>
      <c r="H116" s="404"/>
    </row>
    <row r="117" spans="7:8">
      <c r="G117" s="404"/>
      <c r="H117" s="404"/>
    </row>
    <row r="118" spans="7:8">
      <c r="G118" s="404"/>
      <c r="H118" s="404"/>
    </row>
    <row r="119" spans="7:8">
      <c r="G119" s="404"/>
      <c r="H119" s="404"/>
    </row>
    <row r="120" spans="7:8">
      <c r="G120" s="404"/>
      <c r="H120" s="404"/>
    </row>
    <row r="121" spans="7:8">
      <c r="G121" s="404"/>
      <c r="H121" s="404"/>
    </row>
    <row r="122" spans="7:8">
      <c r="G122" s="404"/>
      <c r="H122" s="404"/>
    </row>
    <row r="123" spans="7:8">
      <c r="G123" s="404"/>
      <c r="H123" s="404"/>
    </row>
    <row r="124" spans="7:8">
      <c r="G124" s="404"/>
      <c r="H124" s="404"/>
    </row>
    <row r="125" spans="7:8">
      <c r="G125" s="404"/>
      <c r="H125" s="404"/>
    </row>
    <row r="126" spans="7:8">
      <c r="G126" s="404"/>
      <c r="H126" s="404"/>
    </row>
    <row r="127" spans="7:8">
      <c r="G127" s="404"/>
      <c r="H127" s="404"/>
    </row>
    <row r="128" spans="7:8">
      <c r="G128" s="404"/>
      <c r="H128" s="404"/>
    </row>
    <row r="129" spans="7:8">
      <c r="G129" s="404"/>
      <c r="H129" s="404"/>
    </row>
    <row r="130" spans="7:8">
      <c r="G130" s="404"/>
      <c r="H130" s="404"/>
    </row>
    <row r="131" spans="7:8">
      <c r="G131" s="404"/>
      <c r="H131" s="404"/>
    </row>
    <row r="132" spans="7:8">
      <c r="G132" s="404"/>
      <c r="H132" s="404"/>
    </row>
    <row r="133" spans="7:8">
      <c r="G133" s="404"/>
      <c r="H133" s="404"/>
    </row>
    <row r="134" spans="7:8">
      <c r="G134" s="404"/>
      <c r="H134" s="404"/>
    </row>
    <row r="135" spans="7:8">
      <c r="G135" s="404"/>
      <c r="H135" s="404"/>
    </row>
    <row r="136" spans="7:8">
      <c r="G136" s="404"/>
      <c r="H136" s="404"/>
    </row>
    <row r="137" spans="7:8">
      <c r="G137" s="404"/>
      <c r="H137" s="404"/>
    </row>
    <row r="138" spans="7:8">
      <c r="G138" s="404"/>
      <c r="H138" s="404"/>
    </row>
    <row r="139" spans="7:8">
      <c r="G139" s="404"/>
      <c r="H139" s="404"/>
    </row>
    <row r="140" spans="7:8">
      <c r="G140" s="404"/>
      <c r="H140" s="404"/>
    </row>
    <row r="141" spans="7:8">
      <c r="G141" s="404"/>
      <c r="H141" s="404"/>
    </row>
    <row r="142" spans="7:8">
      <c r="G142" s="404"/>
      <c r="H142" s="404"/>
    </row>
    <row r="143" spans="7:8">
      <c r="G143" s="404"/>
      <c r="H143" s="404"/>
    </row>
    <row r="144" spans="7:8">
      <c r="G144" s="404"/>
      <c r="H144" s="404"/>
    </row>
    <row r="145" spans="7:8">
      <c r="G145" s="404"/>
      <c r="H145" s="404"/>
    </row>
    <row r="146" spans="7:8">
      <c r="G146" s="404"/>
      <c r="H146" s="404"/>
    </row>
    <row r="147" spans="7:8">
      <c r="G147" s="404"/>
      <c r="H147" s="404"/>
    </row>
    <row r="148" spans="7:8">
      <c r="G148" s="404"/>
      <c r="H148" s="404"/>
    </row>
    <row r="149" spans="7:8">
      <c r="G149" s="404"/>
      <c r="H149" s="404"/>
    </row>
    <row r="150" spans="7:8">
      <c r="G150" s="404"/>
      <c r="H150" s="404"/>
    </row>
    <row r="151" spans="7:8">
      <c r="G151" s="404"/>
      <c r="H151" s="404"/>
    </row>
    <row r="152" spans="7:8">
      <c r="G152" s="404"/>
      <c r="H152" s="404"/>
    </row>
    <row r="153" spans="7:8">
      <c r="G153" s="404"/>
      <c r="H153" s="404"/>
    </row>
    <row r="154" spans="7:8">
      <c r="G154" s="404"/>
      <c r="H154" s="404"/>
    </row>
    <row r="155" spans="7:8">
      <c r="G155" s="404"/>
      <c r="H155" s="404"/>
    </row>
    <row r="156" spans="7:8">
      <c r="G156" s="404"/>
      <c r="H156" s="404"/>
    </row>
    <row r="157" spans="7:8">
      <c r="G157" s="404"/>
      <c r="H157" s="404"/>
    </row>
    <row r="158" spans="7:8">
      <c r="G158" s="404"/>
      <c r="H158" s="404"/>
    </row>
    <row r="159" spans="7:8">
      <c r="G159" s="404"/>
      <c r="H159" s="404"/>
    </row>
    <row r="160" spans="7:8">
      <c r="G160" s="404"/>
      <c r="H160" s="404"/>
    </row>
    <row r="161" spans="7:8">
      <c r="G161" s="404"/>
      <c r="H161" s="404"/>
    </row>
    <row r="162" spans="7:8">
      <c r="G162" s="404"/>
      <c r="H162" s="404"/>
    </row>
    <row r="163" spans="7:8">
      <c r="G163" s="404"/>
      <c r="H163" s="404"/>
    </row>
    <row r="164" spans="7:8">
      <c r="G164" s="404"/>
      <c r="H164" s="404"/>
    </row>
    <row r="165" spans="7:8">
      <c r="G165" s="404"/>
      <c r="H165" s="404"/>
    </row>
    <row r="166" spans="7:8">
      <c r="G166" s="404"/>
      <c r="H166" s="404"/>
    </row>
    <row r="167" spans="7:8">
      <c r="G167" s="404"/>
      <c r="H167" s="404"/>
    </row>
    <row r="168" spans="7:8">
      <c r="G168" s="404"/>
      <c r="H168" s="404"/>
    </row>
    <row r="169" spans="7:8">
      <c r="G169" s="404"/>
      <c r="H169" s="404"/>
    </row>
    <row r="170" spans="7:8">
      <c r="G170" s="404"/>
      <c r="H170" s="404"/>
    </row>
    <row r="171" spans="7:8">
      <c r="G171" s="404"/>
      <c r="H171" s="404"/>
    </row>
    <row r="172" spans="7:8">
      <c r="G172" s="404"/>
      <c r="H172" s="404"/>
    </row>
    <row r="173" spans="7:8">
      <c r="G173" s="404"/>
      <c r="H173" s="404"/>
    </row>
    <row r="174" spans="7:8">
      <c r="G174" s="404"/>
      <c r="H174" s="404"/>
    </row>
    <row r="175" spans="7:8">
      <c r="G175" s="404"/>
      <c r="H175" s="404"/>
    </row>
    <row r="176" spans="7:8">
      <c r="G176" s="404"/>
      <c r="H176" s="404"/>
    </row>
    <row r="177" spans="7:8">
      <c r="G177" s="404"/>
      <c r="H177" s="404"/>
    </row>
    <row r="178" spans="7:8">
      <c r="G178" s="404"/>
      <c r="H178" s="404"/>
    </row>
    <row r="179" spans="7:8">
      <c r="G179" s="404"/>
      <c r="H179" s="404"/>
    </row>
    <row r="180" spans="7:8">
      <c r="G180" s="404"/>
      <c r="H180" s="404"/>
    </row>
    <row r="181" spans="7:8">
      <c r="G181" s="404"/>
      <c r="H181" s="404"/>
    </row>
    <row r="182" spans="7:8">
      <c r="G182" s="404"/>
      <c r="H182" s="404"/>
    </row>
    <row r="183" spans="7:8">
      <c r="G183" s="404"/>
      <c r="H183" s="404"/>
    </row>
    <row r="184" spans="7:8">
      <c r="G184" s="404"/>
      <c r="H184" s="404"/>
    </row>
    <row r="185" spans="7:8">
      <c r="G185" s="404"/>
      <c r="H185" s="404"/>
    </row>
    <row r="186" spans="7:8">
      <c r="G186" s="404"/>
      <c r="H186" s="404"/>
    </row>
    <row r="187" spans="7:8">
      <c r="G187" s="404"/>
      <c r="H187" s="404"/>
    </row>
    <row r="188" spans="7:8">
      <c r="G188" s="404"/>
      <c r="H188" s="404"/>
    </row>
    <row r="189" spans="7:8">
      <c r="G189" s="404"/>
      <c r="H189" s="404"/>
    </row>
    <row r="190" spans="7:8">
      <c r="G190" s="404"/>
      <c r="H190" s="404"/>
    </row>
    <row r="191" spans="7:8">
      <c r="G191" s="404"/>
      <c r="H191" s="404"/>
    </row>
    <row r="192" spans="7:8">
      <c r="G192" s="404"/>
      <c r="H192" s="404"/>
    </row>
    <row r="193" spans="7:8">
      <c r="G193" s="404"/>
      <c r="H193" s="404"/>
    </row>
    <row r="194" spans="7:8">
      <c r="G194" s="404"/>
      <c r="H194" s="404"/>
    </row>
    <row r="195" spans="7:8">
      <c r="G195" s="404"/>
      <c r="H195" s="404"/>
    </row>
    <row r="196" spans="7:8">
      <c r="G196" s="404"/>
      <c r="H196" s="404"/>
    </row>
    <row r="197" spans="7:8">
      <c r="G197" s="404"/>
      <c r="H197" s="404"/>
    </row>
    <row r="198" spans="7:8">
      <c r="G198" s="404"/>
      <c r="H198" s="404"/>
    </row>
    <row r="199" spans="7:8">
      <c r="G199" s="404"/>
      <c r="H199" s="404"/>
    </row>
    <row r="200" spans="7:8">
      <c r="G200" s="404"/>
      <c r="H200" s="404"/>
    </row>
    <row r="201" spans="7:8">
      <c r="G201" s="404"/>
      <c r="H201" s="404"/>
    </row>
    <row r="202" spans="7:8">
      <c r="G202" s="404"/>
      <c r="H202" s="404"/>
    </row>
    <row r="203" spans="7:8">
      <c r="G203" s="404"/>
      <c r="H203" s="404"/>
    </row>
    <row r="204" spans="7:8">
      <c r="G204" s="404"/>
      <c r="H204" s="404"/>
    </row>
    <row r="205" spans="7:8">
      <c r="G205" s="404"/>
      <c r="H205" s="404"/>
    </row>
    <row r="206" spans="7:8">
      <c r="G206" s="404"/>
      <c r="H206" s="404"/>
    </row>
    <row r="207" spans="7:8">
      <c r="G207" s="404"/>
      <c r="H207" s="404"/>
    </row>
    <row r="208" spans="7:8">
      <c r="G208" s="404"/>
      <c r="H208" s="404"/>
    </row>
    <row r="209" spans="7:8">
      <c r="G209" s="404"/>
      <c r="H209" s="404"/>
    </row>
    <row r="210" spans="7:8">
      <c r="G210" s="404"/>
      <c r="H210" s="404"/>
    </row>
    <row r="211" spans="7:8">
      <c r="G211" s="404"/>
      <c r="H211" s="404"/>
    </row>
    <row r="212" spans="7:8">
      <c r="G212" s="404"/>
      <c r="H212" s="404"/>
    </row>
    <row r="213" spans="7:8">
      <c r="G213" s="404"/>
      <c r="H213" s="404"/>
    </row>
    <row r="214" spans="7:8">
      <c r="G214" s="404"/>
      <c r="H214" s="404"/>
    </row>
    <row r="215" spans="7:8">
      <c r="G215" s="404"/>
      <c r="H215" s="404"/>
    </row>
    <row r="216" spans="7:8">
      <c r="G216" s="404"/>
      <c r="H216" s="404"/>
    </row>
    <row r="217" spans="7:8">
      <c r="G217" s="404"/>
      <c r="H217" s="404"/>
    </row>
    <row r="218" spans="7:8">
      <c r="G218" s="404"/>
      <c r="H218" s="404"/>
    </row>
    <row r="219" spans="7:8">
      <c r="G219" s="404"/>
      <c r="H219" s="404"/>
    </row>
    <row r="220" spans="7:8">
      <c r="G220" s="404"/>
      <c r="H220" s="404"/>
    </row>
    <row r="221" spans="7:8">
      <c r="G221" s="404"/>
      <c r="H221" s="404"/>
    </row>
    <row r="222" spans="7:8">
      <c r="G222" s="404"/>
      <c r="H222" s="404"/>
    </row>
    <row r="223" spans="7:8">
      <c r="G223" s="404"/>
      <c r="H223" s="404"/>
    </row>
    <row r="224" spans="7:8">
      <c r="G224" s="404"/>
      <c r="H224" s="404"/>
    </row>
    <row r="225" spans="7:8">
      <c r="G225" s="404"/>
      <c r="H225" s="404"/>
    </row>
    <row r="226" spans="7:8">
      <c r="G226" s="404"/>
      <c r="H226" s="404"/>
    </row>
    <row r="227" spans="7:8">
      <c r="G227" s="404"/>
      <c r="H227" s="404"/>
    </row>
    <row r="228" spans="7:8">
      <c r="G228" s="404"/>
      <c r="H228" s="404"/>
    </row>
    <row r="229" spans="7:8">
      <c r="G229" s="404"/>
      <c r="H229" s="404"/>
    </row>
    <row r="230" spans="7:8">
      <c r="G230" s="404"/>
      <c r="H230" s="404"/>
    </row>
    <row r="231" spans="7:8">
      <c r="G231" s="404"/>
      <c r="H231" s="404"/>
    </row>
    <row r="232" spans="7:8">
      <c r="G232" s="404"/>
      <c r="H232" s="404"/>
    </row>
    <row r="233" spans="7:8">
      <c r="G233" s="404"/>
      <c r="H233" s="404"/>
    </row>
    <row r="234" spans="7:8">
      <c r="G234" s="404"/>
      <c r="H234" s="404"/>
    </row>
    <row r="235" spans="7:8">
      <c r="G235" s="404"/>
      <c r="H235" s="404"/>
    </row>
    <row r="236" spans="7:8">
      <c r="G236" s="404"/>
      <c r="H236" s="404"/>
    </row>
    <row r="237" spans="7:8">
      <c r="G237" s="404"/>
      <c r="H237" s="404"/>
    </row>
    <row r="238" spans="7:8">
      <c r="G238" s="404"/>
      <c r="H238" s="404"/>
    </row>
    <row r="239" spans="7:8">
      <c r="G239" s="404"/>
      <c r="H239" s="404"/>
    </row>
    <row r="240" spans="7:8">
      <c r="G240" s="404"/>
      <c r="H240" s="404"/>
    </row>
    <row r="241" spans="7:8">
      <c r="G241" s="404"/>
      <c r="H241" s="404"/>
    </row>
    <row r="242" spans="7:8">
      <c r="G242" s="404"/>
      <c r="H242" s="404"/>
    </row>
    <row r="243" spans="7:8">
      <c r="G243" s="404"/>
      <c r="H243" s="404"/>
    </row>
    <row r="244" spans="7:8">
      <c r="G244" s="404"/>
      <c r="H244" s="404"/>
    </row>
    <row r="245" spans="7:8">
      <c r="G245" s="404"/>
      <c r="H245" s="404"/>
    </row>
    <row r="246" spans="7:8">
      <c r="G246" s="404"/>
      <c r="H246" s="404"/>
    </row>
    <row r="247" spans="7:8">
      <c r="G247" s="404"/>
      <c r="H247" s="404"/>
    </row>
    <row r="248" spans="7:8">
      <c r="G248" s="404"/>
      <c r="H248" s="404"/>
    </row>
    <row r="249" spans="7:8">
      <c r="G249" s="404"/>
      <c r="H249" s="404"/>
    </row>
    <row r="250" spans="7:8">
      <c r="G250" s="404"/>
      <c r="H250" s="404"/>
    </row>
    <row r="251" spans="7:8">
      <c r="G251" s="404"/>
      <c r="H251" s="404"/>
    </row>
    <row r="252" spans="7:8">
      <c r="G252" s="404"/>
      <c r="H252" s="404"/>
    </row>
    <row r="253" spans="7:8">
      <c r="G253" s="404"/>
      <c r="H253" s="404"/>
    </row>
    <row r="254" spans="7:8">
      <c r="G254" s="404"/>
      <c r="H254" s="404"/>
    </row>
    <row r="255" spans="7:8">
      <c r="G255" s="404"/>
      <c r="H255" s="404"/>
    </row>
    <row r="256" spans="7:8">
      <c r="G256" s="404"/>
      <c r="H256" s="404"/>
    </row>
    <row r="257" spans="7:8">
      <c r="G257" s="404"/>
      <c r="H257" s="404"/>
    </row>
    <row r="258" spans="7:8">
      <c r="G258" s="404"/>
      <c r="H258" s="404"/>
    </row>
    <row r="259" spans="7:8">
      <c r="G259" s="404"/>
      <c r="H259" s="404"/>
    </row>
    <row r="260" spans="7:8">
      <c r="G260" s="404"/>
      <c r="H260" s="404"/>
    </row>
    <row r="261" spans="7:8">
      <c r="G261" s="404"/>
      <c r="H261" s="404"/>
    </row>
    <row r="262" spans="7:8">
      <c r="G262" s="404"/>
      <c r="H262" s="404"/>
    </row>
    <row r="263" spans="7:8">
      <c r="G263" s="404"/>
      <c r="H263" s="404"/>
    </row>
    <row r="264" spans="7:8">
      <c r="G264" s="404"/>
      <c r="H264" s="404"/>
    </row>
    <row r="265" spans="7:8">
      <c r="G265" s="404"/>
      <c r="H265" s="404"/>
    </row>
    <row r="266" spans="7:8">
      <c r="G266" s="404"/>
      <c r="H266" s="404"/>
    </row>
    <row r="267" spans="7:8">
      <c r="G267" s="404"/>
      <c r="H267" s="404"/>
    </row>
    <row r="268" spans="7:8">
      <c r="G268" s="404"/>
      <c r="H268" s="404"/>
    </row>
    <row r="269" spans="7:8">
      <c r="G269" s="404"/>
      <c r="H269" s="404"/>
    </row>
    <row r="270" spans="7:8">
      <c r="G270" s="404"/>
      <c r="H270" s="404"/>
    </row>
    <row r="271" spans="7:8">
      <c r="G271" s="404"/>
      <c r="H271" s="404"/>
    </row>
    <row r="272" spans="7:8">
      <c r="G272" s="404"/>
      <c r="H272" s="404"/>
    </row>
    <row r="273" spans="7:8">
      <c r="G273" s="404"/>
      <c r="H273" s="404"/>
    </row>
    <row r="274" spans="7:8">
      <c r="G274" s="404"/>
      <c r="H274" s="404"/>
    </row>
    <row r="275" spans="7:8">
      <c r="G275" s="404"/>
      <c r="H275" s="404"/>
    </row>
    <row r="276" spans="7:8">
      <c r="G276" s="404"/>
      <c r="H276" s="404"/>
    </row>
    <row r="277" spans="7:8">
      <c r="G277" s="404"/>
      <c r="H277" s="404"/>
    </row>
    <row r="278" spans="7:8">
      <c r="G278" s="404"/>
      <c r="H278" s="404"/>
    </row>
    <row r="279" spans="7:8">
      <c r="G279" s="404"/>
      <c r="H279" s="404"/>
    </row>
    <row r="280" spans="7:8">
      <c r="G280" s="404"/>
      <c r="H280" s="404"/>
    </row>
    <row r="281" spans="7:8">
      <c r="G281" s="404"/>
      <c r="H281" s="404"/>
    </row>
    <row r="282" spans="7:8">
      <c r="G282" s="404"/>
      <c r="H282" s="404"/>
    </row>
    <row r="283" spans="7:8">
      <c r="G283" s="404"/>
      <c r="H283" s="404"/>
    </row>
    <row r="284" spans="7:8">
      <c r="G284" s="404"/>
      <c r="H284" s="404"/>
    </row>
    <row r="285" spans="7:8">
      <c r="G285" s="404"/>
      <c r="H285" s="404"/>
    </row>
    <row r="286" spans="7:8">
      <c r="G286" s="404"/>
      <c r="H286" s="404"/>
    </row>
    <row r="287" spans="7:8">
      <c r="G287" s="404"/>
      <c r="H287" s="404"/>
    </row>
    <row r="288" spans="7:8">
      <c r="G288" s="404"/>
      <c r="H288" s="404"/>
    </row>
    <row r="289" spans="7:8">
      <c r="G289" s="404"/>
      <c r="H289" s="404"/>
    </row>
    <row r="290" spans="7:8">
      <c r="G290" s="404"/>
      <c r="H290" s="404"/>
    </row>
    <row r="291" spans="7:8">
      <c r="G291" s="404"/>
      <c r="H291" s="404"/>
    </row>
    <row r="292" spans="7:8">
      <c r="G292" s="404"/>
      <c r="H292" s="404"/>
    </row>
    <row r="293" spans="7:8">
      <c r="G293" s="404"/>
      <c r="H293" s="404"/>
    </row>
    <row r="294" spans="7:8">
      <c r="G294" s="404"/>
      <c r="H294" s="404"/>
    </row>
    <row r="295" spans="7:8">
      <c r="G295" s="404"/>
      <c r="H295" s="404"/>
    </row>
    <row r="296" spans="7:8">
      <c r="G296" s="404"/>
      <c r="H296" s="404"/>
    </row>
    <row r="297" spans="7:8">
      <c r="G297" s="404"/>
      <c r="H297" s="404"/>
    </row>
    <row r="298" spans="7:8">
      <c r="G298" s="404"/>
      <c r="H298" s="404"/>
    </row>
    <row r="299" spans="7:8">
      <c r="G299" s="404"/>
      <c r="H299" s="404"/>
    </row>
    <row r="300" spans="7:8">
      <c r="G300" s="404"/>
      <c r="H300" s="404"/>
    </row>
    <row r="301" spans="7:8">
      <c r="G301" s="404"/>
      <c r="H301" s="404"/>
    </row>
    <row r="302" spans="7:8">
      <c r="G302" s="404"/>
      <c r="H302" s="404"/>
    </row>
    <row r="303" spans="7:8">
      <c r="G303" s="404"/>
      <c r="H303" s="404"/>
    </row>
    <row r="304" spans="7:8">
      <c r="G304" s="404"/>
      <c r="H304" s="404"/>
    </row>
    <row r="305" spans="7:8">
      <c r="G305" s="404"/>
      <c r="H305" s="404"/>
    </row>
    <row r="306" spans="7:8">
      <c r="G306" s="404"/>
      <c r="H306" s="404"/>
    </row>
    <row r="307" spans="7:8">
      <c r="G307" s="404"/>
      <c r="H307" s="404"/>
    </row>
    <row r="308" spans="7:8">
      <c r="G308" s="404"/>
      <c r="H308" s="404"/>
    </row>
    <row r="309" spans="7:8">
      <c r="G309" s="404"/>
      <c r="H309" s="404"/>
    </row>
    <row r="310" spans="7:8">
      <c r="G310" s="404"/>
      <c r="H310" s="404"/>
    </row>
    <row r="311" spans="7:8">
      <c r="G311" s="404"/>
      <c r="H311" s="404"/>
    </row>
    <row r="312" spans="7:8">
      <c r="G312" s="404"/>
      <c r="H312" s="404"/>
    </row>
    <row r="313" spans="7:8">
      <c r="G313" s="404"/>
      <c r="H313" s="404"/>
    </row>
    <row r="314" spans="7:8">
      <c r="G314" s="404"/>
      <c r="H314" s="404"/>
    </row>
    <row r="315" spans="7:8">
      <c r="G315" s="404"/>
      <c r="H315" s="404"/>
    </row>
    <row r="316" spans="7:8">
      <c r="G316" s="404"/>
      <c r="H316" s="404"/>
    </row>
    <row r="317" spans="7:8">
      <c r="G317" s="404"/>
      <c r="H317" s="404"/>
    </row>
    <row r="318" spans="7:8">
      <c r="G318" s="404"/>
      <c r="H318" s="404"/>
    </row>
    <row r="319" spans="7:8">
      <c r="G319" s="404"/>
      <c r="H319" s="404"/>
    </row>
    <row r="320" spans="7:8">
      <c r="G320" s="404"/>
      <c r="H320" s="404"/>
    </row>
    <row r="321" spans="7:8">
      <c r="G321" s="404"/>
      <c r="H321" s="404"/>
    </row>
    <row r="322" spans="7:8">
      <c r="G322" s="404"/>
      <c r="H322" s="404"/>
    </row>
    <row r="323" spans="7:8">
      <c r="G323" s="404"/>
      <c r="H323" s="404"/>
    </row>
    <row r="324" spans="7:8">
      <c r="G324" s="404"/>
      <c r="H324" s="404"/>
    </row>
    <row r="325" spans="7:8">
      <c r="G325" s="404"/>
      <c r="H325" s="404"/>
    </row>
    <row r="326" spans="7:8">
      <c r="G326" s="404"/>
      <c r="H326" s="404"/>
    </row>
    <row r="327" spans="7:8">
      <c r="G327" s="404"/>
      <c r="H327" s="404"/>
    </row>
    <row r="328" spans="7:8">
      <c r="G328" s="404"/>
      <c r="H328" s="404"/>
    </row>
    <row r="329" spans="7:8">
      <c r="G329" s="404"/>
      <c r="H329" s="404"/>
    </row>
    <row r="330" spans="7:8">
      <c r="G330" s="404"/>
      <c r="H330" s="404"/>
    </row>
    <row r="331" spans="7:8">
      <c r="G331" s="404"/>
      <c r="H331" s="404"/>
    </row>
    <row r="332" spans="7:8">
      <c r="G332" s="404"/>
      <c r="H332" s="404"/>
    </row>
    <row r="333" spans="7:8">
      <c r="G333" s="404"/>
      <c r="H333" s="404"/>
    </row>
    <row r="334" spans="7:8">
      <c r="G334" s="404"/>
      <c r="H334" s="404"/>
    </row>
    <row r="335" spans="7:8">
      <c r="G335" s="404"/>
      <c r="H335" s="404"/>
    </row>
    <row r="336" spans="7:8">
      <c r="G336" s="404"/>
      <c r="H336" s="404"/>
    </row>
    <row r="337" spans="7:8">
      <c r="G337" s="404"/>
      <c r="H337" s="404"/>
    </row>
    <row r="338" spans="7:8">
      <c r="G338" s="404"/>
      <c r="H338" s="404"/>
    </row>
    <row r="339" spans="7:8">
      <c r="G339" s="404"/>
      <c r="H339" s="404"/>
    </row>
    <row r="340" spans="7:8">
      <c r="G340" s="404"/>
      <c r="H340" s="404"/>
    </row>
    <row r="341" spans="7:8">
      <c r="G341" s="404"/>
      <c r="H341" s="404"/>
    </row>
    <row r="342" spans="7:8">
      <c r="G342" s="404"/>
      <c r="H342" s="404"/>
    </row>
    <row r="343" spans="7:8">
      <c r="G343" s="404"/>
      <c r="H343" s="404"/>
    </row>
    <row r="344" spans="7:8">
      <c r="G344" s="404"/>
      <c r="H344" s="404"/>
    </row>
    <row r="345" spans="7:8">
      <c r="G345" s="404"/>
      <c r="H345" s="404"/>
    </row>
    <row r="346" spans="7:8">
      <c r="G346" s="404"/>
      <c r="H346" s="404"/>
    </row>
    <row r="347" spans="7:8">
      <c r="G347" s="404"/>
      <c r="H347" s="404"/>
    </row>
    <row r="348" spans="7:8">
      <c r="G348" s="404"/>
      <c r="H348" s="404"/>
    </row>
    <row r="349" spans="7:8">
      <c r="G349" s="404"/>
      <c r="H349" s="404"/>
    </row>
    <row r="350" spans="7:8">
      <c r="G350" s="404"/>
      <c r="H350" s="404"/>
    </row>
    <row r="351" spans="7:8">
      <c r="G351" s="404"/>
      <c r="H351" s="404"/>
    </row>
    <row r="352" spans="7:8">
      <c r="G352" s="404"/>
      <c r="H352" s="404"/>
    </row>
    <row r="353" spans="7:8">
      <c r="G353" s="404"/>
      <c r="H353" s="404"/>
    </row>
    <row r="354" spans="7:8">
      <c r="G354" s="404"/>
      <c r="H354" s="404"/>
    </row>
    <row r="355" spans="7:8">
      <c r="G355" s="404"/>
      <c r="H355" s="404"/>
    </row>
    <row r="356" spans="7:8">
      <c r="G356" s="404"/>
      <c r="H356" s="404"/>
    </row>
    <row r="357" spans="7:8">
      <c r="G357" s="404"/>
      <c r="H357" s="404"/>
    </row>
    <row r="358" spans="7:8">
      <c r="G358" s="404"/>
      <c r="H358" s="404"/>
    </row>
    <row r="359" spans="7:8">
      <c r="G359" s="404"/>
      <c r="H359" s="404"/>
    </row>
    <row r="360" spans="7:8">
      <c r="G360" s="404"/>
      <c r="H360" s="404"/>
    </row>
    <row r="361" spans="7:8">
      <c r="G361" s="404"/>
      <c r="H361" s="404"/>
    </row>
    <row r="362" spans="7:8">
      <c r="G362" s="404"/>
      <c r="H362" s="404"/>
    </row>
    <row r="363" spans="7:8">
      <c r="G363" s="404"/>
      <c r="H363" s="404"/>
    </row>
    <row r="364" spans="7:8">
      <c r="G364" s="404"/>
      <c r="H364" s="404"/>
    </row>
    <row r="365" spans="7:8">
      <c r="G365" s="404"/>
      <c r="H365" s="404"/>
    </row>
    <row r="366" spans="7:8">
      <c r="G366" s="404"/>
      <c r="H366" s="404"/>
    </row>
    <row r="367" spans="7:8">
      <c r="G367" s="404"/>
      <c r="H367" s="404"/>
    </row>
    <row r="368" spans="7:8">
      <c r="G368" s="404"/>
      <c r="H368" s="404"/>
    </row>
    <row r="369" spans="7:8">
      <c r="G369" s="404"/>
      <c r="H369" s="404"/>
    </row>
    <row r="370" spans="7:8">
      <c r="G370" s="404"/>
      <c r="H370" s="404"/>
    </row>
    <row r="371" spans="7:8">
      <c r="G371" s="404"/>
      <c r="H371" s="404"/>
    </row>
    <row r="372" spans="7:8">
      <c r="G372" s="404"/>
      <c r="H372" s="404"/>
    </row>
    <row r="373" spans="7:8">
      <c r="G373" s="404"/>
      <c r="H373" s="404"/>
    </row>
    <row r="374" spans="7:8">
      <c r="G374" s="404"/>
      <c r="H374" s="404"/>
    </row>
    <row r="375" spans="7:8">
      <c r="G375" s="404"/>
      <c r="H375" s="404"/>
    </row>
    <row r="376" spans="7:8">
      <c r="G376" s="404"/>
      <c r="H376" s="404"/>
    </row>
    <row r="377" spans="7:8">
      <c r="G377" s="404"/>
      <c r="H377" s="404"/>
    </row>
    <row r="378" spans="7:8">
      <c r="G378" s="404"/>
      <c r="H378" s="404"/>
    </row>
    <row r="379" spans="7:8">
      <c r="G379" s="404"/>
      <c r="H379" s="404"/>
    </row>
    <row r="380" spans="7:8">
      <c r="G380" s="404"/>
      <c r="H380" s="404"/>
    </row>
    <row r="381" spans="7:8">
      <c r="G381" s="404"/>
      <c r="H381" s="404"/>
    </row>
    <row r="382" spans="7:8">
      <c r="G382" s="404"/>
      <c r="H382" s="404"/>
    </row>
    <row r="383" spans="7:8">
      <c r="G383" s="404"/>
      <c r="H383" s="404"/>
    </row>
    <row r="384" spans="7:8">
      <c r="G384" s="404"/>
      <c r="H384" s="404"/>
    </row>
    <row r="385" spans="7:8">
      <c r="G385" s="404"/>
      <c r="H385" s="404"/>
    </row>
    <row r="386" spans="7:8">
      <c r="G386" s="404"/>
      <c r="H386" s="404"/>
    </row>
    <row r="387" spans="7:8">
      <c r="G387" s="404"/>
      <c r="H387" s="404"/>
    </row>
    <row r="388" spans="7:8">
      <c r="G388" s="404"/>
      <c r="H388" s="404"/>
    </row>
    <row r="389" spans="7:8">
      <c r="G389" s="404"/>
      <c r="H389" s="404"/>
    </row>
    <row r="390" spans="7:8">
      <c r="G390" s="404"/>
      <c r="H390" s="404"/>
    </row>
    <row r="391" spans="7:8">
      <c r="G391" s="404"/>
      <c r="H391" s="404"/>
    </row>
    <row r="392" spans="7:8">
      <c r="G392" s="404"/>
      <c r="H392" s="404"/>
    </row>
    <row r="393" spans="7:8">
      <c r="G393" s="404"/>
      <c r="H393" s="404"/>
    </row>
    <row r="394" spans="7:8">
      <c r="G394" s="404"/>
      <c r="H394" s="404"/>
    </row>
    <row r="395" spans="7:8">
      <c r="G395" s="404"/>
      <c r="H395" s="404"/>
    </row>
    <row r="396" spans="7:8">
      <c r="G396" s="404"/>
      <c r="H396" s="404"/>
    </row>
    <row r="397" spans="7:8">
      <c r="G397" s="404"/>
      <c r="H397" s="404"/>
    </row>
    <row r="398" spans="7:8">
      <c r="G398" s="404"/>
      <c r="H398" s="404"/>
    </row>
    <row r="399" spans="7:8">
      <c r="G399" s="404"/>
      <c r="H399" s="404"/>
    </row>
    <row r="400" spans="7:8">
      <c r="G400" s="404"/>
      <c r="H400" s="404"/>
    </row>
    <row r="401" spans="7:8">
      <c r="G401" s="404"/>
      <c r="H401" s="404"/>
    </row>
    <row r="402" spans="7:8">
      <c r="G402" s="404"/>
      <c r="H402" s="404"/>
    </row>
    <row r="403" spans="7:8">
      <c r="G403" s="404"/>
      <c r="H403" s="404"/>
    </row>
    <row r="404" spans="7:8">
      <c r="G404" s="404"/>
      <c r="H404" s="404"/>
    </row>
    <row r="405" spans="7:8">
      <c r="G405" s="404"/>
      <c r="H405" s="404"/>
    </row>
    <row r="406" spans="7:8">
      <c r="G406" s="404"/>
      <c r="H406" s="404"/>
    </row>
    <row r="407" spans="7:8">
      <c r="G407" s="404"/>
      <c r="H407" s="404"/>
    </row>
    <row r="408" spans="7:8">
      <c r="G408" s="404"/>
      <c r="H408" s="404"/>
    </row>
    <row r="409" spans="7:8">
      <c r="G409" s="404"/>
      <c r="H409" s="404"/>
    </row>
    <row r="410" spans="7:8">
      <c r="G410" s="404"/>
      <c r="H410" s="404"/>
    </row>
    <row r="411" spans="7:8">
      <c r="G411" s="404"/>
      <c r="H411" s="404"/>
    </row>
    <row r="412" spans="7:8">
      <c r="G412" s="404"/>
      <c r="H412" s="404"/>
    </row>
    <row r="413" spans="7:8">
      <c r="G413" s="404"/>
      <c r="H413" s="404"/>
    </row>
    <row r="414" spans="7:8">
      <c r="G414" s="404"/>
      <c r="H414" s="404"/>
    </row>
    <row r="415" spans="7:8">
      <c r="G415" s="404"/>
      <c r="H415" s="404"/>
    </row>
    <row r="416" spans="7:8">
      <c r="G416" s="404"/>
      <c r="H416" s="404"/>
    </row>
    <row r="417" spans="7:8">
      <c r="G417" s="404"/>
      <c r="H417" s="404"/>
    </row>
    <row r="418" spans="7:8">
      <c r="G418" s="404"/>
      <c r="H418" s="404"/>
    </row>
    <row r="419" spans="7:8">
      <c r="G419" s="404"/>
      <c r="H419" s="404"/>
    </row>
    <row r="420" spans="7:8">
      <c r="G420" s="404"/>
      <c r="H420" s="404"/>
    </row>
    <row r="421" spans="7:8">
      <c r="G421" s="404"/>
      <c r="H421" s="404"/>
    </row>
    <row r="422" spans="7:8">
      <c r="G422" s="404"/>
      <c r="H422" s="404"/>
    </row>
    <row r="423" spans="7:8">
      <c r="G423" s="404"/>
      <c r="H423" s="404"/>
    </row>
    <row r="424" spans="7:8">
      <c r="G424" s="404"/>
      <c r="H424" s="404"/>
    </row>
    <row r="425" spans="7:8">
      <c r="G425" s="404"/>
      <c r="H425" s="404"/>
    </row>
    <row r="426" spans="7:8">
      <c r="G426" s="404"/>
      <c r="H426" s="404"/>
    </row>
    <row r="427" spans="7:8">
      <c r="G427" s="404"/>
      <c r="H427" s="404"/>
    </row>
    <row r="428" spans="7:8">
      <c r="G428" s="404"/>
      <c r="H428" s="404"/>
    </row>
    <row r="429" spans="7:8">
      <c r="G429" s="404"/>
      <c r="H429" s="404"/>
    </row>
    <row r="430" spans="7:8">
      <c r="G430" s="404"/>
      <c r="H430" s="404"/>
    </row>
    <row r="431" spans="7:8">
      <c r="G431" s="404"/>
      <c r="H431" s="404"/>
    </row>
    <row r="432" spans="7:8">
      <c r="G432" s="404"/>
      <c r="H432" s="404"/>
    </row>
    <row r="433" spans="7:8">
      <c r="G433" s="404"/>
      <c r="H433" s="404"/>
    </row>
    <row r="434" spans="7:8">
      <c r="G434" s="404"/>
      <c r="H434" s="404"/>
    </row>
    <row r="435" spans="7:8">
      <c r="G435" s="404"/>
      <c r="H435" s="404"/>
    </row>
    <row r="436" spans="7:8">
      <c r="G436" s="404"/>
      <c r="H436" s="404"/>
    </row>
    <row r="437" spans="7:8">
      <c r="G437" s="404"/>
      <c r="H437" s="404"/>
    </row>
    <row r="438" spans="7:8">
      <c r="G438" s="404"/>
      <c r="H438" s="404"/>
    </row>
    <row r="439" spans="7:8">
      <c r="G439" s="404"/>
      <c r="H439" s="404"/>
    </row>
    <row r="440" spans="7:8">
      <c r="G440" s="404"/>
      <c r="H440" s="404"/>
    </row>
    <row r="441" spans="7:8">
      <c r="G441" s="404"/>
      <c r="H441" s="404"/>
    </row>
    <row r="442" spans="7:8">
      <c r="G442" s="404"/>
      <c r="H442" s="404"/>
    </row>
    <row r="443" spans="7:8">
      <c r="G443" s="404"/>
      <c r="H443" s="404"/>
    </row>
    <row r="444" spans="7:8">
      <c r="G444" s="404"/>
      <c r="H444" s="404"/>
    </row>
    <row r="445" spans="7:8">
      <c r="G445" s="404"/>
      <c r="H445" s="404"/>
    </row>
    <row r="446" spans="7:8">
      <c r="G446" s="404"/>
      <c r="H446" s="404"/>
    </row>
    <row r="447" spans="7:8">
      <c r="G447" s="404"/>
      <c r="H447" s="404"/>
    </row>
    <row r="448" spans="7:8">
      <c r="G448" s="404"/>
      <c r="H448" s="404"/>
    </row>
    <row r="449" spans="7:8">
      <c r="G449" s="404"/>
      <c r="H449" s="404"/>
    </row>
    <row r="450" spans="7:8">
      <c r="G450" s="404"/>
      <c r="H450" s="404"/>
    </row>
    <row r="451" spans="7:8">
      <c r="G451" s="404"/>
      <c r="H451" s="404"/>
    </row>
    <row r="452" spans="7:8">
      <c r="G452" s="404"/>
      <c r="H452" s="404"/>
    </row>
    <row r="453" spans="7:8">
      <c r="G453" s="404"/>
      <c r="H453" s="404"/>
    </row>
    <row r="454" spans="7:8">
      <c r="G454" s="404"/>
      <c r="H454" s="404"/>
    </row>
    <row r="455" spans="7:8">
      <c r="G455" s="404"/>
      <c r="H455" s="404"/>
    </row>
    <row r="456" spans="7:8">
      <c r="G456" s="404"/>
      <c r="H456" s="404"/>
    </row>
    <row r="457" spans="7:8">
      <c r="G457" s="404"/>
      <c r="H457" s="404"/>
    </row>
    <row r="458" spans="7:8">
      <c r="G458" s="404"/>
      <c r="H458" s="404"/>
    </row>
    <row r="459" spans="7:8">
      <c r="G459" s="404"/>
      <c r="H459" s="404"/>
    </row>
    <row r="460" spans="7:8">
      <c r="G460" s="404"/>
      <c r="H460" s="404"/>
    </row>
    <row r="461" spans="7:8">
      <c r="G461" s="404"/>
      <c r="H461" s="404"/>
    </row>
    <row r="462" spans="7:8">
      <c r="G462" s="404"/>
      <c r="H462" s="404"/>
    </row>
    <row r="463" spans="7:8">
      <c r="G463" s="404"/>
      <c r="H463" s="404"/>
    </row>
    <row r="464" spans="7:8">
      <c r="G464" s="404"/>
      <c r="H464" s="404"/>
    </row>
    <row r="465" spans="7:8">
      <c r="G465" s="404"/>
      <c r="H465" s="404"/>
    </row>
    <row r="466" spans="7:8">
      <c r="G466" s="404"/>
      <c r="H466" s="404"/>
    </row>
    <row r="467" spans="7:8">
      <c r="G467" s="404"/>
      <c r="H467" s="404"/>
    </row>
    <row r="468" spans="7:8">
      <c r="G468" s="404"/>
      <c r="H468" s="404"/>
    </row>
    <row r="469" spans="7:8">
      <c r="G469" s="404"/>
      <c r="H469" s="404"/>
    </row>
    <row r="470" spans="7:8">
      <c r="G470" s="404"/>
      <c r="H470" s="404"/>
    </row>
    <row r="471" spans="7:8">
      <c r="G471" s="404"/>
      <c r="H471" s="404"/>
    </row>
    <row r="472" spans="7:8">
      <c r="G472" s="404"/>
      <c r="H472" s="404"/>
    </row>
    <row r="473" spans="7:8">
      <c r="G473" s="404"/>
      <c r="H473" s="404"/>
    </row>
    <row r="474" spans="7:8">
      <c r="G474" s="404"/>
      <c r="H474" s="404"/>
    </row>
    <row r="475" spans="7:8">
      <c r="G475" s="404"/>
      <c r="H475" s="404"/>
    </row>
    <row r="476" spans="7:8">
      <c r="G476" s="404"/>
      <c r="H476" s="404"/>
    </row>
    <row r="477" spans="7:8">
      <c r="G477" s="404"/>
      <c r="H477" s="404"/>
    </row>
    <row r="478" spans="7:8">
      <c r="G478" s="404"/>
      <c r="H478" s="404"/>
    </row>
    <row r="479" spans="7:8">
      <c r="G479" s="404"/>
      <c r="H479" s="404"/>
    </row>
    <row r="480" spans="7:8">
      <c r="G480" s="404"/>
      <c r="H480" s="404"/>
    </row>
    <row r="481" spans="7:8">
      <c r="G481" s="404"/>
      <c r="H481" s="404"/>
    </row>
    <row r="482" spans="7:8">
      <c r="G482" s="404"/>
      <c r="H482" s="404"/>
    </row>
    <row r="483" spans="7:8">
      <c r="G483" s="404"/>
      <c r="H483" s="404"/>
    </row>
    <row r="484" spans="7:8">
      <c r="G484" s="404"/>
      <c r="H484" s="404"/>
    </row>
    <row r="485" spans="7:8">
      <c r="G485" s="404"/>
      <c r="H485" s="404"/>
    </row>
    <row r="486" spans="7:8">
      <c r="G486" s="404"/>
      <c r="H486" s="404"/>
    </row>
    <row r="487" spans="7:8">
      <c r="G487" s="404"/>
      <c r="H487" s="404"/>
    </row>
    <row r="488" spans="7:8">
      <c r="G488" s="404"/>
      <c r="H488" s="404"/>
    </row>
    <row r="489" spans="7:8">
      <c r="G489" s="404"/>
      <c r="H489" s="404"/>
    </row>
    <row r="490" spans="7:8">
      <c r="G490" s="404"/>
      <c r="H490" s="404"/>
    </row>
    <row r="491" spans="7:8">
      <c r="G491" s="404"/>
      <c r="H491" s="404"/>
    </row>
    <row r="492" spans="7:8">
      <c r="G492" s="404"/>
      <c r="H492" s="404"/>
    </row>
    <row r="493" spans="7:8">
      <c r="G493" s="404"/>
      <c r="H493" s="404"/>
    </row>
    <row r="494" spans="7:8">
      <c r="G494" s="404"/>
      <c r="H494" s="404"/>
    </row>
    <row r="495" spans="7:8">
      <c r="G495" s="404"/>
      <c r="H495" s="404"/>
    </row>
    <row r="496" spans="7:8">
      <c r="G496" s="404"/>
      <c r="H496" s="404"/>
    </row>
    <row r="497" spans="7:8">
      <c r="G497" s="404"/>
      <c r="H497" s="404"/>
    </row>
    <row r="498" spans="7:8">
      <c r="G498" s="404"/>
      <c r="H498" s="404"/>
    </row>
    <row r="499" spans="7:8">
      <c r="G499" s="404"/>
      <c r="H499" s="404"/>
    </row>
    <row r="500" spans="7:8">
      <c r="G500" s="404"/>
      <c r="H500" s="404"/>
    </row>
    <row r="501" spans="7:8">
      <c r="G501" s="404"/>
      <c r="H501" s="404"/>
    </row>
    <row r="502" spans="7:8">
      <c r="G502" s="404"/>
      <c r="H502" s="404"/>
    </row>
    <row r="503" spans="7:8">
      <c r="G503" s="404"/>
      <c r="H503" s="404"/>
    </row>
    <row r="504" spans="7:8">
      <c r="G504" s="404"/>
      <c r="H504" s="404"/>
    </row>
    <row r="505" spans="7:8">
      <c r="G505" s="404"/>
      <c r="H505" s="404"/>
    </row>
    <row r="506" spans="7:8">
      <c r="G506" s="404"/>
      <c r="H506" s="404"/>
    </row>
    <row r="507" spans="7:8">
      <c r="G507" s="404"/>
      <c r="H507" s="404"/>
    </row>
    <row r="508" spans="7:8">
      <c r="G508" s="404"/>
      <c r="H508" s="404"/>
    </row>
    <row r="509" spans="7:8">
      <c r="G509" s="404"/>
      <c r="H509" s="404"/>
    </row>
    <row r="510" spans="7:8">
      <c r="G510" s="404"/>
      <c r="H510" s="404"/>
    </row>
    <row r="511" spans="7:8">
      <c r="G511" s="404"/>
      <c r="H511" s="404"/>
    </row>
    <row r="512" spans="7:8">
      <c r="G512" s="404"/>
      <c r="H512" s="404"/>
    </row>
    <row r="513" spans="7:8">
      <c r="G513" s="404"/>
      <c r="H513" s="404"/>
    </row>
  </sheetData>
  <mergeCells count="9">
    <mergeCell ref="G1:H1"/>
    <mergeCell ref="A9:B9"/>
    <mergeCell ref="C9:D9"/>
    <mergeCell ref="E9:F9"/>
    <mergeCell ref="A1:F1"/>
    <mergeCell ref="A2:B2"/>
    <mergeCell ref="C2:D2"/>
    <mergeCell ref="E2:F2"/>
    <mergeCell ref="A8:F8"/>
  </mergeCells>
  <conditionalFormatting sqref="D6">
    <cfRule type="cellIs" dxfId="35" priority="5" operator="lessThan">
      <formula>0</formula>
    </cfRule>
  </conditionalFormatting>
  <conditionalFormatting sqref="D13">
    <cfRule type="cellIs" dxfId="34" priority="3" operator="lessThan">
      <formula>0</formula>
    </cfRule>
  </conditionalFormatting>
  <conditionalFormatting sqref="F7">
    <cfRule type="cellIs" dxfId="33" priority="4" operator="lessThan">
      <formula>0</formula>
    </cfRule>
  </conditionalFormatting>
  <conditionalFormatting sqref="F14">
    <cfRule type="cellIs" dxfId="32" priority="2" operator="lessThan">
      <formula>0</formula>
    </cfRule>
  </conditionalFormatting>
  <conditionalFormatting sqref="F21">
    <cfRule type="cellIs" dxfId="31" priority="1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BDC8-B6F0-40A1-A869-4D9A5FC8D3E0}">
  <dimension ref="A1:HC30"/>
  <sheetViews>
    <sheetView workbookViewId="0">
      <selection activeCell="AT10" sqref="AT10"/>
    </sheetView>
  </sheetViews>
  <sheetFormatPr defaultColWidth="2.7109375" defaultRowHeight="15"/>
  <cols>
    <col min="1" max="1" width="3.85546875" style="850" bestFit="1" customWidth="1"/>
    <col min="2" max="2" width="7.140625" style="850" bestFit="1" customWidth="1"/>
    <col min="3" max="8" width="1.85546875" style="850" bestFit="1" customWidth="1"/>
    <col min="9" max="9" width="13.42578125" style="850" bestFit="1" customWidth="1"/>
    <col min="10" max="10" width="5.42578125" style="850" bestFit="1" customWidth="1"/>
    <col min="11" max="11" width="5" style="850" bestFit="1" customWidth="1"/>
    <col min="12" max="12" width="5.28515625" style="850" bestFit="1" customWidth="1"/>
    <col min="13" max="13" width="7.140625" style="850" bestFit="1" customWidth="1"/>
    <col min="14" max="19" width="1.85546875" style="850" bestFit="1" customWidth="1"/>
    <col min="20" max="20" width="13.42578125" style="850" bestFit="1" customWidth="1"/>
    <col min="21" max="21" width="5.42578125" style="850" bestFit="1" customWidth="1"/>
    <col min="22" max="22" width="5" style="850" bestFit="1" customWidth="1"/>
    <col min="23" max="23" width="5.28515625" style="850" bestFit="1" customWidth="1"/>
    <col min="24" max="24" width="7.140625" style="850" bestFit="1" customWidth="1"/>
    <col min="25" max="30" width="1.85546875" style="850" bestFit="1" customWidth="1"/>
    <col min="31" max="31" width="12.28515625" style="850" bestFit="1" customWidth="1"/>
    <col min="32" max="32" width="5.42578125" style="850" bestFit="1" customWidth="1"/>
    <col min="33" max="33" width="5" style="850" bestFit="1" customWidth="1"/>
    <col min="34" max="34" width="5.28515625" style="850" bestFit="1" customWidth="1"/>
    <col min="35" max="35" width="7.140625" style="850" bestFit="1" customWidth="1"/>
    <col min="36" max="41" width="1.85546875" style="850" bestFit="1" customWidth="1"/>
    <col min="42" max="42" width="12.28515625" style="850" bestFit="1" customWidth="1"/>
    <col min="43" max="43" width="5.42578125" style="850" bestFit="1" customWidth="1"/>
    <col min="44" max="44" width="5" style="850" bestFit="1" customWidth="1"/>
    <col min="45" max="45" width="5.28515625" style="850" bestFit="1" customWidth="1"/>
    <col min="46" max="46" width="7.140625" style="850" bestFit="1" customWidth="1"/>
    <col min="47" max="52" width="1.85546875" style="850" bestFit="1" customWidth="1"/>
    <col min="53" max="53" width="12.28515625" style="850" bestFit="1" customWidth="1"/>
    <col min="54" max="54" width="5.42578125" style="850" bestFit="1" customWidth="1"/>
    <col min="55" max="55" width="5" style="850" bestFit="1" customWidth="1"/>
    <col min="56" max="56" width="5.28515625" style="850" bestFit="1" customWidth="1"/>
    <col min="57" max="57" width="7.140625" style="850" bestFit="1" customWidth="1"/>
    <col min="58" max="63" width="1.85546875" style="850" bestFit="1" customWidth="1"/>
    <col min="64" max="64" width="13.42578125" style="850" bestFit="1" customWidth="1"/>
    <col min="65" max="65" width="5.42578125" style="850" bestFit="1" customWidth="1"/>
    <col min="66" max="66" width="5" style="850" bestFit="1" customWidth="1"/>
    <col min="67" max="67" width="5.28515625" style="850" bestFit="1" customWidth="1"/>
    <col min="68" max="68" width="7.7109375" style="850" bestFit="1" customWidth="1"/>
    <col min="69" max="74" width="1.85546875" style="850" bestFit="1" customWidth="1"/>
    <col min="75" max="75" width="13.42578125" style="850" bestFit="1" customWidth="1"/>
    <col min="76" max="76" width="5.42578125" style="850" bestFit="1" customWidth="1"/>
    <col min="77" max="77" width="5" style="850" bestFit="1" customWidth="1"/>
    <col min="78" max="78" width="5.28515625" style="850" bestFit="1" customWidth="1"/>
    <col min="79" max="79" width="6.85546875" style="850" bestFit="1" customWidth="1"/>
    <col min="80" max="85" width="1.85546875" style="850" bestFit="1" customWidth="1"/>
    <col min="86" max="86" width="13.42578125" style="850" bestFit="1" customWidth="1"/>
    <col min="87" max="87" width="5.42578125" style="850" bestFit="1" customWidth="1"/>
    <col min="88" max="88" width="5" style="850" bestFit="1" customWidth="1"/>
    <col min="89" max="89" width="5.28515625" style="850" bestFit="1" customWidth="1"/>
    <col min="90" max="90" width="7.7109375" style="850" bestFit="1" customWidth="1"/>
    <col min="91" max="96" width="1.85546875" style="850" bestFit="1" customWidth="1"/>
    <col min="97" max="97" width="13.42578125" style="850" bestFit="1" customWidth="1"/>
    <col min="98" max="98" width="6.42578125" style="850" bestFit="1" customWidth="1"/>
    <col min="99" max="99" width="5" style="850" bestFit="1" customWidth="1"/>
    <col min="100" max="100" width="5.28515625" style="850" bestFit="1" customWidth="1"/>
    <col min="101" max="101" width="7.7109375" style="850" bestFit="1" customWidth="1"/>
    <col min="102" max="107" width="1.85546875" style="850" bestFit="1" customWidth="1"/>
    <col min="108" max="108" width="13.42578125" style="850" bestFit="1" customWidth="1"/>
    <col min="109" max="109" width="6.42578125" style="850" bestFit="1" customWidth="1"/>
    <col min="110" max="110" width="5" style="850" bestFit="1" customWidth="1"/>
    <col min="111" max="111" width="5.28515625" style="850" bestFit="1" customWidth="1"/>
    <col min="112" max="112" width="7.7109375" style="850" bestFit="1" customWidth="1"/>
    <col min="113" max="118" width="1.85546875" style="850" bestFit="1" customWidth="1"/>
    <col min="119" max="119" width="13.42578125" style="850" bestFit="1" customWidth="1"/>
    <col min="120" max="120" width="5.42578125" style="850" bestFit="1" customWidth="1"/>
    <col min="121" max="121" width="5" style="850" bestFit="1" customWidth="1"/>
    <col min="122" max="122" width="1.85546875" style="850" bestFit="1" customWidth="1"/>
    <col min="123" max="123" width="6.28515625" style="850" bestFit="1" customWidth="1"/>
    <col min="124" max="129" width="1.85546875" style="850" bestFit="1" customWidth="1"/>
    <col min="130" max="130" width="12.28515625" style="850" bestFit="1" customWidth="1"/>
    <col min="131" max="131" width="5.42578125" style="850" bestFit="1" customWidth="1"/>
    <col min="132" max="132" width="5" style="850" bestFit="1" customWidth="1"/>
    <col min="133" max="133" width="5.28515625" style="850" bestFit="1" customWidth="1"/>
    <col min="134" max="134" width="5.7109375" style="850" bestFit="1" customWidth="1"/>
    <col min="135" max="140" width="1.85546875" style="850" bestFit="1" customWidth="1"/>
    <col min="141" max="141" width="12.28515625" style="850" bestFit="1" customWidth="1"/>
    <col min="142" max="142" width="5.42578125" style="850" bestFit="1" customWidth="1"/>
    <col min="143" max="143" width="5" style="850" bestFit="1" customWidth="1"/>
    <col min="144" max="144" width="5.28515625" style="850" bestFit="1" customWidth="1"/>
    <col min="145" max="145" width="6.85546875" style="850" bestFit="1" customWidth="1"/>
    <col min="146" max="151" width="1.85546875" style="850" bestFit="1" customWidth="1"/>
    <col min="152" max="152" width="13.42578125" style="850" bestFit="1" customWidth="1"/>
    <col min="153" max="153" width="5.42578125" style="850" bestFit="1" customWidth="1"/>
    <col min="154" max="154" width="5" style="850" bestFit="1" customWidth="1"/>
    <col min="155" max="155" width="5.28515625" style="850" bestFit="1" customWidth="1"/>
    <col min="156" max="156" width="7.140625" style="850" bestFit="1" customWidth="1"/>
    <col min="157" max="162" width="1.85546875" style="850" bestFit="1" customWidth="1"/>
    <col min="163" max="163" width="12.28515625" style="850" bestFit="1" customWidth="1"/>
    <col min="164" max="164" width="5.42578125" style="850" bestFit="1" customWidth="1"/>
    <col min="165" max="165" width="5" style="850" bestFit="1" customWidth="1"/>
    <col min="166" max="166" width="5.28515625" style="850" bestFit="1" customWidth="1"/>
    <col min="167" max="167" width="6.5703125" style="850" bestFit="1" customWidth="1"/>
    <col min="168" max="173" width="1.85546875" style="850" bestFit="1" customWidth="1"/>
    <col min="174" max="174" width="13.42578125" style="850" bestFit="1" customWidth="1"/>
    <col min="175" max="175" width="5.42578125" style="850" bestFit="1" customWidth="1"/>
    <col min="176" max="176" width="5" style="850" bestFit="1" customWidth="1"/>
    <col min="177" max="177" width="5.28515625" style="850" bestFit="1" customWidth="1"/>
    <col min="178" max="178" width="6.85546875" style="850" bestFit="1" customWidth="1"/>
    <col min="179" max="184" width="1.85546875" style="850" bestFit="1" customWidth="1"/>
    <col min="185" max="185" width="13.42578125" style="850" bestFit="1" customWidth="1"/>
    <col min="186" max="186" width="6.42578125" style="850" bestFit="1" customWidth="1"/>
    <col min="187" max="187" width="5" style="850" bestFit="1" customWidth="1"/>
    <col min="188" max="188" width="5.28515625" style="850" bestFit="1" customWidth="1"/>
    <col min="189" max="189" width="7.140625" style="850" bestFit="1" customWidth="1"/>
    <col min="190" max="195" width="1.85546875" style="850" bestFit="1" customWidth="1"/>
    <col min="196" max="196" width="13.42578125" style="850" bestFit="1" customWidth="1"/>
    <col min="197" max="197" width="6.42578125" style="850" bestFit="1" customWidth="1"/>
    <col min="198" max="198" width="5" style="850" bestFit="1" customWidth="1"/>
    <col min="199" max="199" width="5.28515625" style="850" bestFit="1" customWidth="1"/>
    <col min="200" max="200" width="6.85546875" style="850" bestFit="1" customWidth="1"/>
    <col min="201" max="206" width="1.85546875" style="850" bestFit="1" customWidth="1"/>
    <col min="207" max="207" width="12.28515625" style="850" bestFit="1" customWidth="1"/>
    <col min="208" max="208" width="6.42578125" style="850" bestFit="1" customWidth="1"/>
    <col min="209" max="209" width="5" style="850" bestFit="1" customWidth="1"/>
    <col min="210" max="16384" width="2.7109375" style="850"/>
  </cols>
  <sheetData>
    <row r="1" spans="1:211" s="851" customFormat="1" ht="15.75" thickBot="1">
      <c r="A1" s="931">
        <v>45212</v>
      </c>
      <c r="B1" s="932"/>
      <c r="C1" s="932"/>
      <c r="D1" s="932"/>
      <c r="E1" s="932"/>
      <c r="F1" s="932"/>
      <c r="G1" s="932"/>
      <c r="H1" s="932"/>
      <c r="I1" s="932"/>
      <c r="J1" s="932"/>
      <c r="K1" s="933"/>
      <c r="L1" s="931">
        <v>45210</v>
      </c>
      <c r="M1" s="932"/>
      <c r="N1" s="932"/>
      <c r="O1" s="932"/>
      <c r="P1" s="932"/>
      <c r="Q1" s="932"/>
      <c r="R1" s="932"/>
      <c r="S1" s="932"/>
      <c r="T1" s="932"/>
      <c r="U1" s="932"/>
      <c r="V1" s="933"/>
      <c r="W1" s="931">
        <v>45209</v>
      </c>
      <c r="X1" s="932"/>
      <c r="Y1" s="932"/>
      <c r="Z1" s="932"/>
      <c r="AA1" s="932"/>
      <c r="AB1" s="932"/>
      <c r="AC1" s="932"/>
      <c r="AD1" s="932"/>
      <c r="AE1" s="932"/>
      <c r="AF1" s="932"/>
      <c r="AG1" s="933"/>
      <c r="AH1" s="931">
        <v>45208</v>
      </c>
      <c r="AI1" s="932"/>
      <c r="AJ1" s="932"/>
      <c r="AK1" s="932"/>
      <c r="AL1" s="932"/>
      <c r="AM1" s="932"/>
      <c r="AN1" s="932"/>
      <c r="AO1" s="932"/>
      <c r="AP1" s="932"/>
      <c r="AQ1" s="932"/>
      <c r="AR1" s="933"/>
      <c r="AS1" s="931">
        <v>45205</v>
      </c>
      <c r="AT1" s="932"/>
      <c r="AU1" s="932"/>
      <c r="AV1" s="932"/>
      <c r="AW1" s="932"/>
      <c r="AX1" s="932"/>
      <c r="AY1" s="932"/>
      <c r="AZ1" s="932"/>
      <c r="BA1" s="932"/>
      <c r="BB1" s="932"/>
      <c r="BC1" s="933"/>
      <c r="BD1" s="931">
        <v>45204</v>
      </c>
      <c r="BE1" s="932"/>
      <c r="BF1" s="932"/>
      <c r="BG1" s="932"/>
      <c r="BH1" s="932"/>
      <c r="BI1" s="932"/>
      <c r="BJ1" s="932"/>
      <c r="BK1" s="932"/>
      <c r="BL1" s="932"/>
      <c r="BM1" s="932"/>
      <c r="BN1" s="933"/>
      <c r="BO1" s="931">
        <v>45203</v>
      </c>
      <c r="BP1" s="932"/>
      <c r="BQ1" s="932"/>
      <c r="BR1" s="932"/>
      <c r="BS1" s="932"/>
      <c r="BT1" s="932"/>
      <c r="BU1" s="932"/>
      <c r="BV1" s="932"/>
      <c r="BW1" s="932"/>
      <c r="BX1" s="932"/>
      <c r="BY1" s="933"/>
      <c r="BZ1" s="931">
        <v>45202</v>
      </c>
      <c r="CA1" s="932"/>
      <c r="CB1" s="932"/>
      <c r="CC1" s="932"/>
      <c r="CD1" s="932"/>
      <c r="CE1" s="932"/>
      <c r="CF1" s="932"/>
      <c r="CG1" s="932"/>
      <c r="CH1" s="932"/>
      <c r="CI1" s="932"/>
      <c r="CJ1" s="933"/>
      <c r="CK1" s="931">
        <v>45201</v>
      </c>
      <c r="CL1" s="932"/>
      <c r="CM1" s="932"/>
      <c r="CN1" s="932"/>
      <c r="CO1" s="932"/>
      <c r="CP1" s="932"/>
      <c r="CQ1" s="932"/>
      <c r="CR1" s="932"/>
      <c r="CS1" s="932"/>
      <c r="CT1" s="932"/>
      <c r="CU1" s="933"/>
      <c r="CV1" s="931">
        <v>45198</v>
      </c>
      <c r="CW1" s="932"/>
      <c r="CX1" s="932"/>
      <c r="CY1" s="932"/>
      <c r="CZ1" s="932"/>
      <c r="DA1" s="932"/>
      <c r="DB1" s="932"/>
      <c r="DC1" s="932"/>
      <c r="DD1" s="932"/>
      <c r="DE1" s="932"/>
      <c r="DF1" s="933"/>
      <c r="DG1" s="931">
        <v>45197</v>
      </c>
      <c r="DH1" s="932"/>
      <c r="DI1" s="932"/>
      <c r="DJ1" s="932"/>
      <c r="DK1" s="932"/>
      <c r="DL1" s="932"/>
      <c r="DM1" s="932"/>
      <c r="DN1" s="932"/>
      <c r="DO1" s="932"/>
      <c r="DP1" s="932"/>
      <c r="DQ1" s="933"/>
      <c r="DR1" s="931">
        <v>45196</v>
      </c>
      <c r="DS1" s="932"/>
      <c r="DT1" s="932"/>
      <c r="DU1" s="932"/>
      <c r="DV1" s="932"/>
      <c r="DW1" s="932"/>
      <c r="DX1" s="932"/>
      <c r="DY1" s="932"/>
      <c r="DZ1" s="932"/>
      <c r="EA1" s="932"/>
      <c r="EB1" s="933"/>
      <c r="EC1" s="931">
        <v>45195</v>
      </c>
      <c r="ED1" s="932"/>
      <c r="EE1" s="932"/>
      <c r="EF1" s="932"/>
      <c r="EG1" s="932"/>
      <c r="EH1" s="932"/>
      <c r="EI1" s="932"/>
      <c r="EJ1" s="932"/>
      <c r="EK1" s="932"/>
      <c r="EL1" s="932"/>
      <c r="EM1" s="933"/>
      <c r="EN1" s="931">
        <v>45194</v>
      </c>
      <c r="EO1" s="932"/>
      <c r="EP1" s="932"/>
      <c r="EQ1" s="932"/>
      <c r="ER1" s="932"/>
      <c r="ES1" s="932"/>
      <c r="ET1" s="932"/>
      <c r="EU1" s="932"/>
      <c r="EV1" s="932"/>
      <c r="EW1" s="932"/>
      <c r="EX1" s="933"/>
      <c r="EY1" s="931">
        <v>45191</v>
      </c>
      <c r="EZ1" s="932"/>
      <c r="FA1" s="932"/>
      <c r="FB1" s="932"/>
      <c r="FC1" s="932"/>
      <c r="FD1" s="932"/>
      <c r="FE1" s="932"/>
      <c r="FF1" s="932"/>
      <c r="FG1" s="932"/>
      <c r="FH1" s="932"/>
      <c r="FI1" s="933"/>
      <c r="FJ1" s="931">
        <v>45190</v>
      </c>
      <c r="FK1" s="932"/>
      <c r="FL1" s="932"/>
      <c r="FM1" s="932"/>
      <c r="FN1" s="932"/>
      <c r="FO1" s="932"/>
      <c r="FP1" s="932"/>
      <c r="FQ1" s="932"/>
      <c r="FR1" s="932"/>
      <c r="FS1" s="932"/>
      <c r="FT1" s="933"/>
      <c r="FU1" s="931">
        <v>45189</v>
      </c>
      <c r="FV1" s="932"/>
      <c r="FW1" s="932"/>
      <c r="FX1" s="932"/>
      <c r="FY1" s="932"/>
      <c r="FZ1" s="932"/>
      <c r="GA1" s="932"/>
      <c r="GB1" s="932"/>
      <c r="GC1" s="932"/>
      <c r="GD1" s="932"/>
      <c r="GE1" s="933"/>
      <c r="GF1" s="931">
        <v>45188</v>
      </c>
      <c r="GG1" s="932"/>
      <c r="GH1" s="932"/>
      <c r="GI1" s="932"/>
      <c r="GJ1" s="932"/>
      <c r="GK1" s="932"/>
      <c r="GL1" s="932"/>
      <c r="GM1" s="932"/>
      <c r="GN1" s="932"/>
      <c r="GO1" s="932"/>
      <c r="GP1" s="933"/>
      <c r="GQ1" s="931">
        <v>45187</v>
      </c>
      <c r="GR1" s="932"/>
      <c r="GS1" s="932"/>
      <c r="GT1" s="932"/>
      <c r="GU1" s="932"/>
      <c r="GV1" s="932"/>
      <c r="GW1" s="932"/>
      <c r="GX1" s="932"/>
      <c r="GY1" s="932"/>
      <c r="GZ1" s="932"/>
      <c r="HA1" s="933"/>
      <c r="HB1" s="931"/>
      <c r="HC1" s="932"/>
    </row>
    <row r="2" spans="1:211" customFormat="1" ht="30">
      <c r="A2" s="856">
        <v>660</v>
      </c>
      <c r="B2" s="855" t="s">
        <v>170</v>
      </c>
      <c r="C2" s="855">
        <v>5</v>
      </c>
      <c r="D2" s="855">
        <v>5</v>
      </c>
      <c r="E2" s="855">
        <v>5</v>
      </c>
      <c r="F2" s="855">
        <v>5</v>
      </c>
      <c r="G2" s="855">
        <v>4</v>
      </c>
      <c r="H2" s="855">
        <v>3</v>
      </c>
      <c r="I2" s="855" t="s">
        <v>645</v>
      </c>
      <c r="J2" s="855" t="s">
        <v>646</v>
      </c>
      <c r="K2" s="855" t="s">
        <v>339</v>
      </c>
      <c r="L2" s="852">
        <f>MATCH(M2,B$2:B$30,)</f>
        <v>1</v>
      </c>
      <c r="M2" s="853" t="s">
        <v>170</v>
      </c>
      <c r="N2" s="853">
        <v>5</v>
      </c>
      <c r="O2" s="853">
        <v>5</v>
      </c>
      <c r="P2" s="853">
        <v>5</v>
      </c>
      <c r="Q2" s="853">
        <v>5</v>
      </c>
      <c r="R2" s="853">
        <v>5</v>
      </c>
      <c r="S2" s="853">
        <v>4</v>
      </c>
      <c r="T2" s="853" t="s">
        <v>171</v>
      </c>
      <c r="U2" s="853" t="s">
        <v>172</v>
      </c>
      <c r="V2" s="853" t="s">
        <v>173</v>
      </c>
      <c r="W2" s="852">
        <f>MATCH(X2,M$2:M$30,)</f>
        <v>1</v>
      </c>
      <c r="X2" s="853" t="s">
        <v>170</v>
      </c>
      <c r="Y2" s="853">
        <v>5</v>
      </c>
      <c r="Z2" s="853">
        <v>5</v>
      </c>
      <c r="AA2" s="853">
        <v>5</v>
      </c>
      <c r="AB2" s="853">
        <v>5</v>
      </c>
      <c r="AC2" s="853">
        <v>5</v>
      </c>
      <c r="AD2" s="853">
        <v>4</v>
      </c>
      <c r="AE2" s="853" t="s">
        <v>174</v>
      </c>
      <c r="AF2" s="853" t="s">
        <v>175</v>
      </c>
      <c r="AG2" s="853" t="s">
        <v>176</v>
      </c>
      <c r="AH2" s="852" t="e">
        <f>MATCH(AI2,X$2:X$30,)</f>
        <v>#N/A</v>
      </c>
      <c r="AI2" s="853" t="s">
        <v>165</v>
      </c>
      <c r="AJ2" s="853">
        <v>5</v>
      </c>
      <c r="AK2" s="853">
        <v>5</v>
      </c>
      <c r="AL2" s="853">
        <v>5</v>
      </c>
      <c r="AM2" s="853">
        <v>4</v>
      </c>
      <c r="AN2" s="853">
        <v>3</v>
      </c>
      <c r="AO2" s="853">
        <v>3</v>
      </c>
      <c r="AP2" s="853" t="s">
        <v>177</v>
      </c>
      <c r="AQ2" s="853" t="s">
        <v>178</v>
      </c>
      <c r="AR2" s="853" t="s">
        <v>179</v>
      </c>
      <c r="AS2" s="852">
        <f>MATCH(AT2,X$2:X$30,)</f>
        <v>4</v>
      </c>
      <c r="AT2" s="853" t="s">
        <v>169</v>
      </c>
      <c r="AU2" s="853">
        <v>5</v>
      </c>
      <c r="AV2" s="853">
        <v>5</v>
      </c>
      <c r="AW2" s="853">
        <v>5</v>
      </c>
      <c r="AX2" s="853">
        <v>4</v>
      </c>
      <c r="AY2" s="853">
        <v>4</v>
      </c>
      <c r="AZ2" s="853">
        <v>4</v>
      </c>
      <c r="BA2" s="853" t="s">
        <v>180</v>
      </c>
      <c r="BB2" s="853" t="s">
        <v>181</v>
      </c>
      <c r="BC2" s="853" t="s">
        <v>179</v>
      </c>
      <c r="BD2" s="852" t="e">
        <f>MATCH(BE2,AI$2:AI$30,)</f>
        <v>#N/A</v>
      </c>
      <c r="BE2" s="853" t="s">
        <v>116</v>
      </c>
      <c r="BF2" s="853">
        <v>5</v>
      </c>
      <c r="BG2" s="853">
        <v>5</v>
      </c>
      <c r="BH2" s="853">
        <v>5</v>
      </c>
      <c r="BI2" s="853">
        <v>5</v>
      </c>
      <c r="BJ2" s="853">
        <v>4</v>
      </c>
      <c r="BK2" s="853">
        <v>4</v>
      </c>
      <c r="BL2" s="853" t="s">
        <v>182</v>
      </c>
      <c r="BM2" s="853" t="s">
        <v>183</v>
      </c>
      <c r="BN2" s="853" t="s">
        <v>184</v>
      </c>
      <c r="BO2" s="852" t="e">
        <f t="shared" ref="BO2:BO9" si="0">MATCH(BP2,AT$2:AT$30,)</f>
        <v>#N/A</v>
      </c>
      <c r="BP2" s="853" t="s">
        <v>116</v>
      </c>
      <c r="BQ2" s="853">
        <v>5</v>
      </c>
      <c r="BR2" s="853">
        <v>5</v>
      </c>
      <c r="BS2" s="853">
        <v>5</v>
      </c>
      <c r="BT2" s="853">
        <v>5</v>
      </c>
      <c r="BU2" s="853">
        <v>4</v>
      </c>
      <c r="BV2" s="853">
        <v>4</v>
      </c>
      <c r="BW2" s="853" t="s">
        <v>185</v>
      </c>
      <c r="BX2" s="853" t="s">
        <v>183</v>
      </c>
      <c r="BY2" s="853" t="s">
        <v>186</v>
      </c>
      <c r="BZ2" s="852">
        <f t="shared" ref="BZ2:BZ9" si="1">MATCH(CA2,BE$2:BE$30,)</f>
        <v>1</v>
      </c>
      <c r="CA2" s="853" t="s">
        <v>116</v>
      </c>
      <c r="CB2" s="853">
        <v>5</v>
      </c>
      <c r="CC2" s="853">
        <v>5</v>
      </c>
      <c r="CD2" s="853">
        <v>5</v>
      </c>
      <c r="CE2" s="853">
        <v>5</v>
      </c>
      <c r="CF2" s="853">
        <v>4</v>
      </c>
      <c r="CG2" s="853">
        <v>4</v>
      </c>
      <c r="CH2" s="853" t="s">
        <v>187</v>
      </c>
      <c r="CI2" s="853" t="s">
        <v>188</v>
      </c>
      <c r="CJ2" s="853" t="s">
        <v>189</v>
      </c>
      <c r="CK2" s="853">
        <f t="shared" ref="CK2:CK9" si="2">MATCH(CL2,BP$2:BP$30,)</f>
        <v>2</v>
      </c>
      <c r="CL2" s="853" t="s">
        <v>169</v>
      </c>
      <c r="CM2" s="853">
        <v>5</v>
      </c>
      <c r="CN2" s="853">
        <v>5</v>
      </c>
      <c r="CO2" s="853">
        <v>5</v>
      </c>
      <c r="CP2" s="853">
        <v>5</v>
      </c>
      <c r="CQ2" s="853">
        <v>5</v>
      </c>
      <c r="CR2" s="853">
        <v>5</v>
      </c>
      <c r="CS2" s="853" t="s">
        <v>190</v>
      </c>
      <c r="CT2" s="853" t="s">
        <v>191</v>
      </c>
      <c r="CU2" s="853" t="s">
        <v>192</v>
      </c>
      <c r="CV2" s="853">
        <f t="shared" ref="CV2:CV9" si="3">MATCH(CW2,CA$2:CA$30,)</f>
        <v>2</v>
      </c>
      <c r="CW2" s="853" t="s">
        <v>169</v>
      </c>
      <c r="CX2" s="853">
        <v>5</v>
      </c>
      <c r="CY2" s="853">
        <v>5</v>
      </c>
      <c r="CZ2" s="853">
        <v>5</v>
      </c>
      <c r="DA2" s="853">
        <v>5</v>
      </c>
      <c r="DB2" s="853">
        <v>5</v>
      </c>
      <c r="DC2" s="853">
        <v>5</v>
      </c>
      <c r="DD2" s="853" t="s">
        <v>193</v>
      </c>
      <c r="DE2" s="853" t="s">
        <v>194</v>
      </c>
      <c r="DF2" s="853" t="s">
        <v>195</v>
      </c>
      <c r="DG2" s="853">
        <f t="shared" ref="DG2:DG9" si="4">MATCH(DH2,CL$2:CL$30,)</f>
        <v>1</v>
      </c>
      <c r="DH2" s="853" t="s">
        <v>169</v>
      </c>
      <c r="DI2" s="853">
        <v>5</v>
      </c>
      <c r="DJ2" s="853">
        <v>5</v>
      </c>
      <c r="DK2" s="853">
        <v>5</v>
      </c>
      <c r="DL2" s="853">
        <v>5</v>
      </c>
      <c r="DM2" s="853">
        <v>5</v>
      </c>
      <c r="DN2" s="853">
        <v>5</v>
      </c>
      <c r="DO2" s="853" t="s">
        <v>196</v>
      </c>
      <c r="DP2" s="853" t="s">
        <v>197</v>
      </c>
      <c r="DQ2" s="853" t="s">
        <v>198</v>
      </c>
      <c r="DR2" s="853">
        <f>MATCH(DS2,CW$2:CW$30,)</f>
        <v>8</v>
      </c>
      <c r="DS2" s="853" t="s">
        <v>164</v>
      </c>
      <c r="DT2" s="853">
        <v>5</v>
      </c>
      <c r="DU2" s="853">
        <v>5</v>
      </c>
      <c r="DV2" s="853">
        <v>5</v>
      </c>
      <c r="DW2" s="853">
        <v>3</v>
      </c>
      <c r="DX2" s="853">
        <v>1</v>
      </c>
      <c r="DY2" s="853">
        <v>0</v>
      </c>
      <c r="DZ2" s="853" t="s">
        <v>199</v>
      </c>
      <c r="EA2" s="853" t="s">
        <v>200</v>
      </c>
      <c r="EB2" s="853" t="s">
        <v>179</v>
      </c>
      <c r="EC2" s="853">
        <f>MATCH(ED2,DH$2:DH$30,)</f>
        <v>6</v>
      </c>
      <c r="ED2" s="853" t="s">
        <v>164</v>
      </c>
      <c r="EE2" s="853">
        <v>5</v>
      </c>
      <c r="EF2" s="853">
        <v>5</v>
      </c>
      <c r="EG2" s="853">
        <v>4</v>
      </c>
      <c r="EH2" s="853">
        <v>3</v>
      </c>
      <c r="EI2" s="853">
        <v>1</v>
      </c>
      <c r="EJ2" s="853">
        <v>0</v>
      </c>
      <c r="EK2" s="853" t="s">
        <v>201</v>
      </c>
      <c r="EL2" s="853" t="s">
        <v>200</v>
      </c>
      <c r="EM2" s="853" t="s">
        <v>202</v>
      </c>
      <c r="EN2" s="853">
        <f>MATCH(EO2,DS$2:DS$30,)</f>
        <v>1</v>
      </c>
      <c r="EO2" s="853" t="s">
        <v>164</v>
      </c>
      <c r="EP2" s="853">
        <v>5</v>
      </c>
      <c r="EQ2" s="853">
        <v>5</v>
      </c>
      <c r="ER2" s="853">
        <v>4</v>
      </c>
      <c r="ES2" s="853">
        <v>2</v>
      </c>
      <c r="ET2" s="853">
        <v>1</v>
      </c>
      <c r="EU2" s="853">
        <v>0</v>
      </c>
      <c r="EV2" s="853" t="s">
        <v>203</v>
      </c>
      <c r="EW2" s="853" t="s">
        <v>200</v>
      </c>
      <c r="EX2" s="853" t="s">
        <v>204</v>
      </c>
      <c r="EY2" s="853">
        <f>MATCH(EZ2,ED$2:ED$30,)</f>
        <v>1</v>
      </c>
      <c r="EZ2" s="853" t="s">
        <v>164</v>
      </c>
      <c r="FA2" s="853">
        <v>5</v>
      </c>
      <c r="FB2" s="853">
        <v>5</v>
      </c>
      <c r="FC2" s="853">
        <v>4</v>
      </c>
      <c r="FD2" s="853">
        <v>2</v>
      </c>
      <c r="FE2" s="853">
        <v>2</v>
      </c>
      <c r="FF2" s="853">
        <v>0</v>
      </c>
      <c r="FG2" s="853" t="s">
        <v>205</v>
      </c>
      <c r="FH2" s="853" t="s">
        <v>206</v>
      </c>
      <c r="FI2" s="853" t="s">
        <v>207</v>
      </c>
      <c r="FJ2" s="853">
        <f>MATCH(FK2,EO$2:EO$30,)</f>
        <v>1</v>
      </c>
      <c r="FK2" s="853" t="s">
        <v>164</v>
      </c>
      <c r="FL2" s="853">
        <v>5</v>
      </c>
      <c r="FM2" s="853">
        <v>5</v>
      </c>
      <c r="FN2" s="853">
        <v>4</v>
      </c>
      <c r="FO2" s="853">
        <v>2</v>
      </c>
      <c r="FP2" s="853">
        <v>2</v>
      </c>
      <c r="FQ2" s="853">
        <v>1</v>
      </c>
      <c r="FR2" s="853" t="s">
        <v>208</v>
      </c>
      <c r="FS2" s="853" t="s">
        <v>209</v>
      </c>
      <c r="FT2" s="853" t="s">
        <v>210</v>
      </c>
      <c r="FU2" s="853" t="e">
        <f t="shared" ref="FU2:FU9" si="5">MATCH(FV2,EZ$2:EZ$30,)</f>
        <v>#N/A</v>
      </c>
      <c r="FV2" s="853" t="s">
        <v>211</v>
      </c>
      <c r="FW2" s="853">
        <v>5</v>
      </c>
      <c r="FX2" s="853">
        <v>5</v>
      </c>
      <c r="FY2" s="853">
        <v>5</v>
      </c>
      <c r="FZ2" s="853">
        <v>5</v>
      </c>
      <c r="GA2" s="853">
        <v>5</v>
      </c>
      <c r="GB2" s="853">
        <v>4</v>
      </c>
      <c r="GC2" s="853" t="s">
        <v>212</v>
      </c>
      <c r="GD2" s="853" t="s">
        <v>213</v>
      </c>
      <c r="GE2" s="853" t="s">
        <v>214</v>
      </c>
      <c r="GF2" s="853">
        <f t="shared" ref="GF2:GF9" si="6">MATCH(GG2,FK$2:FK$30,)</f>
        <v>1</v>
      </c>
      <c r="GG2" s="853" t="s">
        <v>164</v>
      </c>
      <c r="GH2" s="853">
        <v>5</v>
      </c>
      <c r="GI2" s="853">
        <v>5</v>
      </c>
      <c r="GJ2" s="853">
        <v>5</v>
      </c>
      <c r="GK2" s="853">
        <v>2</v>
      </c>
      <c r="GL2" s="853">
        <v>2</v>
      </c>
      <c r="GM2" s="853">
        <v>1</v>
      </c>
      <c r="GN2" s="853" t="s">
        <v>215</v>
      </c>
      <c r="GO2" s="853" t="s">
        <v>216</v>
      </c>
      <c r="GP2" s="853" t="s">
        <v>173</v>
      </c>
      <c r="GQ2" s="853" t="e">
        <f t="shared" ref="GQ2:GQ9" si="7">MATCH(GR2,FV$2:FV$30,)</f>
        <v>#N/A</v>
      </c>
      <c r="GR2" s="853" t="s">
        <v>217</v>
      </c>
      <c r="GS2" s="853">
        <v>5</v>
      </c>
      <c r="GT2" s="853">
        <v>5</v>
      </c>
      <c r="GU2" s="853">
        <v>5</v>
      </c>
      <c r="GV2" s="853">
        <v>4</v>
      </c>
      <c r="GW2" s="853">
        <v>4</v>
      </c>
      <c r="GX2" s="853">
        <v>3</v>
      </c>
      <c r="GY2" s="853" t="s">
        <v>218</v>
      </c>
      <c r="GZ2" s="853" t="s">
        <v>219</v>
      </c>
      <c r="HA2" s="853" t="s">
        <v>220</v>
      </c>
    </row>
    <row r="3" spans="1:211" customFormat="1" ht="30">
      <c r="A3" s="856">
        <v>704</v>
      </c>
      <c r="B3" s="855" t="s">
        <v>167</v>
      </c>
      <c r="C3" s="855">
        <v>5</v>
      </c>
      <c r="D3" s="855">
        <v>5</v>
      </c>
      <c r="E3" s="855">
        <v>5</v>
      </c>
      <c r="F3" s="855">
        <v>4</v>
      </c>
      <c r="G3" s="855">
        <v>3</v>
      </c>
      <c r="H3" s="855">
        <v>2</v>
      </c>
      <c r="I3" s="855" t="s">
        <v>647</v>
      </c>
      <c r="J3" s="855" t="s">
        <v>648</v>
      </c>
      <c r="K3" s="855" t="s">
        <v>417</v>
      </c>
      <c r="L3" s="852" t="e">
        <f t="shared" ref="L3:L10" si="8">MATCH(M3,B$2:B$30,)</f>
        <v>#N/A</v>
      </c>
      <c r="M3" s="853" t="s">
        <v>166</v>
      </c>
      <c r="N3" s="855">
        <v>5</v>
      </c>
      <c r="O3" s="855">
        <v>5</v>
      </c>
      <c r="P3" s="855">
        <v>5</v>
      </c>
      <c r="Q3" s="855">
        <v>5</v>
      </c>
      <c r="R3" s="855">
        <v>5</v>
      </c>
      <c r="S3" s="855">
        <v>2</v>
      </c>
      <c r="T3" s="855" t="s">
        <v>221</v>
      </c>
      <c r="U3" s="855" t="s">
        <v>222</v>
      </c>
      <c r="V3" s="855" t="s">
        <v>223</v>
      </c>
      <c r="W3" s="852">
        <f t="shared" ref="W3:W11" si="9">MATCH(X3,M$2:M$30,)</f>
        <v>2</v>
      </c>
      <c r="X3" s="855" t="s">
        <v>166</v>
      </c>
      <c r="Y3" s="855">
        <v>5</v>
      </c>
      <c r="Z3" s="855">
        <v>5</v>
      </c>
      <c r="AA3" s="855">
        <v>5</v>
      </c>
      <c r="AB3" s="855">
        <v>5</v>
      </c>
      <c r="AC3" s="855">
        <v>5</v>
      </c>
      <c r="AD3" s="855">
        <v>2</v>
      </c>
      <c r="AE3" s="855" t="s">
        <v>224</v>
      </c>
      <c r="AF3" s="855" t="s">
        <v>225</v>
      </c>
      <c r="AG3" s="855" t="s">
        <v>226</v>
      </c>
      <c r="AH3" s="852">
        <f t="shared" ref="AH3:AH9" si="10">MATCH(AI3,X$2:X$30,)</f>
        <v>3</v>
      </c>
      <c r="AI3" s="853" t="s">
        <v>227</v>
      </c>
      <c r="AJ3" s="855">
        <v>5</v>
      </c>
      <c r="AK3" s="855">
        <v>5</v>
      </c>
      <c r="AL3" s="855">
        <v>5</v>
      </c>
      <c r="AM3" s="855">
        <v>4</v>
      </c>
      <c r="AN3" s="855">
        <v>2</v>
      </c>
      <c r="AO3" s="855">
        <v>1</v>
      </c>
      <c r="AP3" s="855" t="s">
        <v>228</v>
      </c>
      <c r="AQ3" s="855" t="s">
        <v>229</v>
      </c>
      <c r="AR3" s="855" t="s">
        <v>230</v>
      </c>
      <c r="AS3" s="854" t="e">
        <f>MATCH(AT3,X$2:X$30,)</f>
        <v>#N/A</v>
      </c>
      <c r="AT3" s="853" t="s">
        <v>163</v>
      </c>
      <c r="AU3" s="855">
        <v>5</v>
      </c>
      <c r="AV3" s="855">
        <v>5</v>
      </c>
      <c r="AW3" s="855">
        <v>5</v>
      </c>
      <c r="AX3" s="855">
        <v>4</v>
      </c>
      <c r="AY3" s="855">
        <v>4</v>
      </c>
      <c r="AZ3" s="855">
        <v>4</v>
      </c>
      <c r="BA3" s="855" t="s">
        <v>231</v>
      </c>
      <c r="BB3" s="855" t="s">
        <v>232</v>
      </c>
      <c r="BC3" s="855" t="s">
        <v>233</v>
      </c>
      <c r="BD3" s="854">
        <f>MATCH(BE3,AI$2:AI$30,)</f>
        <v>3</v>
      </c>
      <c r="BE3" s="853" t="s">
        <v>169</v>
      </c>
      <c r="BF3" s="855">
        <v>5</v>
      </c>
      <c r="BG3" s="855">
        <v>5</v>
      </c>
      <c r="BH3" s="855">
        <v>5</v>
      </c>
      <c r="BI3" s="855">
        <v>4</v>
      </c>
      <c r="BJ3" s="855">
        <v>4</v>
      </c>
      <c r="BK3" s="855">
        <v>4</v>
      </c>
      <c r="BL3" s="855" t="s">
        <v>234</v>
      </c>
      <c r="BM3" s="855" t="s">
        <v>235</v>
      </c>
      <c r="BN3" s="855" t="s">
        <v>236</v>
      </c>
      <c r="BO3" s="854">
        <f t="shared" si="0"/>
        <v>1</v>
      </c>
      <c r="BP3" s="853" t="s">
        <v>169</v>
      </c>
      <c r="BQ3" s="855">
        <v>5</v>
      </c>
      <c r="BR3" s="855">
        <v>5</v>
      </c>
      <c r="BS3" s="855">
        <v>5</v>
      </c>
      <c r="BT3" s="855">
        <v>4</v>
      </c>
      <c r="BU3" s="855">
        <v>4</v>
      </c>
      <c r="BV3" s="855">
        <v>4</v>
      </c>
      <c r="BW3" s="855" t="s">
        <v>237</v>
      </c>
      <c r="BX3" s="855" t="s">
        <v>235</v>
      </c>
      <c r="BY3" s="855" t="s">
        <v>238</v>
      </c>
      <c r="BZ3" s="854">
        <f t="shared" si="1"/>
        <v>2</v>
      </c>
      <c r="CA3" s="853" t="s">
        <v>169</v>
      </c>
      <c r="CB3" s="855">
        <v>5</v>
      </c>
      <c r="CC3" s="855">
        <v>5</v>
      </c>
      <c r="CD3" s="855">
        <v>5</v>
      </c>
      <c r="CE3" s="855">
        <v>4</v>
      </c>
      <c r="CF3" s="855">
        <v>4</v>
      </c>
      <c r="CG3" s="855">
        <v>4</v>
      </c>
      <c r="CH3" s="855" t="s">
        <v>239</v>
      </c>
      <c r="CI3" s="855" t="s">
        <v>240</v>
      </c>
      <c r="CJ3" s="855" t="s">
        <v>241</v>
      </c>
      <c r="CK3" s="855">
        <f t="shared" si="2"/>
        <v>3</v>
      </c>
      <c r="CL3" s="853" t="s">
        <v>163</v>
      </c>
      <c r="CM3" s="855">
        <v>5</v>
      </c>
      <c r="CN3" s="855">
        <v>5</v>
      </c>
      <c r="CO3" s="855">
        <v>5</v>
      </c>
      <c r="CP3" s="855">
        <v>5</v>
      </c>
      <c r="CQ3" s="855">
        <v>5</v>
      </c>
      <c r="CR3" s="855">
        <v>5</v>
      </c>
      <c r="CS3" s="855" t="s">
        <v>242</v>
      </c>
      <c r="CT3" s="855" t="s">
        <v>243</v>
      </c>
      <c r="CU3" s="855" t="s">
        <v>244</v>
      </c>
      <c r="CV3" s="855">
        <f t="shared" si="3"/>
        <v>3</v>
      </c>
      <c r="CW3" s="853" t="s">
        <v>163</v>
      </c>
      <c r="CX3" s="855">
        <v>5</v>
      </c>
      <c r="CY3" s="855">
        <v>5</v>
      </c>
      <c r="CZ3" s="855">
        <v>5</v>
      </c>
      <c r="DA3" s="855">
        <v>5</v>
      </c>
      <c r="DB3" s="855">
        <v>5</v>
      </c>
      <c r="DC3" s="855">
        <v>5</v>
      </c>
      <c r="DD3" s="855" t="s">
        <v>245</v>
      </c>
      <c r="DE3" s="855" t="s">
        <v>191</v>
      </c>
      <c r="DF3" s="855" t="s">
        <v>246</v>
      </c>
      <c r="DG3" s="855">
        <f t="shared" si="4"/>
        <v>2</v>
      </c>
      <c r="DH3" s="853" t="s">
        <v>163</v>
      </c>
      <c r="DI3" s="855">
        <v>5</v>
      </c>
      <c r="DJ3" s="855">
        <v>5</v>
      </c>
      <c r="DK3" s="855">
        <v>5</v>
      </c>
      <c r="DL3" s="855">
        <v>5</v>
      </c>
      <c r="DM3" s="855">
        <v>5</v>
      </c>
      <c r="DN3" s="855">
        <v>5</v>
      </c>
      <c r="DO3" s="855" t="s">
        <v>247</v>
      </c>
      <c r="DP3" s="855" t="s">
        <v>248</v>
      </c>
      <c r="DQ3" s="855" t="s">
        <v>249</v>
      </c>
      <c r="DR3" s="855">
        <f>MATCH(DS3,CW$2:CW$30,)</f>
        <v>1</v>
      </c>
      <c r="DS3" s="853" t="s">
        <v>169</v>
      </c>
      <c r="DT3" s="855">
        <v>5</v>
      </c>
      <c r="DU3" s="855">
        <v>5</v>
      </c>
      <c r="DV3" s="855">
        <v>4</v>
      </c>
      <c r="DW3" s="855">
        <v>4</v>
      </c>
      <c r="DX3" s="855">
        <v>4</v>
      </c>
      <c r="DY3" s="855">
        <v>4</v>
      </c>
      <c r="DZ3" s="855" t="s">
        <v>250</v>
      </c>
      <c r="EA3" s="855" t="s">
        <v>251</v>
      </c>
      <c r="EB3" s="855" t="s">
        <v>229</v>
      </c>
      <c r="EC3" s="855" t="e">
        <f>MATCH(ED3,DH$2:DH$30,)</f>
        <v>#N/A</v>
      </c>
      <c r="ED3" s="853" t="s">
        <v>252</v>
      </c>
      <c r="EE3" s="855">
        <v>5</v>
      </c>
      <c r="EF3" s="855">
        <v>5</v>
      </c>
      <c r="EG3" s="855">
        <v>3</v>
      </c>
      <c r="EH3" s="855">
        <v>3</v>
      </c>
      <c r="EI3" s="855">
        <v>1</v>
      </c>
      <c r="EJ3" s="855">
        <v>1</v>
      </c>
      <c r="EK3" s="855" t="s">
        <v>253</v>
      </c>
      <c r="EL3" s="855" t="s">
        <v>254</v>
      </c>
      <c r="EM3" s="855" t="s">
        <v>207</v>
      </c>
      <c r="EN3" s="855" t="e">
        <f>MATCH(EO3,DS$2:DS$30,)</f>
        <v>#N/A</v>
      </c>
      <c r="EO3" s="853" t="s">
        <v>82</v>
      </c>
      <c r="EP3" s="855">
        <v>5</v>
      </c>
      <c r="EQ3" s="855">
        <v>5</v>
      </c>
      <c r="ER3" s="855">
        <v>3</v>
      </c>
      <c r="ES3" s="855">
        <v>2</v>
      </c>
      <c r="ET3" s="855">
        <v>2</v>
      </c>
      <c r="EU3" s="855">
        <v>2</v>
      </c>
      <c r="EV3" s="855" t="s">
        <v>255</v>
      </c>
      <c r="EW3" s="855" t="s">
        <v>256</v>
      </c>
      <c r="EX3" s="855" t="s">
        <v>257</v>
      </c>
      <c r="EY3" s="853" t="e">
        <f>MATCH(EZ3,ED$2:ED$30,)</f>
        <v>#N/A</v>
      </c>
      <c r="EZ3" s="853" t="s">
        <v>258</v>
      </c>
      <c r="FA3" s="855">
        <v>5</v>
      </c>
      <c r="FB3" s="855">
        <v>5</v>
      </c>
      <c r="FC3" s="855">
        <v>3</v>
      </c>
      <c r="FD3" s="855">
        <v>3</v>
      </c>
      <c r="FE3" s="855">
        <v>3</v>
      </c>
      <c r="FF3" s="855">
        <v>3</v>
      </c>
      <c r="FG3" s="855" t="s">
        <v>259</v>
      </c>
      <c r="FH3" s="855" t="s">
        <v>260</v>
      </c>
      <c r="FI3" s="855" t="s">
        <v>261</v>
      </c>
      <c r="FJ3" s="853">
        <f>MATCH(FK3,EO$2:EO$30,)</f>
        <v>4</v>
      </c>
      <c r="FK3" s="853" t="s">
        <v>262</v>
      </c>
      <c r="FL3" s="855">
        <v>5</v>
      </c>
      <c r="FM3" s="855">
        <v>5</v>
      </c>
      <c r="FN3" s="855">
        <v>2</v>
      </c>
      <c r="FO3" s="855">
        <v>2</v>
      </c>
      <c r="FP3" s="855">
        <v>1</v>
      </c>
      <c r="FQ3" s="855">
        <v>1</v>
      </c>
      <c r="FR3" s="855" t="s">
        <v>263</v>
      </c>
      <c r="FS3" s="855" t="s">
        <v>264</v>
      </c>
      <c r="FT3" s="855" t="s">
        <v>265</v>
      </c>
      <c r="FU3" s="853" t="e">
        <f t="shared" si="5"/>
        <v>#N/A</v>
      </c>
      <c r="FV3" s="853" t="s">
        <v>266</v>
      </c>
      <c r="FW3" s="855">
        <v>5</v>
      </c>
      <c r="FX3" s="855">
        <v>5</v>
      </c>
      <c r="FY3" s="855">
        <v>4</v>
      </c>
      <c r="FZ3" s="855">
        <v>4</v>
      </c>
      <c r="GA3" s="855">
        <v>4</v>
      </c>
      <c r="GB3" s="855">
        <v>4</v>
      </c>
      <c r="GC3" s="855" t="s">
        <v>267</v>
      </c>
      <c r="GD3" s="855" t="s">
        <v>268</v>
      </c>
      <c r="GE3" s="855" t="s">
        <v>269</v>
      </c>
      <c r="GF3" s="853" t="e">
        <f t="shared" si="6"/>
        <v>#N/A</v>
      </c>
      <c r="GG3" s="853" t="s">
        <v>211</v>
      </c>
      <c r="GH3" s="855">
        <v>5</v>
      </c>
      <c r="GI3" s="855">
        <v>5</v>
      </c>
      <c r="GJ3" s="855">
        <v>4</v>
      </c>
      <c r="GK3" s="855">
        <v>4</v>
      </c>
      <c r="GL3" s="855">
        <v>4</v>
      </c>
      <c r="GM3" s="855">
        <v>4</v>
      </c>
      <c r="GN3" s="855" t="s">
        <v>270</v>
      </c>
      <c r="GO3" s="855" t="s">
        <v>271</v>
      </c>
      <c r="GP3" s="855" t="s">
        <v>272</v>
      </c>
      <c r="GQ3" s="853" t="e">
        <f t="shared" si="7"/>
        <v>#N/A</v>
      </c>
      <c r="GR3" s="853" t="s">
        <v>262</v>
      </c>
      <c r="GS3" s="855">
        <v>5</v>
      </c>
      <c r="GT3" s="855">
        <v>5</v>
      </c>
      <c r="GU3" s="855">
        <v>5</v>
      </c>
      <c r="GV3" s="855">
        <v>4</v>
      </c>
      <c r="GW3" s="855">
        <v>3</v>
      </c>
      <c r="GX3" s="855">
        <v>3</v>
      </c>
      <c r="GY3" s="855" t="s">
        <v>273</v>
      </c>
      <c r="GZ3" s="855" t="s">
        <v>274</v>
      </c>
      <c r="HA3" s="855" t="s">
        <v>275</v>
      </c>
    </row>
    <row r="4" spans="1:211" customFormat="1" ht="30">
      <c r="A4" s="856">
        <v>80</v>
      </c>
      <c r="B4" s="855" t="s">
        <v>169</v>
      </c>
      <c r="C4" s="855">
        <v>5</v>
      </c>
      <c r="D4" s="855">
        <v>5</v>
      </c>
      <c r="E4" s="855">
        <v>5</v>
      </c>
      <c r="F4" s="855">
        <v>3</v>
      </c>
      <c r="G4" s="855">
        <v>3</v>
      </c>
      <c r="H4" s="855">
        <v>2</v>
      </c>
      <c r="I4" s="855" t="s">
        <v>649</v>
      </c>
      <c r="J4" s="855" t="s">
        <v>346</v>
      </c>
      <c r="K4" s="855" t="s">
        <v>277</v>
      </c>
      <c r="L4" s="852">
        <f t="shared" si="8"/>
        <v>3</v>
      </c>
      <c r="M4" s="853" t="s">
        <v>169</v>
      </c>
      <c r="N4" s="855">
        <v>5</v>
      </c>
      <c r="O4" s="855">
        <v>5</v>
      </c>
      <c r="P4" s="855">
        <v>5</v>
      </c>
      <c r="Q4" s="855">
        <v>3</v>
      </c>
      <c r="R4" s="855">
        <v>3</v>
      </c>
      <c r="S4" s="855">
        <v>3</v>
      </c>
      <c r="T4" s="855" t="s">
        <v>276</v>
      </c>
      <c r="U4" s="855" t="s">
        <v>243</v>
      </c>
      <c r="V4" s="855" t="s">
        <v>277</v>
      </c>
      <c r="W4" s="852" t="e">
        <f t="shared" si="9"/>
        <v>#N/A</v>
      </c>
      <c r="X4" s="855" t="s">
        <v>227</v>
      </c>
      <c r="Y4" s="855">
        <v>5</v>
      </c>
      <c r="Z4" s="855">
        <v>5</v>
      </c>
      <c r="AA4" s="855">
        <v>5</v>
      </c>
      <c r="AB4" s="855">
        <v>5</v>
      </c>
      <c r="AC4" s="855">
        <v>3</v>
      </c>
      <c r="AD4" s="855">
        <v>2</v>
      </c>
      <c r="AE4" s="855" t="s">
        <v>278</v>
      </c>
      <c r="AF4" s="855" t="s">
        <v>279</v>
      </c>
      <c r="AG4" s="855" t="s">
        <v>210</v>
      </c>
      <c r="AH4" s="852">
        <f t="shared" si="10"/>
        <v>4</v>
      </c>
      <c r="AI4" s="853" t="s">
        <v>169</v>
      </c>
      <c r="AJ4" s="855">
        <v>5</v>
      </c>
      <c r="AK4" s="855">
        <v>5</v>
      </c>
      <c r="AL4" s="855">
        <v>5</v>
      </c>
      <c r="AM4" s="855">
        <v>3</v>
      </c>
      <c r="AN4" s="855">
        <v>3</v>
      </c>
      <c r="AO4" s="855">
        <v>3</v>
      </c>
      <c r="AP4" s="855" t="s">
        <v>280</v>
      </c>
      <c r="AQ4" s="855" t="s">
        <v>281</v>
      </c>
      <c r="AR4" s="855" t="s">
        <v>282</v>
      </c>
      <c r="AS4" s="854" t="e">
        <f>MATCH(AT4,X$2:X$30,)</f>
        <v>#N/A</v>
      </c>
      <c r="AT4" s="853" t="s">
        <v>75</v>
      </c>
      <c r="AU4" s="855">
        <v>5</v>
      </c>
      <c r="AV4" s="855">
        <v>5</v>
      </c>
      <c r="AW4" s="855">
        <v>5</v>
      </c>
      <c r="AX4" s="855">
        <v>4</v>
      </c>
      <c r="AY4" s="855">
        <v>4</v>
      </c>
      <c r="AZ4" s="855">
        <v>4</v>
      </c>
      <c r="BA4" s="855" t="s">
        <v>283</v>
      </c>
      <c r="BB4" s="855" t="s">
        <v>284</v>
      </c>
      <c r="BC4" s="855" t="s">
        <v>285</v>
      </c>
      <c r="BD4" s="854" t="e">
        <f>MATCH(BE4,AI$2:AI$30,)</f>
        <v>#N/A</v>
      </c>
      <c r="BE4" s="853" t="s">
        <v>163</v>
      </c>
      <c r="BF4" s="855">
        <v>5</v>
      </c>
      <c r="BG4" s="855">
        <v>5</v>
      </c>
      <c r="BH4" s="855">
        <v>5</v>
      </c>
      <c r="BI4" s="855">
        <v>4</v>
      </c>
      <c r="BJ4" s="855">
        <v>4</v>
      </c>
      <c r="BK4" s="855">
        <v>4</v>
      </c>
      <c r="BL4" s="855" t="s">
        <v>286</v>
      </c>
      <c r="BM4" s="855" t="s">
        <v>287</v>
      </c>
      <c r="BN4" s="855" t="s">
        <v>288</v>
      </c>
      <c r="BO4" s="854">
        <f t="shared" si="0"/>
        <v>2</v>
      </c>
      <c r="BP4" s="853" t="s">
        <v>163</v>
      </c>
      <c r="BQ4" s="855">
        <v>5</v>
      </c>
      <c r="BR4" s="855">
        <v>5</v>
      </c>
      <c r="BS4" s="855">
        <v>5</v>
      </c>
      <c r="BT4" s="855">
        <v>4</v>
      </c>
      <c r="BU4" s="855">
        <v>4</v>
      </c>
      <c r="BV4" s="855">
        <v>4</v>
      </c>
      <c r="BW4" s="855" t="s">
        <v>289</v>
      </c>
      <c r="BX4" s="855" t="s">
        <v>290</v>
      </c>
      <c r="BY4" s="855" t="s">
        <v>291</v>
      </c>
      <c r="BZ4" s="854">
        <f t="shared" si="1"/>
        <v>3</v>
      </c>
      <c r="CA4" s="853" t="s">
        <v>163</v>
      </c>
      <c r="CB4" s="855">
        <v>5</v>
      </c>
      <c r="CC4" s="855">
        <v>5</v>
      </c>
      <c r="CD4" s="855">
        <v>5</v>
      </c>
      <c r="CE4" s="855">
        <v>4</v>
      </c>
      <c r="CF4" s="855">
        <v>4</v>
      </c>
      <c r="CG4" s="855">
        <v>4</v>
      </c>
      <c r="CH4" s="855" t="s">
        <v>292</v>
      </c>
      <c r="CI4" s="855" t="s">
        <v>293</v>
      </c>
      <c r="CJ4" s="855" t="s">
        <v>294</v>
      </c>
      <c r="CK4" s="855">
        <f t="shared" si="2"/>
        <v>1</v>
      </c>
      <c r="CL4" s="853" t="s">
        <v>116</v>
      </c>
      <c r="CM4" s="855">
        <v>5</v>
      </c>
      <c r="CN4" s="855">
        <v>5</v>
      </c>
      <c r="CO4" s="855">
        <v>5</v>
      </c>
      <c r="CP4" s="855">
        <v>5</v>
      </c>
      <c r="CQ4" s="855">
        <v>3</v>
      </c>
      <c r="CR4" s="855">
        <v>3</v>
      </c>
      <c r="CS4" s="855" t="s">
        <v>295</v>
      </c>
      <c r="CT4" s="855" t="s">
        <v>188</v>
      </c>
      <c r="CU4" s="855" t="s">
        <v>257</v>
      </c>
      <c r="CV4" s="855" t="e">
        <f t="shared" si="3"/>
        <v>#N/A</v>
      </c>
      <c r="CW4" s="853" t="s">
        <v>296</v>
      </c>
      <c r="CX4" s="855">
        <v>5</v>
      </c>
      <c r="CY4" s="855">
        <v>5</v>
      </c>
      <c r="CZ4" s="855">
        <v>5</v>
      </c>
      <c r="DA4" s="855">
        <v>5</v>
      </c>
      <c r="DB4" s="855">
        <v>5</v>
      </c>
      <c r="DC4" s="855">
        <v>5</v>
      </c>
      <c r="DD4" s="855" t="s">
        <v>297</v>
      </c>
      <c r="DE4" s="855" t="s">
        <v>298</v>
      </c>
      <c r="DF4" s="855" t="s">
        <v>204</v>
      </c>
      <c r="DG4" s="855">
        <f t="shared" si="4"/>
        <v>3</v>
      </c>
      <c r="DH4" s="853" t="s">
        <v>116</v>
      </c>
      <c r="DI4" s="855">
        <v>5</v>
      </c>
      <c r="DJ4" s="855">
        <v>5</v>
      </c>
      <c r="DK4" s="855">
        <v>5</v>
      </c>
      <c r="DL4" s="855">
        <v>5</v>
      </c>
      <c r="DM4" s="855">
        <v>3</v>
      </c>
      <c r="DN4" s="855">
        <v>3</v>
      </c>
      <c r="DO4" s="855" t="s">
        <v>299</v>
      </c>
      <c r="DP4" s="855" t="s">
        <v>300</v>
      </c>
      <c r="DQ4" s="855" t="s">
        <v>204</v>
      </c>
      <c r="DR4" s="855">
        <f>MATCH(DS4,CW$2:CW$30,)</f>
        <v>6</v>
      </c>
      <c r="DS4" s="853" t="s">
        <v>252</v>
      </c>
      <c r="DT4" s="855">
        <v>5</v>
      </c>
      <c r="DU4" s="855">
        <v>5</v>
      </c>
      <c r="DV4" s="855">
        <v>3</v>
      </c>
      <c r="DW4" s="855">
        <v>3</v>
      </c>
      <c r="DX4" s="855">
        <v>1</v>
      </c>
      <c r="DY4" s="855">
        <v>1</v>
      </c>
      <c r="DZ4" s="855" t="s">
        <v>301</v>
      </c>
      <c r="EA4" s="855" t="s">
        <v>302</v>
      </c>
      <c r="EB4" s="855" t="s">
        <v>173</v>
      </c>
      <c r="EN4" s="855" t="e">
        <f>MATCH(EO4,DS$2:DS$30,)</f>
        <v>#N/A</v>
      </c>
      <c r="EO4" s="853" t="s">
        <v>303</v>
      </c>
      <c r="EP4" s="855">
        <v>5</v>
      </c>
      <c r="EQ4" s="855">
        <v>5</v>
      </c>
      <c r="ER4" s="855">
        <v>3</v>
      </c>
      <c r="ES4" s="855">
        <v>2</v>
      </c>
      <c r="ET4" s="855">
        <v>2</v>
      </c>
      <c r="EU4" s="855">
        <v>1</v>
      </c>
      <c r="EV4" s="855" t="s">
        <v>304</v>
      </c>
      <c r="EW4" s="855" t="s">
        <v>305</v>
      </c>
      <c r="EX4" s="855" t="s">
        <v>306</v>
      </c>
      <c r="EY4" s="853" t="e">
        <f>MATCH(EZ4,ED$2:ED$30,)</f>
        <v>#N/A</v>
      </c>
      <c r="EZ4" s="853" t="s">
        <v>262</v>
      </c>
      <c r="FA4" s="855">
        <v>5</v>
      </c>
      <c r="FB4" s="855">
        <v>5</v>
      </c>
      <c r="FC4" s="855">
        <v>2</v>
      </c>
      <c r="FD4" s="855">
        <v>2</v>
      </c>
      <c r="FE4" s="855">
        <v>0</v>
      </c>
      <c r="FF4" s="855">
        <v>0</v>
      </c>
      <c r="FG4" s="855" t="s">
        <v>307</v>
      </c>
      <c r="FH4" s="855" t="s">
        <v>308</v>
      </c>
      <c r="FI4" s="855" t="s">
        <v>257</v>
      </c>
      <c r="FJ4" s="853" t="e">
        <f>MATCH(FK4,EO$2:EO$30,)</f>
        <v>#N/A</v>
      </c>
      <c r="FK4" s="853" t="s">
        <v>309</v>
      </c>
      <c r="FL4" s="855">
        <v>5</v>
      </c>
      <c r="FM4" s="855">
        <v>5</v>
      </c>
      <c r="FN4" s="855">
        <v>2</v>
      </c>
      <c r="FO4" s="855">
        <v>1</v>
      </c>
      <c r="FP4" s="855">
        <v>1</v>
      </c>
      <c r="FQ4" s="855">
        <v>1</v>
      </c>
      <c r="FR4" s="855" t="s">
        <v>310</v>
      </c>
      <c r="FS4" s="855" t="s">
        <v>311</v>
      </c>
      <c r="FT4" s="855" t="s">
        <v>312</v>
      </c>
      <c r="FU4" s="853" t="e">
        <f t="shared" si="5"/>
        <v>#N/A</v>
      </c>
      <c r="FV4" s="853" t="s">
        <v>313</v>
      </c>
      <c r="FW4" s="855">
        <v>5</v>
      </c>
      <c r="FX4" s="855">
        <v>5</v>
      </c>
      <c r="FY4" s="855">
        <v>4</v>
      </c>
      <c r="FZ4" s="855">
        <v>3</v>
      </c>
      <c r="GA4" s="855">
        <v>3</v>
      </c>
      <c r="GB4" s="855">
        <v>2</v>
      </c>
      <c r="GC4" s="855" t="s">
        <v>314</v>
      </c>
      <c r="GD4" s="855" t="s">
        <v>315</v>
      </c>
      <c r="GE4" s="855" t="s">
        <v>316</v>
      </c>
      <c r="GF4" s="853" t="e">
        <f t="shared" si="6"/>
        <v>#N/A</v>
      </c>
      <c r="GG4" s="853" t="s">
        <v>266</v>
      </c>
      <c r="GH4" s="855">
        <v>5</v>
      </c>
      <c r="GI4" s="855">
        <v>5</v>
      </c>
      <c r="GJ4" s="855">
        <v>4</v>
      </c>
      <c r="GK4" s="855">
        <v>4</v>
      </c>
      <c r="GL4" s="855">
        <v>4</v>
      </c>
      <c r="GM4" s="855">
        <v>4</v>
      </c>
      <c r="GN4" s="855" t="s">
        <v>317</v>
      </c>
      <c r="GO4" s="855" t="s">
        <v>318</v>
      </c>
      <c r="GP4" s="855" t="s">
        <v>319</v>
      </c>
      <c r="GQ4" s="853" t="e">
        <f t="shared" si="7"/>
        <v>#N/A</v>
      </c>
      <c r="GR4" s="853" t="s">
        <v>320</v>
      </c>
      <c r="GS4" s="855">
        <v>5</v>
      </c>
      <c r="GT4" s="855">
        <v>5</v>
      </c>
      <c r="GU4" s="855">
        <v>5</v>
      </c>
      <c r="GV4" s="855">
        <v>4</v>
      </c>
      <c r="GW4" s="855">
        <v>3</v>
      </c>
      <c r="GX4" s="855">
        <v>2</v>
      </c>
      <c r="GY4" s="855" t="s">
        <v>321</v>
      </c>
      <c r="GZ4" s="855" t="s">
        <v>322</v>
      </c>
      <c r="HA4" s="855" t="s">
        <v>323</v>
      </c>
    </row>
    <row r="5" spans="1:211" customFormat="1" ht="30">
      <c r="A5" s="856">
        <v>238</v>
      </c>
      <c r="B5" s="855" t="s">
        <v>81</v>
      </c>
      <c r="C5" s="855">
        <v>5</v>
      </c>
      <c r="D5" s="855">
        <v>5</v>
      </c>
      <c r="E5" s="855">
        <v>4</v>
      </c>
      <c r="F5" s="855">
        <v>4</v>
      </c>
      <c r="G5" s="855">
        <v>4</v>
      </c>
      <c r="H5" s="855">
        <v>2</v>
      </c>
      <c r="I5" s="855" t="s">
        <v>650</v>
      </c>
      <c r="J5" s="855" t="s">
        <v>651</v>
      </c>
      <c r="K5" s="855" t="s">
        <v>652</v>
      </c>
      <c r="L5" s="852">
        <f t="shared" si="8"/>
        <v>4</v>
      </c>
      <c r="M5" s="853" t="s">
        <v>81</v>
      </c>
      <c r="N5" s="855">
        <v>5</v>
      </c>
      <c r="O5" s="855">
        <v>5</v>
      </c>
      <c r="P5" s="855">
        <v>4</v>
      </c>
      <c r="Q5" s="855">
        <v>4</v>
      </c>
      <c r="R5" s="855">
        <v>4</v>
      </c>
      <c r="S5" s="855">
        <v>2</v>
      </c>
      <c r="T5" s="855" t="s">
        <v>324</v>
      </c>
      <c r="U5" s="855" t="s">
        <v>325</v>
      </c>
      <c r="V5" s="855" t="s">
        <v>326</v>
      </c>
      <c r="W5" s="852">
        <f t="shared" si="9"/>
        <v>3</v>
      </c>
      <c r="X5" s="855" t="s">
        <v>169</v>
      </c>
      <c r="Y5" s="855">
        <v>5</v>
      </c>
      <c r="Z5" s="855">
        <v>5</v>
      </c>
      <c r="AA5" s="855">
        <v>5</v>
      </c>
      <c r="AB5" s="855">
        <v>4</v>
      </c>
      <c r="AC5" s="855">
        <v>4</v>
      </c>
      <c r="AD5" s="855">
        <v>4</v>
      </c>
      <c r="AE5" s="855" t="s">
        <v>327</v>
      </c>
      <c r="AF5" s="855" t="s">
        <v>188</v>
      </c>
      <c r="AG5" s="855" t="s">
        <v>328</v>
      </c>
      <c r="AH5" s="852">
        <f t="shared" si="10"/>
        <v>1</v>
      </c>
      <c r="AI5" s="853" t="s">
        <v>170</v>
      </c>
      <c r="AJ5" s="855">
        <v>5</v>
      </c>
      <c r="AK5" s="855">
        <v>5</v>
      </c>
      <c r="AL5" s="855">
        <v>4</v>
      </c>
      <c r="AM5" s="855">
        <v>4</v>
      </c>
      <c r="AN5" s="855">
        <v>4</v>
      </c>
      <c r="AO5" s="855">
        <v>3</v>
      </c>
      <c r="AP5" s="855" t="s">
        <v>329</v>
      </c>
      <c r="AQ5" s="855" t="s">
        <v>330</v>
      </c>
      <c r="AR5" s="855" t="s">
        <v>331</v>
      </c>
      <c r="AS5" s="854" t="e">
        <f>MATCH(AT5,X$2:X$30,)</f>
        <v>#N/A</v>
      </c>
      <c r="AT5" s="853" t="s">
        <v>165</v>
      </c>
      <c r="AU5" s="855">
        <v>5</v>
      </c>
      <c r="AV5" s="855">
        <v>5</v>
      </c>
      <c r="AW5" s="855">
        <v>5</v>
      </c>
      <c r="AX5" s="855">
        <v>3</v>
      </c>
      <c r="AY5" s="855">
        <v>2</v>
      </c>
      <c r="AZ5" s="855">
        <v>2</v>
      </c>
      <c r="BA5" s="855" t="s">
        <v>332</v>
      </c>
      <c r="BB5" s="855" t="s">
        <v>333</v>
      </c>
      <c r="BC5" s="855" t="s">
        <v>207</v>
      </c>
      <c r="BD5" s="854" t="e">
        <f>MATCH(BE5,AI$2:AI$30,)</f>
        <v>#N/A</v>
      </c>
      <c r="BE5" s="853" t="s">
        <v>75</v>
      </c>
      <c r="BF5" s="855">
        <v>5</v>
      </c>
      <c r="BG5" s="855">
        <v>5</v>
      </c>
      <c r="BH5" s="855">
        <v>5</v>
      </c>
      <c r="BI5" s="855">
        <v>4</v>
      </c>
      <c r="BJ5" s="855">
        <v>4</v>
      </c>
      <c r="BK5" s="855">
        <v>4</v>
      </c>
      <c r="BL5" s="855" t="s">
        <v>334</v>
      </c>
      <c r="BM5" s="855" t="s">
        <v>335</v>
      </c>
      <c r="BN5" s="855" t="s">
        <v>336</v>
      </c>
      <c r="BO5" s="854">
        <f t="shared" si="0"/>
        <v>3</v>
      </c>
      <c r="BP5" s="853" t="s">
        <v>75</v>
      </c>
      <c r="BQ5" s="855">
        <v>5</v>
      </c>
      <c r="BR5" s="855">
        <v>5</v>
      </c>
      <c r="BS5" s="855">
        <v>5</v>
      </c>
      <c r="BT5" s="855">
        <v>4</v>
      </c>
      <c r="BU5" s="855">
        <v>4</v>
      </c>
      <c r="BV5" s="855">
        <v>4</v>
      </c>
      <c r="BW5" s="855" t="s">
        <v>337</v>
      </c>
      <c r="BX5" s="855" t="s">
        <v>338</v>
      </c>
      <c r="BY5" s="855" t="s">
        <v>339</v>
      </c>
      <c r="BZ5" s="854">
        <f t="shared" si="1"/>
        <v>4</v>
      </c>
      <c r="CA5" s="853" t="s">
        <v>75</v>
      </c>
      <c r="CB5" s="855">
        <v>5</v>
      </c>
      <c r="CC5" s="855">
        <v>5</v>
      </c>
      <c r="CD5" s="855">
        <v>5</v>
      </c>
      <c r="CE5" s="855">
        <v>4</v>
      </c>
      <c r="CF5" s="855">
        <v>4</v>
      </c>
      <c r="CG5" s="855">
        <v>4</v>
      </c>
      <c r="CH5" s="855" t="s">
        <v>340</v>
      </c>
      <c r="CI5" s="855" t="s">
        <v>341</v>
      </c>
      <c r="CJ5" s="855" t="s">
        <v>342</v>
      </c>
      <c r="CK5" s="855" t="e">
        <f t="shared" si="2"/>
        <v>#N/A</v>
      </c>
      <c r="CL5" s="853" t="s">
        <v>252</v>
      </c>
      <c r="CM5" s="855">
        <v>5</v>
      </c>
      <c r="CN5" s="855">
        <v>5</v>
      </c>
      <c r="CO5" s="855">
        <v>5</v>
      </c>
      <c r="CP5" s="855">
        <v>4</v>
      </c>
      <c r="CQ5" s="855">
        <v>2</v>
      </c>
      <c r="CR5" s="855">
        <v>2</v>
      </c>
      <c r="CS5" s="855" t="s">
        <v>343</v>
      </c>
      <c r="CT5" s="855" t="s">
        <v>344</v>
      </c>
      <c r="CU5" s="855" t="s">
        <v>236</v>
      </c>
      <c r="CV5" s="855">
        <f t="shared" si="3"/>
        <v>1</v>
      </c>
      <c r="CW5" s="853" t="s">
        <v>116</v>
      </c>
      <c r="CX5" s="855">
        <v>5</v>
      </c>
      <c r="CY5" s="855">
        <v>5</v>
      </c>
      <c r="CZ5" s="855">
        <v>5</v>
      </c>
      <c r="DA5" s="855">
        <v>5</v>
      </c>
      <c r="DB5" s="855">
        <v>4</v>
      </c>
      <c r="DC5" s="855">
        <v>4</v>
      </c>
      <c r="DD5" s="855" t="s">
        <v>345</v>
      </c>
      <c r="DE5" s="855" t="s">
        <v>346</v>
      </c>
      <c r="DF5" s="855" t="s">
        <v>323</v>
      </c>
      <c r="DG5" s="855" t="e">
        <f t="shared" si="4"/>
        <v>#N/A</v>
      </c>
      <c r="DH5" s="853" t="s">
        <v>296</v>
      </c>
      <c r="DI5" s="855">
        <v>5</v>
      </c>
      <c r="DJ5" s="855">
        <v>5</v>
      </c>
      <c r="DK5" s="855">
        <v>5</v>
      </c>
      <c r="DL5" s="855">
        <v>4</v>
      </c>
      <c r="DM5" s="855">
        <v>4</v>
      </c>
      <c r="DN5" s="855">
        <v>4</v>
      </c>
      <c r="DO5" s="855" t="s">
        <v>347</v>
      </c>
      <c r="DP5" s="855" t="s">
        <v>348</v>
      </c>
      <c r="DQ5" s="855" t="s">
        <v>349</v>
      </c>
      <c r="EN5" s="855" t="e">
        <f>MATCH(EO5,DS$2:DS$30,)</f>
        <v>#N/A</v>
      </c>
      <c r="EO5" s="853" t="s">
        <v>262</v>
      </c>
      <c r="EP5" s="855">
        <v>5</v>
      </c>
      <c r="EQ5" s="855">
        <v>5</v>
      </c>
      <c r="ER5" s="855">
        <v>1</v>
      </c>
      <c r="ES5" s="855">
        <v>1</v>
      </c>
      <c r="ET5" s="855">
        <v>0</v>
      </c>
      <c r="EU5" s="855">
        <v>0</v>
      </c>
      <c r="EV5" s="855" t="s">
        <v>350</v>
      </c>
      <c r="EW5" s="855" t="s">
        <v>351</v>
      </c>
      <c r="EX5" s="855" t="s">
        <v>312</v>
      </c>
      <c r="EY5" s="853" t="e">
        <f>MATCH(EZ5,ED$2:ED$30,)</f>
        <v>#N/A</v>
      </c>
      <c r="EZ5" s="853" t="s">
        <v>309</v>
      </c>
      <c r="FA5" s="855">
        <v>5</v>
      </c>
      <c r="FB5" s="855">
        <v>5</v>
      </c>
      <c r="FC5" s="855">
        <v>1</v>
      </c>
      <c r="FD5" s="855">
        <v>0</v>
      </c>
      <c r="FE5" s="855">
        <v>0</v>
      </c>
      <c r="FF5" s="855">
        <v>0</v>
      </c>
      <c r="FG5" s="855" t="s">
        <v>352</v>
      </c>
      <c r="FH5" s="855" t="s">
        <v>353</v>
      </c>
      <c r="FI5" s="855" t="s">
        <v>354</v>
      </c>
      <c r="FU5" s="853" t="e">
        <f t="shared" si="5"/>
        <v>#N/A</v>
      </c>
      <c r="FV5" s="853" t="s">
        <v>355</v>
      </c>
      <c r="FW5" s="855">
        <v>5</v>
      </c>
      <c r="FX5" s="855">
        <v>5</v>
      </c>
      <c r="FY5" s="855">
        <v>4</v>
      </c>
      <c r="FZ5" s="855">
        <v>2</v>
      </c>
      <c r="GA5" s="855">
        <v>2</v>
      </c>
      <c r="GB5" s="855">
        <v>2</v>
      </c>
      <c r="GC5" s="855" t="s">
        <v>356</v>
      </c>
      <c r="GD5" s="855" t="s">
        <v>357</v>
      </c>
      <c r="GE5" s="855" t="s">
        <v>236</v>
      </c>
      <c r="GF5" s="853" t="e">
        <f t="shared" si="6"/>
        <v>#N/A</v>
      </c>
      <c r="GG5" s="853" t="s">
        <v>313</v>
      </c>
      <c r="GH5" s="855">
        <v>5</v>
      </c>
      <c r="GI5" s="855">
        <v>5</v>
      </c>
      <c r="GJ5" s="855">
        <v>4</v>
      </c>
      <c r="GK5" s="855">
        <v>3</v>
      </c>
      <c r="GL5" s="855">
        <v>3</v>
      </c>
      <c r="GM5" s="855">
        <v>2</v>
      </c>
      <c r="GN5" s="855" t="s">
        <v>358</v>
      </c>
      <c r="GO5" s="855" t="s">
        <v>359</v>
      </c>
      <c r="GP5" s="855" t="s">
        <v>360</v>
      </c>
      <c r="GQ5" s="853" t="e">
        <f t="shared" si="7"/>
        <v>#N/A</v>
      </c>
      <c r="GR5" s="853" t="s">
        <v>166</v>
      </c>
      <c r="GS5" s="855">
        <v>5</v>
      </c>
      <c r="GT5" s="855">
        <v>5</v>
      </c>
      <c r="GU5" s="855">
        <v>5</v>
      </c>
      <c r="GV5" s="855">
        <v>4</v>
      </c>
      <c r="GW5" s="855">
        <v>3</v>
      </c>
      <c r="GX5" s="855">
        <v>2</v>
      </c>
      <c r="GY5" s="855" t="s">
        <v>361</v>
      </c>
      <c r="GZ5" s="855" t="s">
        <v>362</v>
      </c>
      <c r="HA5" s="855" t="s">
        <v>363</v>
      </c>
    </row>
    <row r="6" spans="1:211" customFormat="1" ht="30">
      <c r="A6" s="856">
        <v>569</v>
      </c>
      <c r="B6" s="855" t="s">
        <v>568</v>
      </c>
      <c r="C6" s="855">
        <v>5</v>
      </c>
      <c r="D6" s="855">
        <v>5</v>
      </c>
      <c r="E6" s="855">
        <v>4</v>
      </c>
      <c r="F6" s="855">
        <v>4</v>
      </c>
      <c r="G6" s="855">
        <v>4</v>
      </c>
      <c r="H6" s="855">
        <v>2</v>
      </c>
      <c r="I6" s="855" t="s">
        <v>653</v>
      </c>
      <c r="J6" s="855" t="s">
        <v>654</v>
      </c>
      <c r="K6" s="855" t="s">
        <v>223</v>
      </c>
      <c r="L6" s="852">
        <f t="shared" si="8"/>
        <v>2</v>
      </c>
      <c r="M6" s="853" t="s">
        <v>167</v>
      </c>
      <c r="N6" s="855">
        <v>5</v>
      </c>
      <c r="O6" s="855">
        <v>5</v>
      </c>
      <c r="P6" s="855">
        <v>4</v>
      </c>
      <c r="Q6" s="855">
        <v>3</v>
      </c>
      <c r="R6" s="855">
        <v>2</v>
      </c>
      <c r="S6" s="855">
        <v>2</v>
      </c>
      <c r="T6" s="855" t="s">
        <v>364</v>
      </c>
      <c r="U6" s="855" t="s">
        <v>365</v>
      </c>
      <c r="V6" s="855" t="s">
        <v>366</v>
      </c>
      <c r="W6" s="852" t="e">
        <f t="shared" si="9"/>
        <v>#N/A</v>
      </c>
      <c r="X6" s="855" t="s">
        <v>164</v>
      </c>
      <c r="Y6" s="855">
        <v>5</v>
      </c>
      <c r="Z6" s="855">
        <v>5</v>
      </c>
      <c r="AA6" s="855">
        <v>5</v>
      </c>
      <c r="AB6" s="855">
        <v>4</v>
      </c>
      <c r="AC6" s="855">
        <v>3</v>
      </c>
      <c r="AD6" s="855">
        <v>2</v>
      </c>
      <c r="AE6" s="855" t="s">
        <v>367</v>
      </c>
      <c r="AF6" s="855" t="s">
        <v>368</v>
      </c>
      <c r="AG6" s="855" t="s">
        <v>369</v>
      </c>
      <c r="AH6" s="852" t="e">
        <f t="shared" si="10"/>
        <v>#N/A</v>
      </c>
      <c r="AI6" s="853" t="s">
        <v>370</v>
      </c>
      <c r="AJ6" s="855">
        <v>5</v>
      </c>
      <c r="AK6" s="855">
        <v>5</v>
      </c>
      <c r="AL6" s="855">
        <v>3</v>
      </c>
      <c r="AM6" s="855">
        <v>2</v>
      </c>
      <c r="AN6" s="855">
        <v>2</v>
      </c>
      <c r="AO6" s="855">
        <v>1</v>
      </c>
      <c r="AP6" s="855" t="s">
        <v>371</v>
      </c>
      <c r="AQ6" s="855" t="s">
        <v>372</v>
      </c>
      <c r="AR6" s="855" t="s">
        <v>179</v>
      </c>
      <c r="AS6" s="854" t="e">
        <f>MATCH(AT6,X$2:X$30,)</f>
        <v>#N/A</v>
      </c>
      <c r="AT6" s="853" t="s">
        <v>373</v>
      </c>
      <c r="AU6" s="855">
        <v>5</v>
      </c>
      <c r="AV6" s="855">
        <v>5</v>
      </c>
      <c r="AW6" s="855">
        <v>3</v>
      </c>
      <c r="AX6" s="855">
        <v>2</v>
      </c>
      <c r="AY6" s="855">
        <v>1</v>
      </c>
      <c r="AZ6" s="855">
        <v>0</v>
      </c>
      <c r="BA6" s="855" t="s">
        <v>374</v>
      </c>
      <c r="BB6" s="855" t="s">
        <v>375</v>
      </c>
      <c r="BC6" s="855" t="s">
        <v>376</v>
      </c>
      <c r="BD6" s="854">
        <f>MATCH(BE6,AI$2:AI$30,)</f>
        <v>1</v>
      </c>
      <c r="BE6" s="853" t="s">
        <v>165</v>
      </c>
      <c r="BF6" s="855">
        <v>5</v>
      </c>
      <c r="BG6" s="855">
        <v>5</v>
      </c>
      <c r="BH6" s="855">
        <v>5</v>
      </c>
      <c r="BI6" s="855">
        <v>3</v>
      </c>
      <c r="BJ6" s="855">
        <v>2</v>
      </c>
      <c r="BK6" s="855">
        <v>1</v>
      </c>
      <c r="BL6" s="855" t="s">
        <v>377</v>
      </c>
      <c r="BM6" s="855" t="s">
        <v>378</v>
      </c>
      <c r="BN6" s="855" t="s">
        <v>331</v>
      </c>
      <c r="BO6" s="854" t="e">
        <f t="shared" si="0"/>
        <v>#N/A</v>
      </c>
      <c r="BP6" s="853" t="s">
        <v>379</v>
      </c>
      <c r="BQ6" s="855">
        <v>5</v>
      </c>
      <c r="BR6" s="855">
        <v>5</v>
      </c>
      <c r="BS6" s="855">
        <v>5</v>
      </c>
      <c r="BT6" s="855">
        <v>4</v>
      </c>
      <c r="BU6" s="855">
        <v>4</v>
      </c>
      <c r="BV6" s="855">
        <v>4</v>
      </c>
      <c r="BW6" s="855" t="s">
        <v>380</v>
      </c>
      <c r="BX6" s="855" t="s">
        <v>381</v>
      </c>
      <c r="BY6" s="855" t="s">
        <v>382</v>
      </c>
      <c r="BZ6" s="854" t="e">
        <f t="shared" si="1"/>
        <v>#N/A</v>
      </c>
      <c r="CA6" s="853" t="s">
        <v>379</v>
      </c>
      <c r="CB6" s="855">
        <v>5</v>
      </c>
      <c r="CC6" s="855">
        <v>5</v>
      </c>
      <c r="CD6" s="855">
        <v>5</v>
      </c>
      <c r="CE6" s="855">
        <v>4</v>
      </c>
      <c r="CF6" s="855">
        <v>4</v>
      </c>
      <c r="CG6" s="855">
        <v>4</v>
      </c>
      <c r="CH6" s="855" t="s">
        <v>383</v>
      </c>
      <c r="CI6" s="855" t="s">
        <v>384</v>
      </c>
      <c r="CJ6" s="855" t="s">
        <v>385</v>
      </c>
      <c r="CK6" s="855">
        <f t="shared" si="2"/>
        <v>9</v>
      </c>
      <c r="CL6" s="853" t="s">
        <v>386</v>
      </c>
      <c r="CM6" s="855">
        <v>5</v>
      </c>
      <c r="CN6" s="855">
        <v>5</v>
      </c>
      <c r="CO6" s="855">
        <v>5</v>
      </c>
      <c r="CP6" s="855">
        <v>4</v>
      </c>
      <c r="CQ6" s="855">
        <v>2</v>
      </c>
      <c r="CR6" s="855">
        <v>2</v>
      </c>
      <c r="CS6" s="855" t="s">
        <v>387</v>
      </c>
      <c r="CT6" s="855" t="s">
        <v>388</v>
      </c>
      <c r="CU6" s="855" t="s">
        <v>363</v>
      </c>
      <c r="CV6" s="855" t="e">
        <f t="shared" si="3"/>
        <v>#N/A</v>
      </c>
      <c r="CW6" s="853" t="s">
        <v>320</v>
      </c>
      <c r="CX6" s="855">
        <v>5</v>
      </c>
      <c r="CY6" s="855">
        <v>5</v>
      </c>
      <c r="CZ6" s="855">
        <v>5</v>
      </c>
      <c r="DA6" s="855">
        <v>4</v>
      </c>
      <c r="DB6" s="855">
        <v>2</v>
      </c>
      <c r="DC6" s="855">
        <v>1</v>
      </c>
      <c r="DD6" s="855" t="s">
        <v>389</v>
      </c>
      <c r="DE6" s="855" t="s">
        <v>390</v>
      </c>
      <c r="DF6" s="855" t="s">
        <v>391</v>
      </c>
      <c r="DG6" s="855">
        <f t="shared" si="4"/>
        <v>5</v>
      </c>
      <c r="DH6" s="853" t="s">
        <v>386</v>
      </c>
      <c r="DI6" s="855">
        <v>5</v>
      </c>
      <c r="DJ6" s="855">
        <v>5</v>
      </c>
      <c r="DK6" s="855">
        <v>5</v>
      </c>
      <c r="DL6" s="855">
        <v>4</v>
      </c>
      <c r="DM6" s="855">
        <v>2</v>
      </c>
      <c r="DN6" s="855">
        <v>1</v>
      </c>
      <c r="DO6" s="855" t="s">
        <v>392</v>
      </c>
      <c r="DP6" s="855" t="s">
        <v>393</v>
      </c>
      <c r="DQ6" s="855" t="s">
        <v>394</v>
      </c>
      <c r="FU6" s="853" t="e">
        <f t="shared" si="5"/>
        <v>#N/A</v>
      </c>
      <c r="FV6" s="853" t="s">
        <v>395</v>
      </c>
      <c r="FW6" s="855">
        <v>5</v>
      </c>
      <c r="FX6" s="855">
        <v>5</v>
      </c>
      <c r="FY6" s="855">
        <v>4</v>
      </c>
      <c r="FZ6" s="855">
        <v>2</v>
      </c>
      <c r="GA6" s="855">
        <v>2</v>
      </c>
      <c r="GB6" s="855">
        <v>1</v>
      </c>
      <c r="GC6" s="855" t="s">
        <v>396</v>
      </c>
      <c r="GD6" s="855" t="s">
        <v>397</v>
      </c>
      <c r="GE6" s="855" t="s">
        <v>398</v>
      </c>
      <c r="GF6" s="853" t="e">
        <f t="shared" si="6"/>
        <v>#N/A</v>
      </c>
      <c r="GG6" s="853" t="s">
        <v>399</v>
      </c>
      <c r="GH6" s="855">
        <v>5</v>
      </c>
      <c r="GI6" s="855">
        <v>5</v>
      </c>
      <c r="GJ6" s="855">
        <v>4</v>
      </c>
      <c r="GK6" s="855">
        <v>3</v>
      </c>
      <c r="GL6" s="855">
        <v>2</v>
      </c>
      <c r="GM6" s="855">
        <v>2</v>
      </c>
      <c r="GN6" s="855" t="s">
        <v>400</v>
      </c>
      <c r="GO6" s="855" t="s">
        <v>401</v>
      </c>
      <c r="GP6" s="855" t="s">
        <v>402</v>
      </c>
      <c r="GQ6" s="853">
        <f t="shared" si="7"/>
        <v>4</v>
      </c>
      <c r="GR6" s="853" t="s">
        <v>355</v>
      </c>
      <c r="GS6" s="855">
        <v>5</v>
      </c>
      <c r="GT6" s="855">
        <v>5</v>
      </c>
      <c r="GU6" s="855">
        <v>5</v>
      </c>
      <c r="GV6" s="855">
        <v>3</v>
      </c>
      <c r="GW6" s="855">
        <v>3</v>
      </c>
      <c r="GX6" s="855">
        <v>2</v>
      </c>
      <c r="GY6" s="855" t="s">
        <v>403</v>
      </c>
      <c r="GZ6" s="855" t="s">
        <v>404</v>
      </c>
      <c r="HA6" s="855" t="s">
        <v>405</v>
      </c>
    </row>
    <row r="7" spans="1:211" customFormat="1" ht="30">
      <c r="A7" s="856">
        <v>720</v>
      </c>
      <c r="B7" s="855" t="s">
        <v>655</v>
      </c>
      <c r="C7" s="855">
        <v>5</v>
      </c>
      <c r="D7" s="855">
        <v>5</v>
      </c>
      <c r="E7" s="855">
        <v>4</v>
      </c>
      <c r="F7" s="855">
        <v>4</v>
      </c>
      <c r="G7" s="855">
        <v>4</v>
      </c>
      <c r="H7" s="855">
        <v>2</v>
      </c>
      <c r="I7" s="855" t="s">
        <v>656</v>
      </c>
      <c r="J7" s="855" t="s">
        <v>657</v>
      </c>
      <c r="K7" s="855" t="s">
        <v>658</v>
      </c>
      <c r="L7" s="852" t="e">
        <f t="shared" si="8"/>
        <v>#N/A</v>
      </c>
      <c r="M7" s="853" t="s">
        <v>168</v>
      </c>
      <c r="N7" s="855">
        <v>5</v>
      </c>
      <c r="O7" s="855">
        <v>5</v>
      </c>
      <c r="P7" s="855">
        <v>3</v>
      </c>
      <c r="Q7" s="855">
        <v>3</v>
      </c>
      <c r="R7" s="855">
        <v>2</v>
      </c>
      <c r="S7" s="855">
        <v>2</v>
      </c>
      <c r="T7" s="855" t="s">
        <v>406</v>
      </c>
      <c r="U7" s="855" t="s">
        <v>407</v>
      </c>
      <c r="V7" s="855" t="s">
        <v>408</v>
      </c>
      <c r="W7" s="852">
        <f t="shared" si="9"/>
        <v>4</v>
      </c>
      <c r="X7" s="855" t="s">
        <v>81</v>
      </c>
      <c r="Y7" s="855">
        <v>5</v>
      </c>
      <c r="Z7" s="855">
        <v>5</v>
      </c>
      <c r="AA7" s="855">
        <v>4</v>
      </c>
      <c r="AB7" s="855">
        <v>4</v>
      </c>
      <c r="AC7" s="855">
        <v>4</v>
      </c>
      <c r="AD7" s="855">
        <v>2</v>
      </c>
      <c r="AE7" s="855" t="s">
        <v>409</v>
      </c>
      <c r="AF7" s="855" t="s">
        <v>410</v>
      </c>
      <c r="AG7" s="855" t="s">
        <v>411</v>
      </c>
      <c r="AH7" s="852" t="e">
        <f t="shared" si="10"/>
        <v>#N/A</v>
      </c>
      <c r="BE7" s="853" t="s">
        <v>107</v>
      </c>
      <c r="BF7" s="855">
        <v>5</v>
      </c>
      <c r="BG7" s="855">
        <v>5</v>
      </c>
      <c r="BH7" s="855">
        <v>4</v>
      </c>
      <c r="BI7" s="855">
        <v>3</v>
      </c>
      <c r="BJ7" s="855">
        <v>3</v>
      </c>
      <c r="BK7" s="855">
        <v>3</v>
      </c>
      <c r="BL7" s="855" t="s">
        <v>412</v>
      </c>
      <c r="BM7" s="855" t="s">
        <v>413</v>
      </c>
      <c r="BN7" s="855" t="s">
        <v>414</v>
      </c>
      <c r="BO7" s="854" t="e">
        <f t="shared" si="0"/>
        <v>#N/A</v>
      </c>
      <c r="BP7" s="853" t="s">
        <v>107</v>
      </c>
      <c r="BQ7" s="855">
        <v>5</v>
      </c>
      <c r="BR7" s="855">
        <v>5</v>
      </c>
      <c r="BS7" s="855">
        <v>4</v>
      </c>
      <c r="BT7" s="855">
        <v>3</v>
      </c>
      <c r="BU7" s="855">
        <v>3</v>
      </c>
      <c r="BV7" s="855">
        <v>3</v>
      </c>
      <c r="BW7" s="855" t="s">
        <v>415</v>
      </c>
      <c r="BX7" s="855" t="s">
        <v>416</v>
      </c>
      <c r="BY7" s="855" t="s">
        <v>417</v>
      </c>
      <c r="BZ7" s="854" t="e">
        <f t="shared" si="1"/>
        <v>#N/A</v>
      </c>
      <c r="CA7" s="853" t="s">
        <v>418</v>
      </c>
      <c r="CB7" s="855">
        <v>5</v>
      </c>
      <c r="CC7" s="855">
        <v>5</v>
      </c>
      <c r="CD7" s="855">
        <v>5</v>
      </c>
      <c r="CE7" s="855">
        <v>4</v>
      </c>
      <c r="CF7" s="855">
        <v>4</v>
      </c>
      <c r="CG7" s="855">
        <v>0</v>
      </c>
      <c r="CH7" s="855" t="s">
        <v>419</v>
      </c>
      <c r="CI7" s="855" t="s">
        <v>420</v>
      </c>
      <c r="CJ7" s="855" t="s">
        <v>398</v>
      </c>
      <c r="CK7" s="855">
        <f t="shared" si="2"/>
        <v>4</v>
      </c>
      <c r="CL7" s="853" t="s">
        <v>75</v>
      </c>
      <c r="CM7" s="855">
        <v>5</v>
      </c>
      <c r="CN7" s="855">
        <v>5</v>
      </c>
      <c r="CO7" s="855">
        <v>5</v>
      </c>
      <c r="CP7" s="855">
        <v>3</v>
      </c>
      <c r="CQ7" s="855">
        <v>3</v>
      </c>
      <c r="CR7" s="855">
        <v>3</v>
      </c>
      <c r="CS7" s="855" t="s">
        <v>421</v>
      </c>
      <c r="CT7" s="855" t="s">
        <v>422</v>
      </c>
      <c r="CU7" s="855" t="s">
        <v>423</v>
      </c>
      <c r="CV7" s="855">
        <f t="shared" si="3"/>
        <v>7</v>
      </c>
      <c r="CW7" s="853" t="s">
        <v>252</v>
      </c>
      <c r="CX7" s="855">
        <v>5</v>
      </c>
      <c r="CY7" s="855">
        <v>5</v>
      </c>
      <c r="CZ7" s="855">
        <v>5</v>
      </c>
      <c r="DA7" s="855">
        <v>4</v>
      </c>
      <c r="DB7" s="855">
        <v>1</v>
      </c>
      <c r="DC7" s="855">
        <v>1</v>
      </c>
      <c r="DD7" s="855" t="s">
        <v>424</v>
      </c>
      <c r="DE7" s="855" t="s">
        <v>425</v>
      </c>
      <c r="DF7" s="855" t="s">
        <v>426</v>
      </c>
      <c r="DG7" s="855" t="e">
        <f t="shared" si="4"/>
        <v>#N/A</v>
      </c>
      <c r="DH7" s="853" t="s">
        <v>164</v>
      </c>
      <c r="DI7" s="855">
        <v>5</v>
      </c>
      <c r="DJ7" s="855">
        <v>5</v>
      </c>
      <c r="DK7" s="855">
        <v>5</v>
      </c>
      <c r="DL7" s="855">
        <v>4</v>
      </c>
      <c r="DM7" s="855">
        <v>1</v>
      </c>
      <c r="DN7" s="855">
        <v>0</v>
      </c>
      <c r="DO7" s="855" t="s">
        <v>427</v>
      </c>
      <c r="DP7" s="855" t="s">
        <v>200</v>
      </c>
      <c r="DQ7" s="855" t="s">
        <v>179</v>
      </c>
      <c r="FU7" s="853">
        <f t="shared" si="5"/>
        <v>1</v>
      </c>
      <c r="FV7" s="853" t="s">
        <v>164</v>
      </c>
      <c r="FW7" s="855">
        <v>5</v>
      </c>
      <c r="FX7" s="855">
        <v>5</v>
      </c>
      <c r="FY7" s="855">
        <v>4</v>
      </c>
      <c r="FZ7" s="855">
        <v>2</v>
      </c>
      <c r="GA7" s="855">
        <v>2</v>
      </c>
      <c r="GB7" s="855">
        <v>1</v>
      </c>
      <c r="GC7" s="855" t="s">
        <v>428</v>
      </c>
      <c r="GD7" s="855" t="s">
        <v>429</v>
      </c>
      <c r="GE7" s="855" t="s">
        <v>354</v>
      </c>
      <c r="GF7" s="853">
        <f t="shared" si="6"/>
        <v>2</v>
      </c>
      <c r="GG7" s="853" t="s">
        <v>262</v>
      </c>
      <c r="GH7" s="855">
        <v>5</v>
      </c>
      <c r="GI7" s="855">
        <v>5</v>
      </c>
      <c r="GJ7" s="855">
        <v>4</v>
      </c>
      <c r="GK7" s="855">
        <v>3</v>
      </c>
      <c r="GL7" s="855">
        <v>2</v>
      </c>
      <c r="GM7" s="855">
        <v>2</v>
      </c>
      <c r="GN7" s="855" t="s">
        <v>430</v>
      </c>
      <c r="GO7" s="855" t="s">
        <v>431</v>
      </c>
      <c r="GP7" s="855" t="s">
        <v>432</v>
      </c>
      <c r="GQ7" s="853">
        <f t="shared" si="7"/>
        <v>6</v>
      </c>
      <c r="GR7" s="853" t="s">
        <v>164</v>
      </c>
      <c r="GS7" s="855">
        <v>5</v>
      </c>
      <c r="GT7" s="855">
        <v>5</v>
      </c>
      <c r="GU7" s="855">
        <v>5</v>
      </c>
      <c r="GV7" s="855">
        <v>3</v>
      </c>
      <c r="GW7" s="855">
        <v>3</v>
      </c>
      <c r="GX7" s="855">
        <v>2</v>
      </c>
      <c r="GY7" s="855" t="s">
        <v>433</v>
      </c>
      <c r="GZ7" s="855" t="s">
        <v>434</v>
      </c>
      <c r="HA7" s="855" t="s">
        <v>435</v>
      </c>
    </row>
    <row r="8" spans="1:211" customFormat="1" ht="30">
      <c r="A8" s="856">
        <v>400</v>
      </c>
      <c r="B8" s="855" t="s">
        <v>659</v>
      </c>
      <c r="C8" s="855">
        <v>5</v>
      </c>
      <c r="D8" s="855">
        <v>5</v>
      </c>
      <c r="E8" s="855">
        <v>3</v>
      </c>
      <c r="F8" s="855">
        <v>2</v>
      </c>
      <c r="G8" s="855">
        <v>2</v>
      </c>
      <c r="H8" s="855">
        <v>1</v>
      </c>
      <c r="I8" s="855" t="s">
        <v>660</v>
      </c>
      <c r="J8" s="855" t="s">
        <v>661</v>
      </c>
      <c r="K8" s="855" t="s">
        <v>423</v>
      </c>
      <c r="L8" s="852">
        <f t="shared" si="8"/>
        <v>9</v>
      </c>
      <c r="M8" s="853" t="s">
        <v>436</v>
      </c>
      <c r="N8" s="855">
        <v>5</v>
      </c>
      <c r="O8" s="855">
        <v>5</v>
      </c>
      <c r="P8" s="855">
        <v>3</v>
      </c>
      <c r="Q8" s="855">
        <v>2</v>
      </c>
      <c r="R8" s="855">
        <v>2</v>
      </c>
      <c r="S8" s="855">
        <v>1</v>
      </c>
      <c r="T8" s="855" t="s">
        <v>437</v>
      </c>
      <c r="U8" s="855" t="s">
        <v>438</v>
      </c>
      <c r="V8" s="855" t="s">
        <v>439</v>
      </c>
      <c r="W8" s="852">
        <f t="shared" si="9"/>
        <v>6</v>
      </c>
      <c r="X8" s="855" t="s">
        <v>168</v>
      </c>
      <c r="Y8" s="855">
        <v>5</v>
      </c>
      <c r="Z8" s="855">
        <v>5</v>
      </c>
      <c r="AA8" s="855">
        <v>4</v>
      </c>
      <c r="AB8" s="855">
        <v>4</v>
      </c>
      <c r="AC8" s="855">
        <v>3</v>
      </c>
      <c r="AD8" s="855">
        <v>2</v>
      </c>
      <c r="AE8" s="855" t="s">
        <v>440</v>
      </c>
      <c r="AF8" s="855" t="s">
        <v>441</v>
      </c>
      <c r="AG8" s="855" t="s">
        <v>442</v>
      </c>
      <c r="AH8" s="852" t="e">
        <f t="shared" si="10"/>
        <v>#N/A</v>
      </c>
      <c r="BE8" s="853" t="s">
        <v>98</v>
      </c>
      <c r="BF8" s="855">
        <v>5</v>
      </c>
      <c r="BG8" s="855">
        <v>5</v>
      </c>
      <c r="BH8" s="855">
        <v>3</v>
      </c>
      <c r="BI8" s="855">
        <v>2</v>
      </c>
      <c r="BJ8" s="855">
        <v>2</v>
      </c>
      <c r="BK8" s="855">
        <v>2</v>
      </c>
      <c r="BL8" s="855" t="s">
        <v>443</v>
      </c>
      <c r="BM8" s="855" t="s">
        <v>444</v>
      </c>
      <c r="BN8" s="855" t="s">
        <v>445</v>
      </c>
      <c r="BO8" s="854" t="e">
        <f t="shared" si="0"/>
        <v>#N/A</v>
      </c>
      <c r="BP8" s="853" t="s">
        <v>446</v>
      </c>
      <c r="BQ8" s="855">
        <v>5</v>
      </c>
      <c r="BR8" s="855">
        <v>5</v>
      </c>
      <c r="BS8" s="855">
        <v>4</v>
      </c>
      <c r="BT8" s="855">
        <v>3</v>
      </c>
      <c r="BU8" s="855">
        <v>2</v>
      </c>
      <c r="BV8" s="855">
        <v>1</v>
      </c>
      <c r="BW8" s="855" t="s">
        <v>447</v>
      </c>
      <c r="BX8" s="855" t="s">
        <v>448</v>
      </c>
      <c r="BY8" s="855" t="s">
        <v>449</v>
      </c>
      <c r="BZ8" s="854" t="e">
        <f t="shared" si="1"/>
        <v>#N/A</v>
      </c>
      <c r="CA8" s="853" t="s">
        <v>252</v>
      </c>
      <c r="CB8" s="855">
        <v>5</v>
      </c>
      <c r="CC8" s="855">
        <v>5</v>
      </c>
      <c r="CD8" s="855">
        <v>5</v>
      </c>
      <c r="CE8" s="855">
        <v>4</v>
      </c>
      <c r="CF8" s="855">
        <v>3</v>
      </c>
      <c r="CG8" s="855">
        <v>3</v>
      </c>
      <c r="CH8" s="855" t="s">
        <v>450</v>
      </c>
      <c r="CI8" s="855" t="s">
        <v>451</v>
      </c>
      <c r="CJ8" s="855" t="s">
        <v>452</v>
      </c>
      <c r="CK8" s="855">
        <f t="shared" si="2"/>
        <v>5</v>
      </c>
      <c r="CL8" s="853" t="s">
        <v>379</v>
      </c>
      <c r="CM8" s="855">
        <v>5</v>
      </c>
      <c r="CN8" s="855">
        <v>5</v>
      </c>
      <c r="CO8" s="855">
        <v>5</v>
      </c>
      <c r="CP8" s="855">
        <v>3</v>
      </c>
      <c r="CQ8" s="855">
        <v>3</v>
      </c>
      <c r="CR8" s="855">
        <v>3</v>
      </c>
      <c r="CS8" s="855" t="s">
        <v>453</v>
      </c>
      <c r="CT8" s="855" t="s">
        <v>454</v>
      </c>
      <c r="CU8" s="855" t="s">
        <v>455</v>
      </c>
      <c r="CV8" s="855" t="e">
        <f t="shared" si="3"/>
        <v>#N/A</v>
      </c>
      <c r="CW8" s="853" t="s">
        <v>386</v>
      </c>
      <c r="CX8" s="855">
        <v>5</v>
      </c>
      <c r="CY8" s="855">
        <v>5</v>
      </c>
      <c r="CZ8" s="855">
        <v>5</v>
      </c>
      <c r="DA8" s="855">
        <v>4</v>
      </c>
      <c r="DB8" s="855">
        <v>1</v>
      </c>
      <c r="DC8" s="855">
        <v>1</v>
      </c>
      <c r="DD8" s="855" t="s">
        <v>456</v>
      </c>
      <c r="DE8" s="855" t="s">
        <v>457</v>
      </c>
      <c r="DF8" s="855" t="s">
        <v>452</v>
      </c>
      <c r="DG8" s="855" t="e">
        <f t="shared" si="4"/>
        <v>#N/A</v>
      </c>
      <c r="DH8" s="853" t="s">
        <v>320</v>
      </c>
      <c r="DI8" s="855">
        <v>5</v>
      </c>
      <c r="DJ8" s="855">
        <v>5</v>
      </c>
      <c r="DK8" s="855">
        <v>5</v>
      </c>
      <c r="DL8" s="855">
        <v>3</v>
      </c>
      <c r="DM8" s="855">
        <v>1</v>
      </c>
      <c r="DN8" s="855">
        <v>1</v>
      </c>
      <c r="DO8" s="855" t="s">
        <v>458</v>
      </c>
      <c r="DP8" s="855" t="s">
        <v>459</v>
      </c>
      <c r="DQ8" s="855" t="s">
        <v>257</v>
      </c>
      <c r="FU8" s="853" t="e">
        <f t="shared" si="5"/>
        <v>#N/A</v>
      </c>
      <c r="FV8" s="853" t="s">
        <v>460</v>
      </c>
      <c r="FW8" s="855">
        <v>5</v>
      </c>
      <c r="FX8" s="855">
        <v>5</v>
      </c>
      <c r="FY8" s="855">
        <v>4</v>
      </c>
      <c r="FZ8" s="855">
        <v>2</v>
      </c>
      <c r="GA8" s="855">
        <v>1</v>
      </c>
      <c r="GB8" s="855">
        <v>1</v>
      </c>
      <c r="GC8" s="855" t="s">
        <v>461</v>
      </c>
      <c r="GD8" s="855" t="s">
        <v>462</v>
      </c>
      <c r="GE8" s="855" t="s">
        <v>385</v>
      </c>
      <c r="GF8" s="853" t="e">
        <f t="shared" si="6"/>
        <v>#N/A</v>
      </c>
      <c r="GG8" s="853" t="s">
        <v>395</v>
      </c>
      <c r="GH8" s="855">
        <v>5</v>
      </c>
      <c r="GI8" s="855">
        <v>5</v>
      </c>
      <c r="GJ8" s="855">
        <v>4</v>
      </c>
      <c r="GK8" s="855">
        <v>3</v>
      </c>
      <c r="GL8" s="855">
        <v>2</v>
      </c>
      <c r="GM8" s="855">
        <v>1</v>
      </c>
      <c r="GN8" s="855" t="s">
        <v>463</v>
      </c>
      <c r="GO8" s="855" t="s">
        <v>464</v>
      </c>
      <c r="GP8" s="855" t="s">
        <v>465</v>
      </c>
      <c r="GQ8" s="853" t="e">
        <f t="shared" si="7"/>
        <v>#N/A</v>
      </c>
      <c r="GR8" s="853" t="s">
        <v>466</v>
      </c>
      <c r="GS8" s="855">
        <v>5</v>
      </c>
      <c r="GT8" s="855">
        <v>5</v>
      </c>
      <c r="GU8" s="855">
        <v>5</v>
      </c>
      <c r="GV8" s="855">
        <v>3</v>
      </c>
      <c r="GW8" s="855">
        <v>1</v>
      </c>
      <c r="GX8" s="855">
        <v>0</v>
      </c>
      <c r="GY8" s="855" t="s">
        <v>467</v>
      </c>
      <c r="GZ8" s="855" t="s">
        <v>468</v>
      </c>
      <c r="HA8" s="855" t="s">
        <v>469</v>
      </c>
    </row>
    <row r="9" spans="1:211" customFormat="1" ht="30">
      <c r="A9" s="856">
        <v>852</v>
      </c>
      <c r="B9" s="855" t="s">
        <v>662</v>
      </c>
      <c r="C9" s="855">
        <v>5</v>
      </c>
      <c r="D9" s="855">
        <v>5</v>
      </c>
      <c r="E9" s="855">
        <v>3</v>
      </c>
      <c r="F9" s="855">
        <v>2</v>
      </c>
      <c r="G9" s="855">
        <v>2</v>
      </c>
      <c r="H9" s="855">
        <v>1</v>
      </c>
      <c r="I9" s="855" t="s">
        <v>663</v>
      </c>
      <c r="J9" s="855" t="s">
        <v>664</v>
      </c>
      <c r="K9" s="855" t="s">
        <v>596</v>
      </c>
      <c r="L9" s="852" t="e">
        <f t="shared" si="8"/>
        <v>#N/A</v>
      </c>
      <c r="M9" s="853" t="s">
        <v>470</v>
      </c>
      <c r="N9" s="855">
        <v>5</v>
      </c>
      <c r="O9" s="855">
        <v>5</v>
      </c>
      <c r="P9" s="855">
        <v>2</v>
      </c>
      <c r="Q9" s="855">
        <v>1</v>
      </c>
      <c r="R9" s="855">
        <v>1</v>
      </c>
      <c r="S9" s="855">
        <v>1</v>
      </c>
      <c r="T9" s="855" t="s">
        <v>471</v>
      </c>
      <c r="U9" s="855" t="s">
        <v>472</v>
      </c>
      <c r="V9" s="855" t="s">
        <v>473</v>
      </c>
      <c r="W9" s="852">
        <f t="shared" si="9"/>
        <v>7</v>
      </c>
      <c r="X9" s="855" t="s">
        <v>436</v>
      </c>
      <c r="Y9" s="855">
        <v>5</v>
      </c>
      <c r="Z9" s="855">
        <v>5</v>
      </c>
      <c r="AA9" s="855">
        <v>4</v>
      </c>
      <c r="AB9" s="855">
        <v>2</v>
      </c>
      <c r="AC9" s="855">
        <v>2</v>
      </c>
      <c r="AD9" s="855">
        <v>1</v>
      </c>
      <c r="AE9" s="855" t="s">
        <v>474</v>
      </c>
      <c r="AF9" s="855" t="s">
        <v>475</v>
      </c>
      <c r="AG9" s="855" t="s">
        <v>455</v>
      </c>
      <c r="AH9" s="852" t="e">
        <f t="shared" si="10"/>
        <v>#N/A</v>
      </c>
      <c r="BE9" s="853" t="s">
        <v>266</v>
      </c>
      <c r="BF9" s="855">
        <v>5</v>
      </c>
      <c r="BG9" s="855">
        <v>5</v>
      </c>
      <c r="BH9" s="855">
        <v>3</v>
      </c>
      <c r="BI9" s="855">
        <v>2</v>
      </c>
      <c r="BJ9" s="855">
        <v>1</v>
      </c>
      <c r="BK9" s="855">
        <v>1</v>
      </c>
      <c r="BL9" s="855" t="s">
        <v>476</v>
      </c>
      <c r="BM9" s="855" t="s">
        <v>477</v>
      </c>
      <c r="BN9" s="855" t="s">
        <v>405</v>
      </c>
      <c r="BO9" s="854" t="e">
        <f t="shared" si="0"/>
        <v>#N/A</v>
      </c>
      <c r="BP9" s="853" t="s">
        <v>98</v>
      </c>
      <c r="BQ9" s="855">
        <v>5</v>
      </c>
      <c r="BR9" s="855">
        <v>5</v>
      </c>
      <c r="BS9" s="855">
        <v>3</v>
      </c>
      <c r="BT9" s="855">
        <v>3</v>
      </c>
      <c r="BU9" s="855">
        <v>3</v>
      </c>
      <c r="BV9" s="855">
        <v>3</v>
      </c>
      <c r="BW9" s="855" t="s">
        <v>478</v>
      </c>
      <c r="BX9" s="855" t="s">
        <v>479</v>
      </c>
      <c r="BY9" s="855" t="s">
        <v>445</v>
      </c>
      <c r="BZ9" s="854" t="e">
        <f t="shared" si="1"/>
        <v>#N/A</v>
      </c>
      <c r="CA9" s="853" t="s">
        <v>446</v>
      </c>
      <c r="CB9" s="855">
        <v>5</v>
      </c>
      <c r="CC9" s="855">
        <v>5</v>
      </c>
      <c r="CD9" s="855">
        <v>4</v>
      </c>
      <c r="CE9" s="855">
        <v>4</v>
      </c>
      <c r="CF9" s="855">
        <v>3</v>
      </c>
      <c r="CG9" s="855">
        <v>1</v>
      </c>
      <c r="CH9" s="855" t="s">
        <v>480</v>
      </c>
      <c r="CI9" s="855" t="s">
        <v>481</v>
      </c>
      <c r="CJ9" s="855" t="s">
        <v>382</v>
      </c>
      <c r="CK9" s="855">
        <f t="shared" si="2"/>
        <v>10</v>
      </c>
      <c r="CL9" s="853" t="s">
        <v>85</v>
      </c>
      <c r="CM9" s="855">
        <v>5</v>
      </c>
      <c r="CN9" s="855">
        <v>5</v>
      </c>
      <c r="CO9" s="855">
        <v>5</v>
      </c>
      <c r="CP9" s="855">
        <v>2</v>
      </c>
      <c r="CQ9" s="855">
        <v>2</v>
      </c>
      <c r="CR9" s="855">
        <v>1</v>
      </c>
      <c r="CS9" s="855" t="s">
        <v>482</v>
      </c>
      <c r="CT9" s="855" t="s">
        <v>483</v>
      </c>
      <c r="CU9" s="855" t="s">
        <v>484</v>
      </c>
      <c r="CV9" s="855" t="e">
        <f t="shared" si="3"/>
        <v>#N/A</v>
      </c>
      <c r="CW9" s="853" t="s">
        <v>164</v>
      </c>
      <c r="CX9" s="855">
        <v>5</v>
      </c>
      <c r="CY9" s="855">
        <v>5</v>
      </c>
      <c r="CZ9" s="855">
        <v>5</v>
      </c>
      <c r="DA9" s="855">
        <v>4</v>
      </c>
      <c r="DB9" s="855">
        <v>1</v>
      </c>
      <c r="DC9" s="855">
        <v>0</v>
      </c>
      <c r="DD9" s="855" t="s">
        <v>485</v>
      </c>
      <c r="DE9" s="855" t="s">
        <v>209</v>
      </c>
      <c r="DF9" s="855" t="s">
        <v>405</v>
      </c>
      <c r="DG9" s="855">
        <f t="shared" si="4"/>
        <v>9</v>
      </c>
      <c r="DH9" s="853" t="s">
        <v>486</v>
      </c>
      <c r="DI9" s="855">
        <v>5</v>
      </c>
      <c r="DJ9" s="855">
        <v>5</v>
      </c>
      <c r="DK9" s="855">
        <v>4</v>
      </c>
      <c r="DL9" s="855">
        <v>4</v>
      </c>
      <c r="DM9" s="855">
        <v>3</v>
      </c>
      <c r="DN9" s="855">
        <v>3</v>
      </c>
      <c r="DO9" s="855" t="s">
        <v>487</v>
      </c>
      <c r="DP9" s="855" t="s">
        <v>488</v>
      </c>
      <c r="DQ9" s="855" t="s">
        <v>469</v>
      </c>
      <c r="FU9" s="853" t="e">
        <f t="shared" si="5"/>
        <v>#N/A</v>
      </c>
      <c r="FV9" s="853" t="s">
        <v>418</v>
      </c>
      <c r="FW9" s="855">
        <v>5</v>
      </c>
      <c r="FX9" s="855">
        <v>5</v>
      </c>
      <c r="FY9" s="855">
        <v>4</v>
      </c>
      <c r="FZ9" s="855">
        <v>1</v>
      </c>
      <c r="GA9" s="855">
        <v>0</v>
      </c>
      <c r="GB9" s="855">
        <v>0</v>
      </c>
      <c r="GC9" s="855" t="s">
        <v>489</v>
      </c>
      <c r="GD9" s="855" t="s">
        <v>490</v>
      </c>
      <c r="GE9" s="855" t="s">
        <v>366</v>
      </c>
      <c r="GF9" s="853" t="e">
        <f t="shared" si="6"/>
        <v>#N/A</v>
      </c>
      <c r="GG9" s="853" t="s">
        <v>460</v>
      </c>
      <c r="GH9" s="855">
        <v>5</v>
      </c>
      <c r="GI9" s="855">
        <v>5</v>
      </c>
      <c r="GJ9" s="855">
        <v>4</v>
      </c>
      <c r="GK9" s="855">
        <v>3</v>
      </c>
      <c r="GL9" s="855">
        <v>1</v>
      </c>
      <c r="GM9" s="855">
        <v>1</v>
      </c>
      <c r="GN9" s="855" t="s">
        <v>491</v>
      </c>
      <c r="GO9" s="855" t="s">
        <v>492</v>
      </c>
      <c r="GP9" s="855" t="s">
        <v>493</v>
      </c>
      <c r="GQ9" s="853">
        <f t="shared" si="7"/>
        <v>1</v>
      </c>
      <c r="GR9" s="853" t="s">
        <v>211</v>
      </c>
      <c r="GS9" s="855">
        <v>5</v>
      </c>
      <c r="GT9" s="855">
        <v>5</v>
      </c>
      <c r="GU9" s="855">
        <v>4</v>
      </c>
      <c r="GV9" s="855">
        <v>4</v>
      </c>
      <c r="GW9" s="855">
        <v>4</v>
      </c>
      <c r="GX9" s="855">
        <v>4</v>
      </c>
      <c r="GY9" s="855" t="s">
        <v>494</v>
      </c>
      <c r="GZ9" s="855" t="s">
        <v>495</v>
      </c>
      <c r="HA9" s="855" t="s">
        <v>496</v>
      </c>
    </row>
    <row r="10" spans="1:211" customFormat="1" ht="30">
      <c r="A10" s="856">
        <v>365</v>
      </c>
      <c r="B10" s="855" t="s">
        <v>436</v>
      </c>
      <c r="C10" s="855">
        <v>5</v>
      </c>
      <c r="D10" s="855">
        <v>5</v>
      </c>
      <c r="E10" s="855">
        <v>2</v>
      </c>
      <c r="F10" s="855">
        <v>1</v>
      </c>
      <c r="G10" s="855">
        <v>1</v>
      </c>
      <c r="H10" s="855">
        <v>1</v>
      </c>
      <c r="I10" s="855" t="s">
        <v>665</v>
      </c>
      <c r="J10" s="855" t="s">
        <v>666</v>
      </c>
      <c r="K10" s="855" t="s">
        <v>449</v>
      </c>
      <c r="L10" s="852" t="e">
        <f t="shared" si="8"/>
        <v>#N/A</v>
      </c>
      <c r="M10" s="853" t="s">
        <v>370</v>
      </c>
      <c r="N10" s="855">
        <v>5</v>
      </c>
      <c r="O10" s="855">
        <v>5</v>
      </c>
      <c r="P10" s="855">
        <v>3</v>
      </c>
      <c r="Q10" s="855">
        <v>3</v>
      </c>
      <c r="R10" s="855">
        <v>3</v>
      </c>
      <c r="S10" s="855">
        <v>2</v>
      </c>
      <c r="T10" s="855" t="s">
        <v>497</v>
      </c>
      <c r="U10" s="855" t="s">
        <v>498</v>
      </c>
      <c r="V10" s="855" t="s">
        <v>426</v>
      </c>
      <c r="W10" s="852" t="e">
        <f t="shared" si="9"/>
        <v>#N/A</v>
      </c>
      <c r="AT10" s="853" t="s">
        <v>373</v>
      </c>
      <c r="AU10" s="855">
        <v>5</v>
      </c>
      <c r="AV10" s="855">
        <v>5</v>
      </c>
      <c r="AW10" s="855">
        <v>2</v>
      </c>
      <c r="AX10" s="855">
        <v>1</v>
      </c>
      <c r="AY10" s="855">
        <v>1</v>
      </c>
      <c r="AZ10" s="855">
        <v>0</v>
      </c>
      <c r="BA10" s="855" t="s">
        <v>499</v>
      </c>
      <c r="BB10" s="855" t="s">
        <v>500</v>
      </c>
      <c r="BC10" s="855" t="s">
        <v>382</v>
      </c>
      <c r="BD10" s="854" t="e">
        <f t="shared" ref="BD10:BD11" si="11">MATCH(BE10,AT$2:AT$30,)</f>
        <v>#N/A</v>
      </c>
      <c r="BE10" s="853" t="s">
        <v>266</v>
      </c>
      <c r="BF10" s="855">
        <v>5</v>
      </c>
      <c r="BG10" s="855">
        <v>5</v>
      </c>
      <c r="BH10" s="855">
        <v>3</v>
      </c>
      <c r="BI10" s="855">
        <v>1</v>
      </c>
      <c r="BJ10" s="855">
        <v>1</v>
      </c>
      <c r="BK10" s="855">
        <v>1</v>
      </c>
      <c r="BL10" s="855" t="s">
        <v>501</v>
      </c>
      <c r="BM10" s="855" t="s">
        <v>502</v>
      </c>
      <c r="BN10" s="855" t="s">
        <v>394</v>
      </c>
      <c r="BO10" s="854" t="e">
        <f t="shared" ref="BO10:BO15" si="12">MATCH(BP10,BE$2:BE$30,)</f>
        <v>#N/A</v>
      </c>
      <c r="BP10" s="853" t="s">
        <v>386</v>
      </c>
      <c r="BQ10" s="855">
        <v>5</v>
      </c>
      <c r="BR10" s="855">
        <v>5</v>
      </c>
      <c r="BS10" s="855">
        <v>4</v>
      </c>
      <c r="BT10" s="855">
        <v>4</v>
      </c>
      <c r="BU10" s="855">
        <v>2</v>
      </c>
      <c r="BV10" s="855">
        <v>2</v>
      </c>
      <c r="BW10" s="855" t="s">
        <v>503</v>
      </c>
      <c r="BX10" s="855" t="s">
        <v>504</v>
      </c>
      <c r="BY10" s="855" t="s">
        <v>505</v>
      </c>
      <c r="BZ10" s="855" t="e">
        <f t="shared" ref="BZ10:BZ16" si="13">MATCH(CA10,BP$2:BP$30,)</f>
        <v>#N/A</v>
      </c>
      <c r="CA10" s="853" t="s">
        <v>506</v>
      </c>
      <c r="CB10" s="855">
        <v>5</v>
      </c>
      <c r="CC10" s="855">
        <v>5</v>
      </c>
      <c r="CD10" s="855">
        <v>4</v>
      </c>
      <c r="CE10" s="855">
        <v>4</v>
      </c>
      <c r="CF10" s="855">
        <v>3</v>
      </c>
      <c r="CG10" s="855">
        <v>3</v>
      </c>
      <c r="CH10" s="855" t="s">
        <v>507</v>
      </c>
      <c r="CI10" s="855" t="s">
        <v>508</v>
      </c>
      <c r="CJ10" s="855" t="s">
        <v>449</v>
      </c>
      <c r="CK10" s="855">
        <f t="shared" ref="CK10:CK16" si="14">MATCH(CL10,CA$2:CA$30,)</f>
        <v>10</v>
      </c>
      <c r="CL10" s="853" t="s">
        <v>486</v>
      </c>
      <c r="CM10" s="855">
        <v>5</v>
      </c>
      <c r="CN10" s="855">
        <v>5</v>
      </c>
      <c r="CO10" s="855">
        <v>4</v>
      </c>
      <c r="CP10" s="855">
        <v>4</v>
      </c>
      <c r="CQ10" s="855">
        <v>4</v>
      </c>
      <c r="CR10" s="855">
        <v>4</v>
      </c>
      <c r="CS10" s="855" t="s">
        <v>509</v>
      </c>
      <c r="CT10" s="855" t="s">
        <v>510</v>
      </c>
      <c r="CU10" s="855" t="s">
        <v>220</v>
      </c>
      <c r="CV10" s="855">
        <f t="shared" ref="CV10:CV16" si="15">MATCH(CW10,CL$2:CL$30,)</f>
        <v>4</v>
      </c>
      <c r="CW10" s="853" t="s">
        <v>252</v>
      </c>
      <c r="CX10" s="855">
        <v>5</v>
      </c>
      <c r="CY10" s="855">
        <v>5</v>
      </c>
      <c r="CZ10" s="855">
        <v>4</v>
      </c>
      <c r="DA10" s="855">
        <v>4</v>
      </c>
      <c r="DB10" s="855">
        <v>1</v>
      </c>
      <c r="DC10" s="855">
        <v>1</v>
      </c>
      <c r="DD10" s="855" t="s">
        <v>511</v>
      </c>
      <c r="DE10" s="855" t="s">
        <v>512</v>
      </c>
      <c r="DF10" s="855" t="s">
        <v>513</v>
      </c>
      <c r="FJ10" s="853" t="e">
        <f t="shared" ref="FJ10:FJ13" si="16">MATCH(FK10,EZ$2:EZ$30,)</f>
        <v>#N/A</v>
      </c>
      <c r="FK10" s="853" t="s">
        <v>514</v>
      </c>
      <c r="FL10" s="855">
        <v>5</v>
      </c>
      <c r="FM10" s="855">
        <v>5</v>
      </c>
      <c r="FN10" s="855">
        <v>3</v>
      </c>
      <c r="FO10" s="855">
        <v>3</v>
      </c>
      <c r="FP10" s="855">
        <v>2</v>
      </c>
      <c r="FQ10" s="855">
        <v>0</v>
      </c>
      <c r="FR10" s="855" t="s">
        <v>515</v>
      </c>
      <c r="FS10" s="855" t="s">
        <v>516</v>
      </c>
      <c r="FT10" s="855" t="s">
        <v>517</v>
      </c>
      <c r="FU10" s="853" t="e">
        <f t="shared" ref="FU10:FU14" si="17">MATCH(FV10,FK$2:FK$30,)</f>
        <v>#N/A</v>
      </c>
      <c r="FV10" s="853" t="s">
        <v>355</v>
      </c>
      <c r="FW10" s="855">
        <v>5</v>
      </c>
      <c r="FX10" s="855">
        <v>5</v>
      </c>
      <c r="FY10" s="855">
        <v>4</v>
      </c>
      <c r="FZ10" s="855">
        <v>2</v>
      </c>
      <c r="GA10" s="855">
        <v>2</v>
      </c>
      <c r="GB10" s="855">
        <v>1</v>
      </c>
      <c r="GC10" s="855" t="s">
        <v>518</v>
      </c>
      <c r="GD10" s="855" t="s">
        <v>519</v>
      </c>
      <c r="GE10" s="855" t="s">
        <v>398</v>
      </c>
      <c r="GF10" s="853">
        <f t="shared" ref="GF10:GF26" si="18">MATCH(GG10,FV$2:FV$30,)</f>
        <v>2</v>
      </c>
      <c r="GG10" s="853" t="s">
        <v>266</v>
      </c>
      <c r="GH10" s="855">
        <v>5</v>
      </c>
      <c r="GI10" s="855">
        <v>5</v>
      </c>
      <c r="GJ10" s="855">
        <v>4</v>
      </c>
      <c r="GK10" s="855">
        <v>4</v>
      </c>
      <c r="GL10" s="855">
        <v>4</v>
      </c>
      <c r="GM10" s="855">
        <v>4</v>
      </c>
      <c r="GN10" s="855" t="s">
        <v>520</v>
      </c>
      <c r="GO10" s="855" t="s">
        <v>521</v>
      </c>
      <c r="GP10" s="855" t="s">
        <v>522</v>
      </c>
    </row>
    <row r="11" spans="1:211" customFormat="1" ht="30">
      <c r="L11" s="854"/>
      <c r="M11" s="853" t="s">
        <v>470</v>
      </c>
      <c r="N11" s="855">
        <v>5</v>
      </c>
      <c r="O11" s="855">
        <v>5</v>
      </c>
      <c r="P11" s="855">
        <v>3</v>
      </c>
      <c r="Q11" s="855">
        <v>2</v>
      </c>
      <c r="R11" s="855">
        <v>2</v>
      </c>
      <c r="S11" s="855">
        <v>1</v>
      </c>
      <c r="T11" s="855" t="s">
        <v>523</v>
      </c>
      <c r="U11" s="855" t="s">
        <v>524</v>
      </c>
      <c r="V11" s="855" t="s">
        <v>473</v>
      </c>
      <c r="W11" s="852" t="e">
        <f t="shared" si="9"/>
        <v>#N/A</v>
      </c>
      <c r="BD11" s="854">
        <f t="shared" si="11"/>
        <v>5</v>
      </c>
      <c r="BE11" s="853" t="s">
        <v>373</v>
      </c>
      <c r="BF11" s="855">
        <v>5</v>
      </c>
      <c r="BG11" s="855">
        <v>5</v>
      </c>
      <c r="BH11" s="855">
        <v>1</v>
      </c>
      <c r="BI11" s="855">
        <v>1</v>
      </c>
      <c r="BJ11" s="855">
        <v>1</v>
      </c>
      <c r="BK11" s="855">
        <v>0</v>
      </c>
      <c r="BL11" s="855" t="s">
        <v>525</v>
      </c>
      <c r="BM11" s="855" t="s">
        <v>526</v>
      </c>
      <c r="BN11" s="855" t="s">
        <v>426</v>
      </c>
      <c r="BO11" s="854" t="e">
        <f t="shared" si="12"/>
        <v>#N/A</v>
      </c>
      <c r="BP11" s="853" t="s">
        <v>85</v>
      </c>
      <c r="BQ11" s="855">
        <v>5</v>
      </c>
      <c r="BR11" s="855">
        <v>5</v>
      </c>
      <c r="BS11" s="855">
        <v>4</v>
      </c>
      <c r="BT11" s="855">
        <v>2</v>
      </c>
      <c r="BU11" s="855">
        <v>2</v>
      </c>
      <c r="BV11" s="855">
        <v>1</v>
      </c>
      <c r="BW11" s="855" t="s">
        <v>527</v>
      </c>
      <c r="BX11" s="855" t="s">
        <v>528</v>
      </c>
      <c r="BY11" s="855" t="s">
        <v>529</v>
      </c>
      <c r="BZ11" s="855" t="e">
        <f t="shared" si="13"/>
        <v>#N/A</v>
      </c>
      <c r="CA11" s="853" t="s">
        <v>486</v>
      </c>
      <c r="CB11" s="855">
        <v>5</v>
      </c>
      <c r="CC11" s="855">
        <v>5</v>
      </c>
      <c r="CD11" s="855">
        <v>3</v>
      </c>
      <c r="CE11" s="855">
        <v>3</v>
      </c>
      <c r="CF11" s="855">
        <v>3</v>
      </c>
      <c r="CG11" s="855">
        <v>3</v>
      </c>
      <c r="CH11" s="855" t="s">
        <v>530</v>
      </c>
      <c r="CI11" s="855" t="s">
        <v>531</v>
      </c>
      <c r="CJ11" s="855" t="s">
        <v>532</v>
      </c>
      <c r="CK11" s="855" t="e">
        <f t="shared" si="14"/>
        <v>#N/A</v>
      </c>
      <c r="CL11" s="853" t="s">
        <v>211</v>
      </c>
      <c r="CM11" s="855">
        <v>5</v>
      </c>
      <c r="CN11" s="855">
        <v>5</v>
      </c>
      <c r="CO11" s="855">
        <v>4</v>
      </c>
      <c r="CP11" s="855">
        <v>4</v>
      </c>
      <c r="CQ11" s="855">
        <v>3</v>
      </c>
      <c r="CR11" s="855">
        <v>1</v>
      </c>
      <c r="CS11" s="855" t="s">
        <v>533</v>
      </c>
      <c r="CT11" s="855" t="s">
        <v>534</v>
      </c>
      <c r="CU11" s="855" t="s">
        <v>535</v>
      </c>
      <c r="CV11" s="855" t="e">
        <f t="shared" si="15"/>
        <v>#N/A</v>
      </c>
      <c r="CW11" s="853" t="s">
        <v>536</v>
      </c>
      <c r="CX11" s="855">
        <v>5</v>
      </c>
      <c r="CY11" s="855">
        <v>5</v>
      </c>
      <c r="CZ11" s="855">
        <v>4</v>
      </c>
      <c r="DA11" s="855">
        <v>3</v>
      </c>
      <c r="DB11" s="855">
        <v>2</v>
      </c>
      <c r="DC11" s="855">
        <v>2</v>
      </c>
      <c r="DD11" s="855" t="s">
        <v>537</v>
      </c>
      <c r="DE11" s="855" t="s">
        <v>538</v>
      </c>
      <c r="DF11" s="855" t="s">
        <v>539</v>
      </c>
      <c r="FJ11" s="853">
        <f t="shared" si="16"/>
        <v>4</v>
      </c>
      <c r="FK11" s="853" t="s">
        <v>309</v>
      </c>
      <c r="FL11" s="855">
        <v>5</v>
      </c>
      <c r="FM11" s="855">
        <v>5</v>
      </c>
      <c r="FN11" s="855">
        <v>3</v>
      </c>
      <c r="FO11" s="855">
        <v>2</v>
      </c>
      <c r="FP11" s="855">
        <v>2</v>
      </c>
      <c r="FQ11" s="855">
        <v>1</v>
      </c>
      <c r="FR11" s="855" t="s">
        <v>540</v>
      </c>
      <c r="FS11" s="855" t="s">
        <v>541</v>
      </c>
      <c r="FT11" s="855" t="s">
        <v>542</v>
      </c>
      <c r="FU11" s="853" t="e">
        <f t="shared" si="17"/>
        <v>#N/A</v>
      </c>
      <c r="FV11" s="853" t="s">
        <v>418</v>
      </c>
      <c r="FW11" s="855">
        <v>5</v>
      </c>
      <c r="FX11" s="855">
        <v>5</v>
      </c>
      <c r="FY11" s="855">
        <v>4</v>
      </c>
      <c r="FZ11" s="855">
        <v>1</v>
      </c>
      <c r="GA11" s="855">
        <v>0</v>
      </c>
      <c r="GB11" s="855">
        <v>0</v>
      </c>
      <c r="GC11" s="855" t="s">
        <v>543</v>
      </c>
      <c r="GD11" s="855" t="s">
        <v>544</v>
      </c>
      <c r="GE11" s="855" t="s">
        <v>545</v>
      </c>
      <c r="GF11" s="853" t="e">
        <f t="shared" si="18"/>
        <v>#N/A</v>
      </c>
      <c r="GG11" s="853" t="s">
        <v>546</v>
      </c>
      <c r="GH11" s="855">
        <v>5</v>
      </c>
      <c r="GI11" s="855">
        <v>5</v>
      </c>
      <c r="GJ11" s="855">
        <v>4</v>
      </c>
      <c r="GK11" s="855">
        <v>4</v>
      </c>
      <c r="GL11" s="855">
        <v>3</v>
      </c>
      <c r="GM11" s="855">
        <v>3</v>
      </c>
      <c r="GN11" s="855" t="s">
        <v>547</v>
      </c>
      <c r="GO11" s="855" t="s">
        <v>429</v>
      </c>
      <c r="GP11" s="855" t="s">
        <v>548</v>
      </c>
    </row>
    <row r="12" spans="1:211" customFormat="1">
      <c r="BO12" s="854">
        <f t="shared" si="12"/>
        <v>7</v>
      </c>
      <c r="BP12" s="853" t="s">
        <v>98</v>
      </c>
      <c r="BQ12" s="855">
        <v>5</v>
      </c>
      <c r="BR12" s="855">
        <v>5</v>
      </c>
      <c r="BS12" s="855">
        <v>3</v>
      </c>
      <c r="BT12" s="855">
        <v>3</v>
      </c>
      <c r="BU12" s="855">
        <v>2</v>
      </c>
      <c r="BV12" s="855">
        <v>2</v>
      </c>
      <c r="BW12" s="855" t="s">
        <v>549</v>
      </c>
      <c r="BX12" s="855" t="s">
        <v>232</v>
      </c>
      <c r="BY12" s="855" t="s">
        <v>449</v>
      </c>
      <c r="BZ12" s="855">
        <f t="shared" si="13"/>
        <v>7</v>
      </c>
      <c r="CA12" s="853" t="s">
        <v>446</v>
      </c>
      <c r="CB12" s="855">
        <v>5</v>
      </c>
      <c r="CC12" s="855">
        <v>5</v>
      </c>
      <c r="CD12" s="855">
        <v>3</v>
      </c>
      <c r="CE12" s="855">
        <v>3</v>
      </c>
      <c r="CF12" s="855">
        <v>3</v>
      </c>
      <c r="CG12" s="855">
        <v>1</v>
      </c>
      <c r="CH12" s="855" t="s">
        <v>550</v>
      </c>
      <c r="CI12" s="855" t="s">
        <v>551</v>
      </c>
      <c r="CJ12" s="855" t="s">
        <v>402</v>
      </c>
      <c r="CK12" s="855" t="e">
        <f t="shared" si="14"/>
        <v>#N/A</v>
      </c>
      <c r="CL12" s="853" t="s">
        <v>355</v>
      </c>
      <c r="CM12" s="855">
        <v>5</v>
      </c>
      <c r="CN12" s="855">
        <v>5</v>
      </c>
      <c r="CO12" s="855">
        <v>4</v>
      </c>
      <c r="CP12" s="855">
        <v>3</v>
      </c>
      <c r="CQ12" s="855">
        <v>2</v>
      </c>
      <c r="CR12" s="855">
        <v>1</v>
      </c>
      <c r="CS12" s="855" t="s">
        <v>552</v>
      </c>
      <c r="CT12" s="855" t="s">
        <v>553</v>
      </c>
      <c r="CU12" s="855" t="s">
        <v>554</v>
      </c>
      <c r="CV12" s="855">
        <f t="shared" si="15"/>
        <v>11</v>
      </c>
      <c r="CW12" s="853" t="s">
        <v>355</v>
      </c>
      <c r="CX12" s="855">
        <v>5</v>
      </c>
      <c r="CY12" s="855">
        <v>5</v>
      </c>
      <c r="CZ12" s="855">
        <v>4</v>
      </c>
      <c r="DA12" s="855">
        <v>3</v>
      </c>
      <c r="DB12" s="855">
        <v>2</v>
      </c>
      <c r="DC12" s="855">
        <v>1</v>
      </c>
      <c r="DD12" s="855" t="s">
        <v>555</v>
      </c>
      <c r="DE12" s="855" t="s">
        <v>556</v>
      </c>
      <c r="DF12" s="855" t="s">
        <v>496</v>
      </c>
      <c r="FJ12" s="853">
        <f t="shared" si="16"/>
        <v>3</v>
      </c>
      <c r="FK12" s="853" t="s">
        <v>262</v>
      </c>
      <c r="FL12" s="855">
        <v>5</v>
      </c>
      <c r="FM12" s="855">
        <v>5</v>
      </c>
      <c r="FN12" s="855">
        <v>3</v>
      </c>
      <c r="FO12" s="855">
        <v>2</v>
      </c>
      <c r="FP12" s="855">
        <v>1</v>
      </c>
      <c r="FQ12" s="855">
        <v>1</v>
      </c>
      <c r="FR12" s="855" t="s">
        <v>557</v>
      </c>
      <c r="FS12" s="855" t="s">
        <v>558</v>
      </c>
      <c r="FT12" s="855" t="s">
        <v>272</v>
      </c>
      <c r="FU12" s="853">
        <f t="shared" si="17"/>
        <v>3</v>
      </c>
      <c r="FV12" s="853" t="s">
        <v>309</v>
      </c>
      <c r="FW12" s="855">
        <v>5</v>
      </c>
      <c r="FX12" s="855">
        <v>5</v>
      </c>
      <c r="FY12" s="855">
        <v>3</v>
      </c>
      <c r="FZ12" s="855">
        <v>3</v>
      </c>
      <c r="GA12" s="855">
        <v>2</v>
      </c>
      <c r="GB12" s="855">
        <v>1</v>
      </c>
      <c r="GC12" s="855" t="s">
        <v>559</v>
      </c>
      <c r="GD12" s="855" t="s">
        <v>560</v>
      </c>
      <c r="GE12" s="855" t="s">
        <v>561</v>
      </c>
      <c r="GF12" s="853">
        <f t="shared" si="18"/>
        <v>5</v>
      </c>
      <c r="GG12" s="853" t="s">
        <v>395</v>
      </c>
      <c r="GH12" s="855">
        <v>5</v>
      </c>
      <c r="GI12" s="855">
        <v>5</v>
      </c>
      <c r="GJ12" s="855">
        <v>4</v>
      </c>
      <c r="GK12" s="855">
        <v>4</v>
      </c>
      <c r="GL12" s="855">
        <v>3</v>
      </c>
      <c r="GM12" s="855">
        <v>2</v>
      </c>
      <c r="GN12" s="855" t="s">
        <v>562</v>
      </c>
      <c r="GO12" s="855" t="s">
        <v>563</v>
      </c>
      <c r="GP12" s="855" t="s">
        <v>452</v>
      </c>
    </row>
    <row r="13" spans="1:211" customFormat="1" ht="30">
      <c r="BO13" s="854">
        <f t="shared" si="12"/>
        <v>6</v>
      </c>
      <c r="BP13" s="853" t="s">
        <v>107</v>
      </c>
      <c r="BQ13" s="855">
        <v>5</v>
      </c>
      <c r="BR13" s="855">
        <v>5</v>
      </c>
      <c r="BS13" s="855">
        <v>3</v>
      </c>
      <c r="BT13" s="855">
        <v>2</v>
      </c>
      <c r="BU13" s="855">
        <v>2</v>
      </c>
      <c r="BV13" s="855">
        <v>2</v>
      </c>
      <c r="BW13" s="855" t="s">
        <v>564</v>
      </c>
      <c r="BX13" s="855" t="s">
        <v>565</v>
      </c>
      <c r="BY13" s="855" t="s">
        <v>566</v>
      </c>
      <c r="BZ13" s="855">
        <f t="shared" si="13"/>
        <v>8</v>
      </c>
      <c r="CA13" s="853" t="s">
        <v>98</v>
      </c>
      <c r="CB13" s="855">
        <v>5</v>
      </c>
      <c r="CC13" s="855">
        <v>5</v>
      </c>
      <c r="CD13" s="855">
        <v>3</v>
      </c>
      <c r="CE13" s="855">
        <v>3</v>
      </c>
      <c r="CF13" s="855">
        <v>2</v>
      </c>
      <c r="CG13" s="855">
        <v>2</v>
      </c>
      <c r="CH13" s="855" t="s">
        <v>567</v>
      </c>
      <c r="CI13" s="855" t="s">
        <v>444</v>
      </c>
      <c r="CJ13" s="855" t="s">
        <v>385</v>
      </c>
      <c r="CK13" s="855" t="e">
        <f t="shared" si="14"/>
        <v>#N/A</v>
      </c>
      <c r="CL13" s="853" t="s">
        <v>568</v>
      </c>
      <c r="CM13" s="855">
        <v>5</v>
      </c>
      <c r="CN13" s="855">
        <v>5</v>
      </c>
      <c r="CO13" s="855">
        <v>4</v>
      </c>
      <c r="CP13" s="855">
        <v>3</v>
      </c>
      <c r="CQ13" s="855">
        <v>2</v>
      </c>
      <c r="CR13" s="855">
        <v>1</v>
      </c>
      <c r="CS13" s="855" t="s">
        <v>569</v>
      </c>
      <c r="CT13" s="855" t="s">
        <v>362</v>
      </c>
      <c r="CU13" s="855" t="s">
        <v>405</v>
      </c>
      <c r="CV13" s="855">
        <f t="shared" si="15"/>
        <v>12</v>
      </c>
      <c r="CW13" s="853" t="s">
        <v>568</v>
      </c>
      <c r="CX13" s="855">
        <v>5</v>
      </c>
      <c r="CY13" s="855">
        <v>5</v>
      </c>
      <c r="CZ13" s="855">
        <v>4</v>
      </c>
      <c r="DA13" s="855">
        <v>2</v>
      </c>
      <c r="DB13" s="855">
        <v>1</v>
      </c>
      <c r="DC13" s="855">
        <v>0</v>
      </c>
      <c r="DD13" s="855" t="s">
        <v>570</v>
      </c>
      <c r="DE13" s="855" t="s">
        <v>571</v>
      </c>
      <c r="DF13" s="855" t="s">
        <v>561</v>
      </c>
      <c r="FJ13" s="853" t="e">
        <f t="shared" si="16"/>
        <v>#N/A</v>
      </c>
      <c r="FK13" s="853" t="s">
        <v>572</v>
      </c>
      <c r="FL13" s="855">
        <v>5</v>
      </c>
      <c r="FM13" s="855">
        <v>5</v>
      </c>
      <c r="FN13" s="855">
        <v>2</v>
      </c>
      <c r="FO13" s="855">
        <v>2</v>
      </c>
      <c r="FP13" s="855">
        <v>1</v>
      </c>
      <c r="FQ13" s="855">
        <v>1</v>
      </c>
      <c r="FR13" s="855" t="s">
        <v>573</v>
      </c>
      <c r="FS13" s="855" t="s">
        <v>574</v>
      </c>
      <c r="FT13" s="855" t="s">
        <v>575</v>
      </c>
      <c r="FU13" s="853">
        <f t="shared" si="17"/>
        <v>12</v>
      </c>
      <c r="FV13" s="853" t="s">
        <v>572</v>
      </c>
      <c r="FW13" s="855">
        <v>5</v>
      </c>
      <c r="FX13" s="855">
        <v>5</v>
      </c>
      <c r="FY13" s="855">
        <v>3</v>
      </c>
      <c r="FZ13" s="855">
        <v>2</v>
      </c>
      <c r="GA13" s="855">
        <v>1</v>
      </c>
      <c r="GB13" s="855">
        <v>1</v>
      </c>
      <c r="GC13" s="855" t="s">
        <v>576</v>
      </c>
      <c r="GD13" s="855" t="s">
        <v>577</v>
      </c>
      <c r="GE13" s="855" t="s">
        <v>566</v>
      </c>
      <c r="GF13" s="853" t="e">
        <f t="shared" si="18"/>
        <v>#N/A</v>
      </c>
      <c r="GG13" s="853" t="s">
        <v>163</v>
      </c>
      <c r="GH13" s="855">
        <v>5</v>
      </c>
      <c r="GI13" s="855">
        <v>5</v>
      </c>
      <c r="GJ13" s="855">
        <v>4</v>
      </c>
      <c r="GK13" s="855">
        <v>3</v>
      </c>
      <c r="GL13" s="855">
        <v>3</v>
      </c>
      <c r="GM13" s="855">
        <v>3</v>
      </c>
      <c r="GN13" s="855" t="s">
        <v>578</v>
      </c>
      <c r="GO13" s="855" t="s">
        <v>579</v>
      </c>
      <c r="GP13" s="855" t="s">
        <v>452</v>
      </c>
    </row>
    <row r="14" spans="1:211" customFormat="1" ht="30">
      <c r="BO14" s="854">
        <f t="shared" si="12"/>
        <v>8</v>
      </c>
      <c r="BP14" s="853" t="s">
        <v>266</v>
      </c>
      <c r="BQ14" s="855">
        <v>5</v>
      </c>
      <c r="BR14" s="855">
        <v>5</v>
      </c>
      <c r="BS14" s="855">
        <v>3</v>
      </c>
      <c r="BT14" s="855">
        <v>2</v>
      </c>
      <c r="BU14" s="855">
        <v>2</v>
      </c>
      <c r="BV14" s="855">
        <v>2</v>
      </c>
      <c r="BW14" s="855" t="s">
        <v>580</v>
      </c>
      <c r="BX14" s="855" t="s">
        <v>581</v>
      </c>
      <c r="BY14" s="855" t="s">
        <v>405</v>
      </c>
      <c r="BZ14" s="855">
        <f t="shared" si="13"/>
        <v>6</v>
      </c>
      <c r="CA14" s="853" t="s">
        <v>107</v>
      </c>
      <c r="CB14" s="855">
        <v>5</v>
      </c>
      <c r="CC14" s="855">
        <v>5</v>
      </c>
      <c r="CD14" s="855">
        <v>3</v>
      </c>
      <c r="CE14" s="855">
        <v>2</v>
      </c>
      <c r="CF14" s="855">
        <v>2</v>
      </c>
      <c r="CG14" s="855">
        <v>2</v>
      </c>
      <c r="CH14" s="855" t="s">
        <v>582</v>
      </c>
      <c r="CI14" s="855" t="s">
        <v>583</v>
      </c>
      <c r="CJ14" s="855" t="s">
        <v>584</v>
      </c>
      <c r="CK14" s="855" t="e">
        <f t="shared" si="14"/>
        <v>#N/A</v>
      </c>
      <c r="CL14" s="853" t="s">
        <v>585</v>
      </c>
      <c r="CM14" s="855">
        <v>5</v>
      </c>
      <c r="CN14" s="855">
        <v>5</v>
      </c>
      <c r="CO14" s="855">
        <v>3</v>
      </c>
      <c r="CP14" s="855">
        <v>2</v>
      </c>
      <c r="CQ14" s="855">
        <v>2</v>
      </c>
      <c r="CR14" s="855">
        <v>1</v>
      </c>
      <c r="CS14" s="855" t="s">
        <v>586</v>
      </c>
      <c r="CT14" s="855" t="s">
        <v>587</v>
      </c>
      <c r="CU14" s="855" t="s">
        <v>588</v>
      </c>
      <c r="CV14" s="855">
        <f t="shared" si="15"/>
        <v>10</v>
      </c>
      <c r="CW14" s="853" t="s">
        <v>211</v>
      </c>
      <c r="CX14" s="855">
        <v>5</v>
      </c>
      <c r="CY14" s="855">
        <v>5</v>
      </c>
      <c r="CZ14" s="855">
        <v>3</v>
      </c>
      <c r="DA14" s="855">
        <v>3</v>
      </c>
      <c r="DB14" s="855">
        <v>3</v>
      </c>
      <c r="DC14" s="855">
        <v>1</v>
      </c>
      <c r="DD14" s="855" t="s">
        <v>589</v>
      </c>
      <c r="DE14" s="855" t="s">
        <v>590</v>
      </c>
      <c r="DF14" s="855" t="s">
        <v>591</v>
      </c>
      <c r="FU14" s="853">
        <f t="shared" si="17"/>
        <v>9</v>
      </c>
      <c r="FV14" s="853" t="s">
        <v>514</v>
      </c>
      <c r="FW14" s="855">
        <v>5</v>
      </c>
      <c r="FX14" s="855">
        <v>5</v>
      </c>
      <c r="FY14" s="855">
        <v>3</v>
      </c>
      <c r="FZ14" s="855">
        <v>2</v>
      </c>
      <c r="GA14" s="855">
        <v>1</v>
      </c>
      <c r="GB14" s="855">
        <v>0</v>
      </c>
      <c r="GC14" s="855" t="s">
        <v>592</v>
      </c>
      <c r="GD14" s="855" t="s">
        <v>593</v>
      </c>
      <c r="GE14" s="855" t="s">
        <v>272</v>
      </c>
      <c r="GF14" s="853" t="e">
        <f t="shared" si="18"/>
        <v>#N/A</v>
      </c>
      <c r="GG14" s="853" t="s">
        <v>399</v>
      </c>
      <c r="GH14" s="855">
        <v>5</v>
      </c>
      <c r="GI14" s="855">
        <v>5</v>
      </c>
      <c r="GJ14" s="855">
        <v>4</v>
      </c>
      <c r="GK14" s="855">
        <v>3</v>
      </c>
      <c r="GL14" s="855">
        <v>3</v>
      </c>
      <c r="GM14" s="855">
        <v>3</v>
      </c>
      <c r="GN14" s="855" t="s">
        <v>594</v>
      </c>
      <c r="GO14" s="855" t="s">
        <v>595</v>
      </c>
      <c r="GP14" s="855" t="s">
        <v>596</v>
      </c>
    </row>
    <row r="15" spans="1:211" customFormat="1" ht="30">
      <c r="BO15" s="854">
        <f t="shared" si="12"/>
        <v>10</v>
      </c>
      <c r="BP15" s="853" t="s">
        <v>373</v>
      </c>
      <c r="BQ15" s="855">
        <v>5</v>
      </c>
      <c r="BR15" s="855">
        <v>5</v>
      </c>
      <c r="BS15" s="855">
        <v>1</v>
      </c>
      <c r="BT15" s="855">
        <v>1</v>
      </c>
      <c r="BU15" s="855">
        <v>1</v>
      </c>
      <c r="BV15" s="855">
        <v>0</v>
      </c>
      <c r="BW15" s="855" t="s">
        <v>597</v>
      </c>
      <c r="BX15" s="855" t="s">
        <v>598</v>
      </c>
      <c r="BY15" s="855" t="s">
        <v>599</v>
      </c>
      <c r="BZ15" s="855">
        <f t="shared" si="13"/>
        <v>13</v>
      </c>
      <c r="CA15" s="853" t="s">
        <v>266</v>
      </c>
      <c r="CB15" s="855">
        <v>5</v>
      </c>
      <c r="CC15" s="855">
        <v>5</v>
      </c>
      <c r="CD15" s="855">
        <v>3</v>
      </c>
      <c r="CE15" s="855">
        <v>2</v>
      </c>
      <c r="CF15" s="855">
        <v>2</v>
      </c>
      <c r="CG15" s="855">
        <v>2</v>
      </c>
      <c r="CH15" s="855" t="s">
        <v>600</v>
      </c>
      <c r="CI15" s="855" t="s">
        <v>502</v>
      </c>
      <c r="CJ15" s="855" t="s">
        <v>601</v>
      </c>
      <c r="CK15" s="855" t="e">
        <f t="shared" si="14"/>
        <v>#N/A</v>
      </c>
      <c r="CL15" s="853" t="s">
        <v>602</v>
      </c>
      <c r="CM15" s="855">
        <v>5</v>
      </c>
      <c r="CN15" s="855">
        <v>5</v>
      </c>
      <c r="CO15" s="855">
        <v>2</v>
      </c>
      <c r="CP15" s="855">
        <v>2</v>
      </c>
      <c r="CQ15" s="855">
        <v>2</v>
      </c>
      <c r="CR15" s="855">
        <v>1</v>
      </c>
      <c r="CS15" s="855" t="s">
        <v>603</v>
      </c>
      <c r="CT15" s="855" t="s">
        <v>604</v>
      </c>
      <c r="CU15" s="855" t="s">
        <v>272</v>
      </c>
      <c r="CV15" s="855">
        <f t="shared" si="15"/>
        <v>13</v>
      </c>
      <c r="CW15" s="853" t="s">
        <v>585</v>
      </c>
      <c r="CX15" s="855">
        <v>5</v>
      </c>
      <c r="CY15" s="855">
        <v>5</v>
      </c>
      <c r="CZ15" s="855">
        <v>3</v>
      </c>
      <c r="DA15" s="855">
        <v>2</v>
      </c>
      <c r="DB15" s="855">
        <v>2</v>
      </c>
      <c r="DC15" s="855">
        <v>1</v>
      </c>
      <c r="DD15" s="855" t="s">
        <v>605</v>
      </c>
      <c r="DE15" s="855" t="s">
        <v>606</v>
      </c>
      <c r="DF15" s="855" t="s">
        <v>607</v>
      </c>
      <c r="GF15" s="853">
        <f t="shared" si="18"/>
        <v>3</v>
      </c>
      <c r="GG15" s="853" t="s">
        <v>313</v>
      </c>
      <c r="GH15" s="855">
        <v>5</v>
      </c>
      <c r="GI15" s="855">
        <v>5</v>
      </c>
      <c r="GJ15" s="855">
        <v>4</v>
      </c>
      <c r="GK15" s="855">
        <v>3</v>
      </c>
      <c r="GL15" s="855">
        <v>3</v>
      </c>
      <c r="GM15" s="855">
        <v>3</v>
      </c>
      <c r="GN15" s="855" t="s">
        <v>608</v>
      </c>
      <c r="GO15" s="855" t="s">
        <v>609</v>
      </c>
      <c r="GP15" s="855" t="s">
        <v>542</v>
      </c>
    </row>
    <row r="16" spans="1:211" customFormat="1">
      <c r="BZ16" s="855" t="e">
        <f t="shared" si="13"/>
        <v>#N/A</v>
      </c>
      <c r="CA16" s="853" t="s">
        <v>572</v>
      </c>
      <c r="CB16" s="855">
        <v>5</v>
      </c>
      <c r="CC16" s="855">
        <v>5</v>
      </c>
      <c r="CD16" s="855">
        <v>3</v>
      </c>
      <c r="CE16" s="855">
        <v>1</v>
      </c>
      <c r="CF16" s="855">
        <v>1</v>
      </c>
      <c r="CG16" s="855">
        <v>1</v>
      </c>
      <c r="CH16" s="855" t="s">
        <v>610</v>
      </c>
      <c r="CI16" s="855" t="s">
        <v>611</v>
      </c>
      <c r="CJ16" s="855" t="s">
        <v>612</v>
      </c>
      <c r="CK16" s="855" t="e">
        <f t="shared" si="14"/>
        <v>#N/A</v>
      </c>
      <c r="CL16" s="853" t="s">
        <v>613</v>
      </c>
      <c r="CM16" s="855">
        <v>5</v>
      </c>
      <c r="CN16" s="855">
        <v>5</v>
      </c>
      <c r="CO16" s="855">
        <v>2</v>
      </c>
      <c r="CP16" s="855">
        <v>0</v>
      </c>
      <c r="CQ16" s="855">
        <v>0</v>
      </c>
      <c r="CR16" s="855">
        <v>0</v>
      </c>
      <c r="CS16" s="855" t="s">
        <v>614</v>
      </c>
      <c r="CT16" s="855" t="s">
        <v>615</v>
      </c>
      <c r="CU16" s="855" t="s">
        <v>561</v>
      </c>
      <c r="CV16" s="855">
        <f t="shared" si="15"/>
        <v>15</v>
      </c>
      <c r="CW16" s="853" t="s">
        <v>613</v>
      </c>
      <c r="CX16" s="855">
        <v>5</v>
      </c>
      <c r="CY16" s="855">
        <v>5</v>
      </c>
      <c r="CZ16" s="855">
        <v>1</v>
      </c>
      <c r="DA16" s="855">
        <v>0</v>
      </c>
      <c r="DB16" s="855">
        <v>0</v>
      </c>
      <c r="DC16" s="855">
        <v>0</v>
      </c>
      <c r="DD16" s="855" t="s">
        <v>616</v>
      </c>
      <c r="DE16" s="855" t="s">
        <v>617</v>
      </c>
      <c r="DF16" s="855" t="s">
        <v>445</v>
      </c>
      <c r="GF16" s="853">
        <f t="shared" si="18"/>
        <v>12</v>
      </c>
      <c r="GG16" s="853" t="s">
        <v>572</v>
      </c>
      <c r="GH16" s="855">
        <v>5</v>
      </c>
      <c r="GI16" s="855">
        <v>5</v>
      </c>
      <c r="GJ16" s="855">
        <v>4</v>
      </c>
      <c r="GK16" s="855">
        <v>3</v>
      </c>
      <c r="GL16" s="855">
        <v>2</v>
      </c>
      <c r="GM16" s="855">
        <v>2</v>
      </c>
      <c r="GN16" s="855" t="s">
        <v>618</v>
      </c>
      <c r="GO16" s="855" t="s">
        <v>577</v>
      </c>
      <c r="GP16" s="855" t="s">
        <v>566</v>
      </c>
    </row>
    <row r="17" spans="188:198" customFormat="1">
      <c r="GF17" s="853">
        <f t="shared" si="18"/>
        <v>7</v>
      </c>
      <c r="GG17" s="853" t="s">
        <v>460</v>
      </c>
      <c r="GH17" s="855">
        <v>5</v>
      </c>
      <c r="GI17" s="855">
        <v>5</v>
      </c>
      <c r="GJ17" s="855">
        <v>4</v>
      </c>
      <c r="GK17" s="855">
        <v>3</v>
      </c>
      <c r="GL17" s="855">
        <v>1</v>
      </c>
      <c r="GM17" s="855">
        <v>1</v>
      </c>
      <c r="GN17" s="855" t="s">
        <v>619</v>
      </c>
      <c r="GO17" s="855" t="s">
        <v>620</v>
      </c>
      <c r="GP17" s="855" t="s">
        <v>382</v>
      </c>
    </row>
    <row r="18" spans="188:198" customFormat="1">
      <c r="GF18" s="853" t="e">
        <f t="shared" si="18"/>
        <v>#N/A</v>
      </c>
      <c r="GG18" s="853" t="s">
        <v>621</v>
      </c>
      <c r="GH18" s="855">
        <v>5</v>
      </c>
      <c r="GI18" s="855">
        <v>5</v>
      </c>
      <c r="GJ18" s="855">
        <v>4</v>
      </c>
      <c r="GK18" s="855">
        <v>3</v>
      </c>
      <c r="GL18" s="855">
        <v>1</v>
      </c>
      <c r="GM18" s="855">
        <v>1</v>
      </c>
      <c r="GN18" s="855" t="s">
        <v>622</v>
      </c>
      <c r="GO18" s="855" t="s">
        <v>623</v>
      </c>
      <c r="GP18" s="855" t="s">
        <v>236</v>
      </c>
    </row>
    <row r="19" spans="188:198" customFormat="1" ht="30">
      <c r="GF19" s="853" t="e">
        <f t="shared" si="18"/>
        <v>#N/A</v>
      </c>
      <c r="GG19" s="853" t="s">
        <v>624</v>
      </c>
      <c r="GH19" s="855">
        <v>5</v>
      </c>
      <c r="GI19" s="855">
        <v>5</v>
      </c>
      <c r="GJ19" s="855">
        <v>4</v>
      </c>
      <c r="GK19" s="855">
        <v>2</v>
      </c>
      <c r="GL19" s="855">
        <v>2</v>
      </c>
      <c r="GM19" s="855">
        <v>1</v>
      </c>
      <c r="GN19" s="855" t="s">
        <v>625</v>
      </c>
      <c r="GO19" s="855" t="s">
        <v>390</v>
      </c>
      <c r="GP19" s="855" t="s">
        <v>189</v>
      </c>
    </row>
    <row r="20" spans="188:198" customFormat="1">
      <c r="GF20" s="853">
        <f t="shared" si="18"/>
        <v>8</v>
      </c>
      <c r="GG20" s="853" t="s">
        <v>418</v>
      </c>
      <c r="GH20" s="855">
        <v>5</v>
      </c>
      <c r="GI20" s="855">
        <v>5</v>
      </c>
      <c r="GJ20" s="855">
        <v>4</v>
      </c>
      <c r="GK20" s="855">
        <v>2</v>
      </c>
      <c r="GL20" s="855">
        <v>1</v>
      </c>
      <c r="GM20" s="855">
        <v>1</v>
      </c>
      <c r="GN20" s="855" t="s">
        <v>626</v>
      </c>
      <c r="GO20" s="855" t="s">
        <v>627</v>
      </c>
      <c r="GP20" s="855" t="s">
        <v>545</v>
      </c>
    </row>
    <row r="21" spans="188:198" customFormat="1">
      <c r="GF21" s="853" t="e">
        <f t="shared" si="18"/>
        <v>#N/A</v>
      </c>
      <c r="GG21" s="853" t="s">
        <v>628</v>
      </c>
      <c r="GH21" s="855">
        <v>5</v>
      </c>
      <c r="GI21" s="855">
        <v>5</v>
      </c>
      <c r="GJ21" s="855">
        <v>3</v>
      </c>
      <c r="GK21" s="855">
        <v>2</v>
      </c>
      <c r="GL21" s="855">
        <v>2</v>
      </c>
      <c r="GM21" s="855">
        <v>2</v>
      </c>
      <c r="GN21" s="855" t="s">
        <v>629</v>
      </c>
      <c r="GO21" s="855" t="s">
        <v>630</v>
      </c>
      <c r="GP21" s="855" t="s">
        <v>601</v>
      </c>
    </row>
    <row r="22" spans="188:198" customFormat="1" ht="30">
      <c r="GF22" s="853" t="e">
        <f t="shared" si="18"/>
        <v>#N/A</v>
      </c>
      <c r="GG22" s="853" t="s">
        <v>631</v>
      </c>
      <c r="GH22" s="855">
        <v>5</v>
      </c>
      <c r="GI22" s="855">
        <v>5</v>
      </c>
      <c r="GJ22" s="855">
        <v>3</v>
      </c>
      <c r="GK22" s="855">
        <v>2</v>
      </c>
      <c r="GL22" s="855">
        <v>1</v>
      </c>
      <c r="GM22" s="855">
        <v>1</v>
      </c>
      <c r="GN22" s="855" t="s">
        <v>632</v>
      </c>
      <c r="GO22" s="855" t="s">
        <v>633</v>
      </c>
      <c r="GP22" s="855" t="s">
        <v>634</v>
      </c>
    </row>
    <row r="23" spans="188:198" customFormat="1" ht="30">
      <c r="GF23" s="853" t="e">
        <f t="shared" si="18"/>
        <v>#N/A</v>
      </c>
      <c r="GG23" s="853" t="s">
        <v>635</v>
      </c>
      <c r="GH23" s="855">
        <v>5</v>
      </c>
      <c r="GI23" s="855">
        <v>5</v>
      </c>
      <c r="GJ23" s="855">
        <v>3</v>
      </c>
      <c r="GK23" s="855">
        <v>1</v>
      </c>
      <c r="GL23" s="855">
        <v>1</v>
      </c>
      <c r="GM23" s="855">
        <v>1</v>
      </c>
      <c r="GN23" s="855" t="s">
        <v>636</v>
      </c>
      <c r="GO23" s="855" t="s">
        <v>637</v>
      </c>
      <c r="GP23" s="855" t="s">
        <v>405</v>
      </c>
    </row>
    <row r="24" spans="188:198" customFormat="1">
      <c r="GF24" s="853" t="e">
        <f t="shared" si="18"/>
        <v>#N/A</v>
      </c>
      <c r="GG24" s="853" t="s">
        <v>638</v>
      </c>
      <c r="GH24" s="855">
        <v>5</v>
      </c>
      <c r="GI24" s="855">
        <v>5</v>
      </c>
      <c r="GJ24" s="855">
        <v>3</v>
      </c>
      <c r="GK24" s="855">
        <v>1</v>
      </c>
      <c r="GL24" s="855">
        <v>1</v>
      </c>
      <c r="GM24" s="855">
        <v>1</v>
      </c>
      <c r="GN24" s="855" t="s">
        <v>639</v>
      </c>
      <c r="GO24" s="855" t="s">
        <v>640</v>
      </c>
      <c r="GP24" s="855" t="s">
        <v>452</v>
      </c>
    </row>
    <row r="25" spans="188:198" customFormat="1" ht="30">
      <c r="GF25" s="853">
        <f t="shared" si="18"/>
        <v>13</v>
      </c>
      <c r="GG25" s="853" t="s">
        <v>514</v>
      </c>
      <c r="GH25" s="855">
        <v>5</v>
      </c>
      <c r="GI25" s="855">
        <v>5</v>
      </c>
      <c r="GJ25" s="855">
        <v>2</v>
      </c>
      <c r="GK25" s="855">
        <v>1</v>
      </c>
      <c r="GL25" s="855">
        <v>1</v>
      </c>
      <c r="GM25" s="855">
        <v>0</v>
      </c>
      <c r="GN25" s="855" t="s">
        <v>641</v>
      </c>
      <c r="GO25" s="855" t="s">
        <v>642</v>
      </c>
      <c r="GP25" s="855" t="s">
        <v>398</v>
      </c>
    </row>
    <row r="26" spans="188:198" customFormat="1" ht="30">
      <c r="GF26" s="853" t="e">
        <f t="shared" si="18"/>
        <v>#N/A</v>
      </c>
      <c r="GG26" s="853" t="s">
        <v>168</v>
      </c>
      <c r="GH26" s="855">
        <v>5</v>
      </c>
      <c r="GI26" s="855">
        <v>5</v>
      </c>
      <c r="GJ26" s="855">
        <v>1</v>
      </c>
      <c r="GK26" s="855">
        <v>1</v>
      </c>
      <c r="GL26" s="855">
        <v>1</v>
      </c>
      <c r="GM26" s="855">
        <v>1</v>
      </c>
      <c r="GN26" s="855" t="s">
        <v>643</v>
      </c>
      <c r="GO26" s="855" t="s">
        <v>644</v>
      </c>
      <c r="GP26" s="855" t="s">
        <v>382</v>
      </c>
    </row>
    <row r="27" spans="188:198" customFormat="1"/>
    <row r="28" spans="188:198" customFormat="1"/>
    <row r="29" spans="188:198" customFormat="1"/>
    <row r="30" spans="188:198" customFormat="1"/>
  </sheetData>
  <mergeCells count="20">
    <mergeCell ref="HB1:HC1"/>
    <mergeCell ref="EN1:EX1"/>
    <mergeCell ref="EY1:FI1"/>
    <mergeCell ref="FJ1:FT1"/>
    <mergeCell ref="FU1:GE1"/>
    <mergeCell ref="GF1:GP1"/>
    <mergeCell ref="GQ1:HA1"/>
    <mergeCell ref="A1:K1"/>
    <mergeCell ref="EC1:EM1"/>
    <mergeCell ref="L1:V1"/>
    <mergeCell ref="W1:AG1"/>
    <mergeCell ref="AH1:AR1"/>
    <mergeCell ref="AS1:BC1"/>
    <mergeCell ref="BD1:BN1"/>
    <mergeCell ref="BO1:BY1"/>
    <mergeCell ref="BZ1:CJ1"/>
    <mergeCell ref="CK1:CU1"/>
    <mergeCell ref="CV1:DF1"/>
    <mergeCell ref="DG1:DQ1"/>
    <mergeCell ref="DR1:EB1"/>
  </mergeCells>
  <conditionalFormatting sqref="M2:M11">
    <cfRule type="expression" dxfId="30" priority="1">
      <formula>ISNUMBER(L2)</formula>
    </cfRule>
  </conditionalFormatting>
  <conditionalFormatting sqref="X2:X9 DH2:DH9 GR2:GR9 BE2:BE11 FV2:FV14 BP2:BP15 CA2:CA16 CL2:CL16 CW2:CW16 GG2:GG26 AT10 FK10:FK13">
    <cfRule type="expression" dxfId="29" priority="44">
      <formula>ISNUMBER(W2)</formula>
    </cfRule>
  </conditionalFormatting>
  <conditionalFormatting sqref="AI2:AI6">
    <cfRule type="expression" dxfId="28" priority="17">
      <formula>ISNUMBER(AH2)</formula>
    </cfRule>
  </conditionalFormatting>
  <conditionalFormatting sqref="AT2:AT6">
    <cfRule type="expression" dxfId="27" priority="16">
      <formula>ISNUMBER(AS2)</formula>
    </cfRule>
  </conditionalFormatting>
  <conditionalFormatting sqref="DG2:DG9 GQ2:GQ9 FU2:FU14 CK2:CK16 CV2:CV16 GF2:GF26 FJ10:FJ13 BZ10:BZ16">
    <cfRule type="expression" dxfId="26" priority="38">
      <formula>ISNUMBER(BY2)</formula>
    </cfRule>
  </conditionalFormatting>
  <conditionalFormatting sqref="DR2:DR4">
    <cfRule type="expression" dxfId="25" priority="32">
      <formula>ISNUMBER(DQ2)</formula>
    </cfRule>
  </conditionalFormatting>
  <conditionalFormatting sqref="DS2:DS4">
    <cfRule type="expression" dxfId="24" priority="9">
      <formula>ISNUMBER(DR2)</formula>
    </cfRule>
  </conditionalFormatting>
  <conditionalFormatting sqref="EC2:EC3">
    <cfRule type="expression" dxfId="23" priority="45">
      <formula>ISNUMBER(#REF!)</formula>
    </cfRule>
  </conditionalFormatting>
  <conditionalFormatting sqref="ED2:ED3">
    <cfRule type="expression" dxfId="22" priority="8">
      <formula>ISNUMBER(EC2)</formula>
    </cfRule>
  </conditionalFormatting>
  <conditionalFormatting sqref="EN2:EN5">
    <cfRule type="expression" dxfId="21" priority="33">
      <formula>ISNUMBER(EM2)</formula>
    </cfRule>
  </conditionalFormatting>
  <conditionalFormatting sqref="EO2:EO5">
    <cfRule type="expression" dxfId="20" priority="7">
      <formula>ISNUMBER(EN2)</formula>
    </cfRule>
  </conditionalFormatting>
  <conditionalFormatting sqref="EY2:EY5">
    <cfRule type="expression" dxfId="19" priority="27">
      <formula>ISNUMBER(EX2)</formula>
    </cfRule>
  </conditionalFormatting>
  <conditionalFormatting sqref="EZ2:EZ5">
    <cfRule type="expression" dxfId="18" priority="6">
      <formula>ISNUMBER(EY2)</formula>
    </cfRule>
  </conditionalFormatting>
  <conditionalFormatting sqref="FJ2:FJ4">
    <cfRule type="expression" dxfId="17" priority="26">
      <formula>ISNUMBER(FI2)</formula>
    </cfRule>
  </conditionalFormatting>
  <conditionalFormatting sqref="FK2:FK4">
    <cfRule type="expression" dxfId="16" priority="5">
      <formula>ISNUMBER(FJ2)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8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1.42578125" customWidth="1"/>
    <col min="2" max="2" width="10.42578125" customWidth="1"/>
    <col min="3" max="3" width="0.5703125" customWidth="1"/>
    <col min="4" max="4" width="8.140625" customWidth="1"/>
    <col min="5" max="5" width="2.5703125" customWidth="1"/>
    <col min="6" max="6" width="6.42578125" customWidth="1"/>
    <col min="7" max="7" width="7" customWidth="1"/>
    <col min="8" max="8" width="9.140625" customWidth="1"/>
    <col min="9" max="9" width="13.42578125" customWidth="1"/>
    <col min="10" max="10" width="6.5703125" customWidth="1"/>
    <col min="11" max="11" width="2.140625" customWidth="1"/>
    <col min="12" max="12" width="13.42578125" customWidth="1"/>
    <col min="13" max="13" width="16.5703125" customWidth="1"/>
    <col min="14" max="14" width="3.85546875" customWidth="1"/>
    <col min="15" max="17" width="28" customWidth="1"/>
    <col min="18" max="19" width="12.42578125" customWidth="1"/>
    <col min="20" max="20" width="13.42578125" customWidth="1"/>
    <col min="21" max="21" width="11.85546875" customWidth="1"/>
    <col min="22" max="22" width="4.140625" customWidth="1"/>
    <col min="23" max="23" width="7.42578125" customWidth="1"/>
    <col min="24" max="24" width="11.85546875" customWidth="1"/>
    <col min="25" max="25" width="10.42578125" customWidth="1"/>
  </cols>
  <sheetData>
    <row r="1" spans="1:25" ht="31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59" t="s">
        <v>7</v>
      </c>
      <c r="I1" s="560" t="s">
        <v>8</v>
      </c>
      <c r="J1" s="889" t="s">
        <v>9</v>
      </c>
      <c r="K1" s="890"/>
      <c r="L1" s="2" t="s">
        <v>10</v>
      </c>
      <c r="M1" s="4" t="s">
        <v>11</v>
      </c>
      <c r="N1" s="5">
        <f>COUNTIF(I3:I289,"&gt;0")</f>
        <v>119</v>
      </c>
      <c r="O1" s="891" t="s">
        <v>12</v>
      </c>
      <c r="P1" s="892"/>
      <c r="Q1" s="6"/>
      <c r="R1" s="893" t="s">
        <v>13</v>
      </c>
      <c r="S1" s="7" t="s">
        <v>14</v>
      </c>
      <c r="T1" s="7" t="s">
        <v>15</v>
      </c>
      <c r="U1" s="8"/>
      <c r="V1" s="8"/>
      <c r="W1" s="8"/>
      <c r="X1" s="8"/>
      <c r="Y1" s="9"/>
    </row>
    <row r="2" spans="1:25" ht="15.75">
      <c r="A2" s="10"/>
      <c r="B2" s="11"/>
      <c r="C2" s="11"/>
      <c r="D2" s="11"/>
      <c r="E2" s="12"/>
      <c r="F2" s="12"/>
      <c r="G2" s="13"/>
      <c r="H2" s="14" t="s">
        <v>16</v>
      </c>
      <c r="I2" s="15">
        <f>SUM(I3:I1000)</f>
        <v>68545.430000000022</v>
      </c>
      <c r="J2" s="895">
        <f>SUM(J3:J1000)-J219-J289</f>
        <v>77.150000000000063</v>
      </c>
      <c r="K2" s="896"/>
      <c r="L2" s="16" t="s">
        <v>17</v>
      </c>
      <c r="M2" s="561" t="s">
        <v>18</v>
      </c>
      <c r="N2" s="17">
        <f>COUNTIF(I3:I289,"&lt;0")</f>
        <v>25</v>
      </c>
      <c r="O2" s="18"/>
      <c r="P2" s="18"/>
      <c r="Q2" s="18"/>
      <c r="R2" s="894"/>
      <c r="S2" s="19">
        <f>16500+4579.55+3000</f>
        <v>24079.55</v>
      </c>
      <c r="T2" s="19" t="str">
        <f>IF(S2-R1000&gt;0,S2-R1000,"Bateu a Meta!")</f>
        <v>Bateu a Meta!</v>
      </c>
      <c r="U2" s="20"/>
      <c r="V2" s="20"/>
      <c r="W2" s="20"/>
      <c r="X2" s="20"/>
      <c r="Y2" s="21"/>
    </row>
    <row r="3" spans="1:25" ht="15" customHeight="1">
      <c r="A3" s="22">
        <v>43832</v>
      </c>
      <c r="B3" s="23" t="s">
        <v>47</v>
      </c>
      <c r="C3" s="24" t="s">
        <v>69</v>
      </c>
      <c r="D3" s="25" t="s">
        <v>70</v>
      </c>
      <c r="E3" s="24" t="s">
        <v>71</v>
      </c>
      <c r="F3" s="26">
        <v>2600</v>
      </c>
      <c r="G3" s="27">
        <v>7.5999999999999988</v>
      </c>
      <c r="H3" s="28">
        <v>0</v>
      </c>
      <c r="I3" s="29">
        <v>0</v>
      </c>
      <c r="J3" s="30">
        <v>0</v>
      </c>
      <c r="K3" s="31" t="s">
        <v>9</v>
      </c>
      <c r="L3" s="32">
        <f t="shared" ref="L3:L66" si="0">IF(B3="Compra",(F3*G3)+10+(F3*G3*0.000325),"")</f>
        <v>19776.421999999995</v>
      </c>
      <c r="M3" s="33" t="s">
        <v>19</v>
      </c>
      <c r="N3" s="34"/>
      <c r="O3" s="35"/>
      <c r="P3" s="35"/>
      <c r="Q3" s="35"/>
      <c r="R3" s="36">
        <f>'Operações 2019'!R146</f>
        <v>475.09680778173993</v>
      </c>
      <c r="S3" s="562">
        <f t="shared" ref="S3:S218" si="1">IF(R3&lt;&gt;R2,R3-R2,"")</f>
        <v>475.09680778173993</v>
      </c>
      <c r="T3" s="37"/>
      <c r="U3" s="38">
        <f>M7</f>
        <v>-2397.4899999999998</v>
      </c>
      <c r="V3" s="39" t="s">
        <v>20</v>
      </c>
      <c r="W3" s="40">
        <f>M9</f>
        <v>-0.13239999999999999</v>
      </c>
      <c r="X3" s="41">
        <f>IF(I4&lt;&gt;0,I4,"")</f>
        <v>201.58</v>
      </c>
      <c r="Y3" s="42">
        <f>IF(I4&lt;&gt;0,A4,"")</f>
        <v>43833</v>
      </c>
    </row>
    <row r="4" spans="1:25">
      <c r="A4" s="22">
        <v>43833</v>
      </c>
      <c r="B4" s="23" t="s">
        <v>48</v>
      </c>
      <c r="C4" s="24" t="s">
        <v>69</v>
      </c>
      <c r="D4" s="25" t="s">
        <v>70</v>
      </c>
      <c r="E4" s="24" t="s">
        <v>71</v>
      </c>
      <c r="F4" s="26">
        <v>2600</v>
      </c>
      <c r="G4" s="27">
        <v>7.68</v>
      </c>
      <c r="H4" s="27">
        <v>7.61</v>
      </c>
      <c r="I4" s="43">
        <v>201.58</v>
      </c>
      <c r="J4" s="44">
        <v>1.01</v>
      </c>
      <c r="K4" s="25" t="s">
        <v>9</v>
      </c>
      <c r="L4" s="32" t="str">
        <f t="shared" si="0"/>
        <v/>
      </c>
      <c r="M4" s="45" t="s">
        <v>21</v>
      </c>
      <c r="N4" s="34"/>
      <c r="O4" s="35"/>
      <c r="P4" s="35"/>
      <c r="Q4" s="35"/>
      <c r="R4" s="36">
        <f t="shared" ref="R4:R55" si="2">R3*((J4/100)+1)</f>
        <v>479.89528554033552</v>
      </c>
      <c r="S4" s="37">
        <f t="shared" si="1"/>
        <v>4.7984777585955953</v>
      </c>
      <c r="T4" s="37"/>
      <c r="U4" s="38">
        <f>M34</f>
        <v>6051.57</v>
      </c>
      <c r="V4" s="39" t="s">
        <v>22</v>
      </c>
      <c r="W4" s="46">
        <f>M36</f>
        <v>0.2621</v>
      </c>
      <c r="X4" s="41">
        <f>IF(I6&lt;&gt;0,I6,"")</f>
        <v>-1040.3</v>
      </c>
      <c r="Y4" s="42">
        <f>IF(I6&lt;&gt;0,A6,"")</f>
        <v>43838</v>
      </c>
    </row>
    <row r="5" spans="1:25">
      <c r="A5" s="47">
        <v>43833</v>
      </c>
      <c r="B5" s="48" t="s">
        <v>47</v>
      </c>
      <c r="C5" s="49" t="s">
        <v>69</v>
      </c>
      <c r="D5" s="50" t="s">
        <v>72</v>
      </c>
      <c r="E5" s="49" t="s">
        <v>71</v>
      </c>
      <c r="F5" s="50">
        <v>4200</v>
      </c>
      <c r="G5" s="51">
        <v>4.82</v>
      </c>
      <c r="H5" s="51">
        <v>0</v>
      </c>
      <c r="I5" s="52">
        <v>0</v>
      </c>
      <c r="J5" s="53">
        <v>0</v>
      </c>
      <c r="K5" s="54" t="s">
        <v>9</v>
      </c>
      <c r="L5" s="55">
        <f t="shared" si="0"/>
        <v>20260.579300000001</v>
      </c>
      <c r="M5" s="56">
        <f>IFERROR(AVERAGE(L3:L29),0)</f>
        <v>16829.464550000001</v>
      </c>
      <c r="N5" s="34"/>
      <c r="O5" s="35"/>
      <c r="P5" s="35"/>
      <c r="Q5" s="35"/>
      <c r="R5" s="36">
        <f t="shared" si="2"/>
        <v>479.89528554033552</v>
      </c>
      <c r="S5" s="37" t="str">
        <f t="shared" si="1"/>
        <v/>
      </c>
      <c r="T5" s="37"/>
      <c r="U5" s="38">
        <f>M63</f>
        <v>-3429.1499999999996</v>
      </c>
      <c r="V5" s="39" t="s">
        <v>23</v>
      </c>
      <c r="W5" s="46">
        <f>M65</f>
        <v>-0.10979999999999998</v>
      </c>
      <c r="X5" s="41">
        <f>IF(I8&lt;&gt;0,I8,"")</f>
        <v>221.24</v>
      </c>
      <c r="Y5" s="42">
        <f>IF(I8&lt;&gt;0,A8,"")</f>
        <v>43839</v>
      </c>
    </row>
    <row r="6" spans="1:25">
      <c r="A6" s="47">
        <v>43838</v>
      </c>
      <c r="B6" s="48" t="s">
        <v>48</v>
      </c>
      <c r="C6" s="49" t="s">
        <v>69</v>
      </c>
      <c r="D6" s="50" t="s">
        <v>72</v>
      </c>
      <c r="E6" s="49" t="s">
        <v>71</v>
      </c>
      <c r="F6" s="50">
        <v>4200</v>
      </c>
      <c r="G6" s="51">
        <v>4.57</v>
      </c>
      <c r="H6" s="51">
        <v>4.82</v>
      </c>
      <c r="I6" s="52">
        <v>-1040.3</v>
      </c>
      <c r="J6" s="53">
        <v>-5.13</v>
      </c>
      <c r="K6" s="54" t="s">
        <v>9</v>
      </c>
      <c r="L6" s="55" t="str">
        <f t="shared" si="0"/>
        <v/>
      </c>
      <c r="M6" s="45" t="s">
        <v>24</v>
      </c>
      <c r="N6" s="34"/>
      <c r="O6" s="35"/>
      <c r="P6" s="35"/>
      <c r="Q6" s="35"/>
      <c r="R6" s="36">
        <f t="shared" si="2"/>
        <v>455.27665739211631</v>
      </c>
      <c r="S6" s="37">
        <f t="shared" si="1"/>
        <v>-24.618628148219216</v>
      </c>
      <c r="T6" s="37"/>
      <c r="U6" s="38">
        <f>M80</f>
        <v>13182.16</v>
      </c>
      <c r="V6" s="39" t="s">
        <v>25</v>
      </c>
      <c r="W6" s="46">
        <f>M82</f>
        <v>0.26580000000000004</v>
      </c>
      <c r="X6" s="41">
        <f>IF(I10&lt;&gt;0,I10,"")</f>
        <v>158.34</v>
      </c>
      <c r="Y6" s="42">
        <f>IF(I10&lt;&gt;0,A10,"")</f>
        <v>43843</v>
      </c>
    </row>
    <row r="7" spans="1:25">
      <c r="A7" s="22">
        <v>43838</v>
      </c>
      <c r="B7" s="23" t="s">
        <v>47</v>
      </c>
      <c r="C7" s="24" t="s">
        <v>69</v>
      </c>
      <c r="D7" s="25" t="s">
        <v>73</v>
      </c>
      <c r="E7" s="24" t="s">
        <v>71</v>
      </c>
      <c r="F7" s="26">
        <v>2800</v>
      </c>
      <c r="G7" s="27">
        <v>6.12</v>
      </c>
      <c r="H7" s="27">
        <v>0</v>
      </c>
      <c r="I7" s="43">
        <v>0</v>
      </c>
      <c r="J7" s="44">
        <v>0</v>
      </c>
      <c r="K7" s="25" t="s">
        <v>9</v>
      </c>
      <c r="L7" s="32">
        <f t="shared" si="0"/>
        <v>17151.569200000002</v>
      </c>
      <c r="M7" s="56">
        <f>SUM(I3:I29)</f>
        <v>-2397.4899999999998</v>
      </c>
      <c r="N7" s="34"/>
      <c r="O7" s="35"/>
      <c r="P7" s="35"/>
      <c r="Q7" s="35"/>
      <c r="R7" s="36">
        <f t="shared" si="2"/>
        <v>455.27665739211631</v>
      </c>
      <c r="S7" s="37" t="str">
        <f t="shared" si="1"/>
        <v/>
      </c>
      <c r="T7" s="37"/>
      <c r="U7" s="38">
        <f>M111</f>
        <v>12163.04</v>
      </c>
      <c r="V7" s="39" t="s">
        <v>26</v>
      </c>
      <c r="W7" s="46">
        <f>M113</f>
        <v>9.2499999999999999E-2</v>
      </c>
      <c r="X7" s="41">
        <f>IF(I12&lt;&gt;0,I12,"")</f>
        <v>310.72000000000003</v>
      </c>
      <c r="Y7" s="42">
        <f>IF(I12&lt;&gt;0,A12,"")</f>
        <v>43844</v>
      </c>
    </row>
    <row r="8" spans="1:25">
      <c r="A8" s="22">
        <v>43839</v>
      </c>
      <c r="B8" s="23" t="s">
        <v>48</v>
      </c>
      <c r="C8" s="24" t="s">
        <v>69</v>
      </c>
      <c r="D8" s="25" t="s">
        <v>73</v>
      </c>
      <c r="E8" s="24" t="s">
        <v>71</v>
      </c>
      <c r="F8" s="26">
        <v>2800</v>
      </c>
      <c r="G8" s="27">
        <v>6.2</v>
      </c>
      <c r="H8" s="27">
        <v>6.13</v>
      </c>
      <c r="I8" s="43">
        <v>221.24</v>
      </c>
      <c r="J8" s="44">
        <v>1.28</v>
      </c>
      <c r="K8" s="25" t="s">
        <v>9</v>
      </c>
      <c r="L8" s="32" t="str">
        <f t="shared" si="0"/>
        <v/>
      </c>
      <c r="M8" s="45" t="s">
        <v>27</v>
      </c>
      <c r="N8" s="34"/>
      <c r="O8" s="35"/>
      <c r="P8" s="35"/>
      <c r="Q8" s="35"/>
      <c r="R8" s="36">
        <f t="shared" si="2"/>
        <v>461.10419860673534</v>
      </c>
      <c r="S8" s="37">
        <f t="shared" si="1"/>
        <v>5.827541214619032</v>
      </c>
      <c r="T8" s="37"/>
      <c r="U8" s="38">
        <f>M144</f>
        <v>7232.29</v>
      </c>
      <c r="V8" s="39" t="s">
        <v>28</v>
      </c>
      <c r="W8" s="46">
        <f>M146</f>
        <v>8.0599999999999991E-2</v>
      </c>
      <c r="X8" s="41">
        <f>IF(I14&lt;&gt;0,I14,"")</f>
        <v>137.65</v>
      </c>
      <c r="Y8" s="42">
        <f>IF(I14&lt;&gt;0,A14,"")</f>
        <v>43846</v>
      </c>
    </row>
    <row r="9" spans="1:25">
      <c r="A9" s="57">
        <v>43840</v>
      </c>
      <c r="B9" s="58" t="s">
        <v>47</v>
      </c>
      <c r="C9" s="59" t="s">
        <v>69</v>
      </c>
      <c r="D9" s="60" t="s">
        <v>74</v>
      </c>
      <c r="E9" s="59" t="s">
        <v>71</v>
      </c>
      <c r="F9" s="60">
        <v>500</v>
      </c>
      <c r="G9" s="61">
        <v>37.25</v>
      </c>
      <c r="H9" s="61">
        <v>0</v>
      </c>
      <c r="I9" s="62">
        <v>0</v>
      </c>
      <c r="J9" s="63">
        <v>0</v>
      </c>
      <c r="K9" s="64" t="s">
        <v>9</v>
      </c>
      <c r="L9" s="65">
        <f t="shared" si="0"/>
        <v>18641.053124999999</v>
      </c>
      <c r="M9" s="66">
        <f>SUM(J3:J29)/100</f>
        <v>-0.13239999999999999</v>
      </c>
      <c r="N9" s="34"/>
      <c r="O9" s="35"/>
      <c r="P9" s="35"/>
      <c r="Q9" s="35"/>
      <c r="R9" s="36">
        <f t="shared" si="2"/>
        <v>461.10419860673534</v>
      </c>
      <c r="S9" s="37" t="str">
        <f t="shared" si="1"/>
        <v/>
      </c>
      <c r="T9" s="37"/>
      <c r="U9" s="38">
        <f>M188</f>
        <v>27971.390000000007</v>
      </c>
      <c r="V9" s="39" t="s">
        <v>29</v>
      </c>
      <c r="W9" s="46">
        <f>M190</f>
        <v>0.21259999999999998</v>
      </c>
      <c r="X9" s="41">
        <f>IF(I16&lt;&gt;0,I16,"")</f>
        <v>-300.66000000000003</v>
      </c>
      <c r="Y9" s="42">
        <f>IF(I16&lt;&gt;0,A16,"")</f>
        <v>43847</v>
      </c>
    </row>
    <row r="10" spans="1:25">
      <c r="A10" s="57">
        <v>43843</v>
      </c>
      <c r="B10" s="58" t="s">
        <v>48</v>
      </c>
      <c r="C10" s="59" t="s">
        <v>69</v>
      </c>
      <c r="D10" s="60" t="s">
        <v>74</v>
      </c>
      <c r="E10" s="59" t="s">
        <v>71</v>
      </c>
      <c r="F10" s="60">
        <v>500</v>
      </c>
      <c r="G10" s="61">
        <v>37.56</v>
      </c>
      <c r="H10" s="61">
        <v>37.25</v>
      </c>
      <c r="I10" s="62">
        <v>158.34</v>
      </c>
      <c r="J10" s="63">
        <v>0.85</v>
      </c>
      <c r="K10" s="64" t="s">
        <v>9</v>
      </c>
      <c r="L10" s="67" t="str">
        <f t="shared" si="0"/>
        <v/>
      </c>
      <c r="M10" s="388"/>
      <c r="N10" s="68"/>
      <c r="O10" s="35"/>
      <c r="P10" s="35"/>
      <c r="Q10" s="35"/>
      <c r="R10" s="36">
        <f t="shared" si="2"/>
        <v>465.02358429489254</v>
      </c>
      <c r="S10" s="37">
        <f t="shared" si="1"/>
        <v>3.919385688157206</v>
      </c>
      <c r="T10" s="37"/>
      <c r="U10" s="38">
        <f>M233</f>
        <v>-363.74000000000069</v>
      </c>
      <c r="V10" s="39" t="s">
        <v>30</v>
      </c>
      <c r="W10" s="46">
        <f>M235</f>
        <v>8.9999999999998523E-4</v>
      </c>
      <c r="X10" s="41">
        <f>IF(I18&lt;&gt;0,I18,"")</f>
        <v>165.71</v>
      </c>
      <c r="Y10" s="42">
        <f>IF(I18&lt;&gt;0,A18,"")</f>
        <v>43850</v>
      </c>
    </row>
    <row r="11" spans="1:25">
      <c r="A11" s="69">
        <v>43843</v>
      </c>
      <c r="B11" s="70" t="s">
        <v>47</v>
      </c>
      <c r="C11" s="71" t="s">
        <v>69</v>
      </c>
      <c r="D11" s="72" t="s">
        <v>75</v>
      </c>
      <c r="E11" s="71" t="s">
        <v>71</v>
      </c>
      <c r="F11" s="72">
        <v>1900</v>
      </c>
      <c r="G11" s="73">
        <v>9.43</v>
      </c>
      <c r="H11" s="73">
        <v>0</v>
      </c>
      <c r="I11" s="74">
        <v>0</v>
      </c>
      <c r="J11" s="75">
        <v>0</v>
      </c>
      <c r="K11" s="76" t="s">
        <v>9</v>
      </c>
      <c r="L11" s="77">
        <f t="shared" si="0"/>
        <v>17932.823025000002</v>
      </c>
      <c r="M11" s="78"/>
      <c r="N11" s="68"/>
      <c r="O11" s="35"/>
      <c r="P11" s="35"/>
      <c r="Q11" s="35"/>
      <c r="R11" s="36">
        <f t="shared" si="2"/>
        <v>465.02358429489254</v>
      </c>
      <c r="S11" s="37" t="str">
        <f t="shared" si="1"/>
        <v/>
      </c>
      <c r="T11" s="37"/>
      <c r="U11" s="38">
        <f>M275</f>
        <v>-21864.04</v>
      </c>
      <c r="V11" s="39" t="s">
        <v>31</v>
      </c>
      <c r="W11" s="46">
        <f>M277</f>
        <v>-0.15099999999999997</v>
      </c>
      <c r="X11" s="41">
        <f>IF(I20&lt;&gt;0,I20,"")</f>
        <v>3.61</v>
      </c>
      <c r="Y11" s="42">
        <f>IF(I20&lt;&gt;0,A20,"")</f>
        <v>43851</v>
      </c>
    </row>
    <row r="12" spans="1:25">
      <c r="A12" s="69">
        <v>43844</v>
      </c>
      <c r="B12" s="70" t="s">
        <v>48</v>
      </c>
      <c r="C12" s="71" t="s">
        <v>69</v>
      </c>
      <c r="D12" s="72" t="s">
        <v>75</v>
      </c>
      <c r="E12" s="71" t="s">
        <v>71</v>
      </c>
      <c r="F12" s="72">
        <v>1900</v>
      </c>
      <c r="G12" s="73">
        <v>9.6</v>
      </c>
      <c r="H12" s="73">
        <v>9.44</v>
      </c>
      <c r="I12" s="74">
        <v>310.72000000000003</v>
      </c>
      <c r="J12" s="75">
        <v>1.73</v>
      </c>
      <c r="K12" s="76" t="s">
        <v>9</v>
      </c>
      <c r="L12" s="77" t="str">
        <f t="shared" si="0"/>
        <v/>
      </c>
      <c r="M12" s="78"/>
      <c r="N12" s="68"/>
      <c r="O12" s="35"/>
      <c r="P12" s="35"/>
      <c r="Q12" s="35"/>
      <c r="R12" s="36">
        <f t="shared" si="2"/>
        <v>473.0684923031942</v>
      </c>
      <c r="S12" s="37">
        <f t="shared" si="1"/>
        <v>8.0449080083016611</v>
      </c>
      <c r="T12" s="37"/>
      <c r="U12" s="38">
        <f>M310</f>
        <v>3494.4700000000003</v>
      </c>
      <c r="V12" s="39" t="s">
        <v>32</v>
      </c>
      <c r="W12" s="46">
        <f>M312</f>
        <v>3.2099999999999997E-2</v>
      </c>
      <c r="X12" s="41">
        <f>IF(I22&lt;&gt;0,I22,"")</f>
        <v>115.59</v>
      </c>
      <c r="Y12" s="42">
        <f>IF(I22&lt;&gt;0,A22,"")</f>
        <v>43852</v>
      </c>
    </row>
    <row r="13" spans="1:25">
      <c r="A13" s="57">
        <v>43845</v>
      </c>
      <c r="B13" s="58" t="s">
        <v>47</v>
      </c>
      <c r="C13" s="59" t="s">
        <v>69</v>
      </c>
      <c r="D13" s="60" t="s">
        <v>74</v>
      </c>
      <c r="E13" s="59" t="s">
        <v>71</v>
      </c>
      <c r="F13" s="60">
        <v>400</v>
      </c>
      <c r="G13" s="61">
        <v>41.33</v>
      </c>
      <c r="H13" s="61">
        <v>0</v>
      </c>
      <c r="I13" s="62">
        <v>0</v>
      </c>
      <c r="J13" s="63">
        <v>0</v>
      </c>
      <c r="K13" s="64" t="s">
        <v>9</v>
      </c>
      <c r="L13" s="67">
        <f t="shared" si="0"/>
        <v>16547.372899999998</v>
      </c>
      <c r="M13" s="78"/>
      <c r="N13" s="68"/>
      <c r="O13" s="35"/>
      <c r="P13" s="35"/>
      <c r="Q13" s="35"/>
      <c r="R13" s="36">
        <f t="shared" si="2"/>
        <v>473.0684923031942</v>
      </c>
      <c r="S13" s="37" t="str">
        <f t="shared" si="1"/>
        <v/>
      </c>
      <c r="T13" s="37"/>
      <c r="U13" s="38">
        <f>M345</f>
        <v>8680.98</v>
      </c>
      <c r="V13" s="39" t="s">
        <v>33</v>
      </c>
      <c r="W13" s="46">
        <f>M347</f>
        <v>7.580000000000002E-2</v>
      </c>
      <c r="X13" s="41">
        <f>IF(I24&lt;&gt;0,I24,"")</f>
        <v>449.9</v>
      </c>
      <c r="Y13" s="42">
        <f>IF(I24&lt;&gt;0,A24,"")</f>
        <v>43853</v>
      </c>
    </row>
    <row r="14" spans="1:25">
      <c r="A14" s="57">
        <v>43846</v>
      </c>
      <c r="B14" s="58" t="s">
        <v>48</v>
      </c>
      <c r="C14" s="59" t="s">
        <v>69</v>
      </c>
      <c r="D14" s="60" t="s">
        <v>74</v>
      </c>
      <c r="E14" s="59" t="s">
        <v>71</v>
      </c>
      <c r="F14" s="60">
        <v>400</v>
      </c>
      <c r="G14" s="61">
        <v>41.68</v>
      </c>
      <c r="H14" s="61">
        <v>41.34</v>
      </c>
      <c r="I14" s="62">
        <v>137.65</v>
      </c>
      <c r="J14" s="63">
        <v>0.82999999999999985</v>
      </c>
      <c r="K14" s="64" t="s">
        <v>9</v>
      </c>
      <c r="L14" s="67" t="str">
        <f t="shared" si="0"/>
        <v/>
      </c>
      <c r="M14" s="78"/>
      <c r="N14" s="68"/>
      <c r="O14" s="35"/>
      <c r="P14" s="35"/>
      <c r="Q14" s="35"/>
      <c r="R14" s="36">
        <f t="shared" si="2"/>
        <v>476.99496078931071</v>
      </c>
      <c r="S14" s="37">
        <f t="shared" si="1"/>
        <v>3.9264684861165051</v>
      </c>
      <c r="T14" s="37"/>
      <c r="U14" s="38">
        <f>M382</f>
        <v>17823.95</v>
      </c>
      <c r="V14" s="39" t="s">
        <v>34</v>
      </c>
      <c r="W14" s="46">
        <f>M384</f>
        <v>0.14229999999999998</v>
      </c>
      <c r="X14" s="41">
        <f>IF(I26&lt;&gt;0,I26,"")</f>
        <v>-139.15</v>
      </c>
      <c r="Y14" s="42">
        <f>IF(I26&lt;&gt;0,A26,"")</f>
        <v>43854</v>
      </c>
    </row>
    <row r="15" spans="1:25">
      <c r="A15" s="79">
        <v>43846</v>
      </c>
      <c r="B15" s="80" t="s">
        <v>47</v>
      </c>
      <c r="C15" s="81" t="s">
        <v>69</v>
      </c>
      <c r="D15" s="82" t="s">
        <v>75</v>
      </c>
      <c r="E15" s="81" t="s">
        <v>71</v>
      </c>
      <c r="F15" s="83">
        <v>1800</v>
      </c>
      <c r="G15" s="84">
        <v>9.58</v>
      </c>
      <c r="H15" s="84">
        <v>0</v>
      </c>
      <c r="I15" s="85">
        <v>0</v>
      </c>
      <c r="J15" s="86">
        <v>0</v>
      </c>
      <c r="K15" s="82" t="s">
        <v>9</v>
      </c>
      <c r="L15" s="87">
        <f t="shared" si="0"/>
        <v>17259.604299999999</v>
      </c>
      <c r="M15" s="78"/>
      <c r="N15" s="68"/>
      <c r="O15" s="35"/>
      <c r="P15" s="35"/>
      <c r="Q15" s="35"/>
      <c r="R15" s="36">
        <f t="shared" si="2"/>
        <v>476.99496078931071</v>
      </c>
      <c r="S15" s="37" t="str">
        <f t="shared" si="1"/>
        <v/>
      </c>
      <c r="T15" s="37"/>
      <c r="U15" s="88"/>
      <c r="W15" s="88"/>
      <c r="X15" s="41">
        <f>IF(I28&lt;&gt;0,I28,"")</f>
        <v>-2681.72</v>
      </c>
      <c r="Y15" s="42">
        <f>IF(I28&lt;&gt;0,A28,"")</f>
        <v>43860</v>
      </c>
    </row>
    <row r="16" spans="1:25">
      <c r="A16" s="79">
        <v>43847</v>
      </c>
      <c r="B16" s="80" t="s">
        <v>48</v>
      </c>
      <c r="C16" s="81" t="s">
        <v>69</v>
      </c>
      <c r="D16" s="82" t="s">
        <v>75</v>
      </c>
      <c r="E16" s="81" t="s">
        <v>71</v>
      </c>
      <c r="F16" s="83">
        <v>1800</v>
      </c>
      <c r="G16" s="84">
        <v>9.42</v>
      </c>
      <c r="H16" s="84">
        <v>9.59</v>
      </c>
      <c r="I16" s="85">
        <v>-300.66000000000003</v>
      </c>
      <c r="J16" s="86">
        <v>-1.74</v>
      </c>
      <c r="K16" s="82" t="s">
        <v>9</v>
      </c>
      <c r="L16" s="87" t="str">
        <f t="shared" si="0"/>
        <v/>
      </c>
      <c r="M16" s="78"/>
      <c r="N16" s="68"/>
      <c r="O16" s="35"/>
      <c r="P16" s="35"/>
      <c r="Q16" s="35"/>
      <c r="R16" s="36">
        <f t="shared" si="2"/>
        <v>468.69524847157669</v>
      </c>
      <c r="S16" s="37">
        <f t="shared" si="1"/>
        <v>-8.29971231773402</v>
      </c>
      <c r="T16" s="37"/>
      <c r="U16" s="88"/>
      <c r="V16" s="88"/>
      <c r="W16" s="88"/>
      <c r="X16" s="41">
        <f>IF(I30&lt;&gt;0,I30,"")</f>
        <v>447.24</v>
      </c>
      <c r="Y16" s="42">
        <f>IF(I30&lt;&gt;0,A30,"")</f>
        <v>43864</v>
      </c>
    </row>
    <row r="17" spans="1:25">
      <c r="A17" s="57">
        <v>43847</v>
      </c>
      <c r="B17" s="58" t="s">
        <v>47</v>
      </c>
      <c r="C17" s="59" t="s">
        <v>69</v>
      </c>
      <c r="D17" s="60" t="s">
        <v>74</v>
      </c>
      <c r="E17" s="59" t="s">
        <v>71</v>
      </c>
      <c r="F17" s="60">
        <v>400</v>
      </c>
      <c r="G17" s="61">
        <v>41.04</v>
      </c>
      <c r="H17" s="61">
        <v>0</v>
      </c>
      <c r="I17" s="62">
        <v>0</v>
      </c>
      <c r="J17" s="63">
        <v>0</v>
      </c>
      <c r="K17" s="64" t="s">
        <v>9</v>
      </c>
      <c r="L17" s="67">
        <f t="shared" si="0"/>
        <v>16431.335200000001</v>
      </c>
      <c r="M17" s="78"/>
      <c r="N17" s="68"/>
      <c r="O17" s="35"/>
      <c r="P17" s="35"/>
      <c r="Q17" s="35"/>
      <c r="R17" s="36">
        <f t="shared" si="2"/>
        <v>468.69524847157669</v>
      </c>
      <c r="S17" s="37" t="str">
        <f t="shared" si="1"/>
        <v/>
      </c>
      <c r="T17" s="37"/>
      <c r="U17" s="88"/>
      <c r="V17" s="88"/>
      <c r="W17" s="88"/>
      <c r="X17" s="41">
        <f>IF(I32&lt;&gt;0,I32,"")</f>
        <v>879.77</v>
      </c>
      <c r="Y17" s="42">
        <f>IF(I32&lt;&gt;0,A32,"")</f>
        <v>43865</v>
      </c>
    </row>
    <row r="18" spans="1:25">
      <c r="A18" s="57">
        <v>43850</v>
      </c>
      <c r="B18" s="58" t="s">
        <v>48</v>
      </c>
      <c r="C18" s="59" t="s">
        <v>69</v>
      </c>
      <c r="D18" s="60" t="s">
        <v>74</v>
      </c>
      <c r="E18" s="59" t="s">
        <v>71</v>
      </c>
      <c r="F18" s="60">
        <v>400</v>
      </c>
      <c r="G18" s="61">
        <v>41.46</v>
      </c>
      <c r="H18" s="61">
        <v>41.05</v>
      </c>
      <c r="I18" s="62">
        <v>165.71</v>
      </c>
      <c r="J18" s="63">
        <v>1</v>
      </c>
      <c r="K18" s="64" t="s">
        <v>9</v>
      </c>
      <c r="L18" s="67" t="str">
        <f t="shared" si="0"/>
        <v/>
      </c>
      <c r="M18" s="78"/>
      <c r="N18" s="68"/>
      <c r="O18" s="35"/>
      <c r="P18" s="35"/>
      <c r="Q18" s="35"/>
      <c r="R18" s="36">
        <f t="shared" si="2"/>
        <v>473.38220095629248</v>
      </c>
      <c r="S18" s="37">
        <f t="shared" si="1"/>
        <v>4.6869524847157891</v>
      </c>
      <c r="T18" s="37"/>
      <c r="U18" s="88"/>
      <c r="V18" s="88"/>
      <c r="W18" s="88"/>
      <c r="X18" s="41">
        <f>IF(I34&lt;&gt;0,I34,"")</f>
        <v>474.48</v>
      </c>
      <c r="Y18" s="42">
        <f>IF(I34&lt;&gt;0,A34,"")</f>
        <v>43866</v>
      </c>
    </row>
    <row r="19" spans="1:25">
      <c r="A19" s="89">
        <v>43850</v>
      </c>
      <c r="B19" s="90" t="s">
        <v>47</v>
      </c>
      <c r="C19" s="91" t="s">
        <v>69</v>
      </c>
      <c r="D19" s="92" t="s">
        <v>75</v>
      </c>
      <c r="E19" s="91" t="s">
        <v>71</v>
      </c>
      <c r="F19" s="93">
        <v>1700</v>
      </c>
      <c r="G19" s="94">
        <v>9.7899999999999991</v>
      </c>
      <c r="H19" s="94">
        <v>0</v>
      </c>
      <c r="I19" s="95">
        <v>0</v>
      </c>
      <c r="J19" s="96">
        <v>0</v>
      </c>
      <c r="K19" s="92" t="s">
        <v>9</v>
      </c>
      <c r="L19" s="97">
        <f t="shared" si="0"/>
        <v>16658.408974999998</v>
      </c>
      <c r="M19" s="78"/>
      <c r="N19" s="68"/>
      <c r="O19" s="35"/>
      <c r="P19" s="35"/>
      <c r="Q19" s="35"/>
      <c r="R19" s="36">
        <f t="shared" si="2"/>
        <v>473.38220095629248</v>
      </c>
      <c r="S19" s="37" t="str">
        <f t="shared" si="1"/>
        <v/>
      </c>
      <c r="T19" s="37"/>
      <c r="U19" s="88"/>
      <c r="V19" s="88"/>
      <c r="W19" s="88"/>
      <c r="X19" s="41">
        <f>IF(I36&lt;&gt;0,I36,"")</f>
        <v>296.2</v>
      </c>
      <c r="Y19" s="42">
        <f>IF(I36&lt;&gt;0,A36,"")</f>
        <v>43867</v>
      </c>
    </row>
    <row r="20" spans="1:25">
      <c r="A20" s="89">
        <v>43851</v>
      </c>
      <c r="B20" s="90" t="s">
        <v>48</v>
      </c>
      <c r="C20" s="91" t="s">
        <v>69</v>
      </c>
      <c r="D20" s="92" t="s">
        <v>75</v>
      </c>
      <c r="E20" s="91" t="s">
        <v>71</v>
      </c>
      <c r="F20" s="93">
        <v>1700</v>
      </c>
      <c r="G20" s="94">
        <v>9.8000000000000007</v>
      </c>
      <c r="H20" s="94">
        <v>9.8000000000000007</v>
      </c>
      <c r="I20" s="95">
        <v>3.61</v>
      </c>
      <c r="J20" s="96">
        <v>0.02</v>
      </c>
      <c r="K20" s="92" t="s">
        <v>9</v>
      </c>
      <c r="L20" s="97" t="str">
        <f t="shared" si="0"/>
        <v/>
      </c>
      <c r="M20" s="78"/>
      <c r="N20" s="68"/>
      <c r="O20" s="35"/>
      <c r="P20" s="35"/>
      <c r="Q20" s="35"/>
      <c r="R20" s="36">
        <f t="shared" si="2"/>
        <v>473.4768773964837</v>
      </c>
      <c r="S20" s="37">
        <f t="shared" si="1"/>
        <v>9.46764401912219E-2</v>
      </c>
      <c r="T20" s="37"/>
      <c r="U20" s="88"/>
      <c r="V20" s="88"/>
      <c r="W20" s="88"/>
      <c r="X20" s="41">
        <f>IF(I38&lt;&gt;0,I38,"")</f>
        <v>564.64</v>
      </c>
      <c r="Y20" s="42">
        <f>IF(I38&lt;&gt;0,A38,"")</f>
        <v>43868</v>
      </c>
    </row>
    <row r="21" spans="1:25">
      <c r="A21" s="57">
        <v>43851</v>
      </c>
      <c r="B21" s="58" t="s">
        <v>47</v>
      </c>
      <c r="C21" s="59" t="s">
        <v>69</v>
      </c>
      <c r="D21" s="60" t="s">
        <v>74</v>
      </c>
      <c r="E21" s="59" t="s">
        <v>71</v>
      </c>
      <c r="F21" s="60">
        <v>300</v>
      </c>
      <c r="G21" s="61">
        <v>44.76</v>
      </c>
      <c r="H21" s="61">
        <v>0</v>
      </c>
      <c r="I21" s="62">
        <v>0</v>
      </c>
      <c r="J21" s="63">
        <v>0</v>
      </c>
      <c r="K21" s="64" t="s">
        <v>9</v>
      </c>
      <c r="L21" s="67">
        <f t="shared" si="0"/>
        <v>13442.364100000001</v>
      </c>
      <c r="M21" s="78"/>
      <c r="N21" s="68"/>
      <c r="O21" s="35"/>
      <c r="P21" s="35"/>
      <c r="Q21" s="35"/>
      <c r="R21" s="36">
        <f t="shared" si="2"/>
        <v>473.4768773964837</v>
      </c>
      <c r="S21" s="37" t="str">
        <f t="shared" si="1"/>
        <v/>
      </c>
      <c r="T21" s="37"/>
      <c r="U21" s="88"/>
      <c r="V21" s="88"/>
      <c r="W21" s="88"/>
      <c r="X21" s="41">
        <f>IF(I39&lt;&gt;0,I39,"")</f>
        <v>-325.77</v>
      </c>
      <c r="Y21" s="42">
        <f>IF(I39&lt;&gt;0,A39,"")</f>
        <v>43872</v>
      </c>
    </row>
    <row r="22" spans="1:25">
      <c r="A22" s="57">
        <v>43852</v>
      </c>
      <c r="B22" s="58" t="s">
        <v>48</v>
      </c>
      <c r="C22" s="59" t="s">
        <v>69</v>
      </c>
      <c r="D22" s="60" t="s">
        <v>74</v>
      </c>
      <c r="E22" s="59" t="s">
        <v>71</v>
      </c>
      <c r="F22" s="60">
        <v>300</v>
      </c>
      <c r="G22" s="61">
        <v>45.15</v>
      </c>
      <c r="H22" s="61">
        <v>44.77</v>
      </c>
      <c r="I22" s="62">
        <v>115.59</v>
      </c>
      <c r="J22" s="63">
        <v>0.85999999999999976</v>
      </c>
      <c r="K22" s="64" t="s">
        <v>9</v>
      </c>
      <c r="L22" s="67" t="str">
        <f t="shared" si="0"/>
        <v/>
      </c>
      <c r="M22" s="78"/>
      <c r="N22" s="68"/>
      <c r="O22" s="35"/>
      <c r="P22" s="35"/>
      <c r="Q22" s="35"/>
      <c r="R22" s="36">
        <f t="shared" si="2"/>
        <v>477.54877854209343</v>
      </c>
      <c r="S22" s="37">
        <f t="shared" si="1"/>
        <v>4.0719011456097292</v>
      </c>
      <c r="T22" s="37"/>
      <c r="U22" s="88"/>
      <c r="V22" s="88"/>
      <c r="W22" s="88"/>
      <c r="X22" s="41">
        <f>IF(I41&lt;&gt;0,I41,"")</f>
        <v>401.91</v>
      </c>
      <c r="Y22" s="42">
        <f>IF(I41&lt;&gt;0,A41,"")</f>
        <v>43872</v>
      </c>
    </row>
    <row r="23" spans="1:25">
      <c r="A23" s="98">
        <v>43852</v>
      </c>
      <c r="B23" s="99" t="s">
        <v>47</v>
      </c>
      <c r="C23" s="100" t="s">
        <v>69</v>
      </c>
      <c r="D23" s="101" t="s">
        <v>76</v>
      </c>
      <c r="E23" s="100" t="s">
        <v>71</v>
      </c>
      <c r="F23" s="102">
        <v>6000</v>
      </c>
      <c r="G23" s="103">
        <v>2.66</v>
      </c>
      <c r="H23" s="103">
        <v>0</v>
      </c>
      <c r="I23" s="104">
        <v>0</v>
      </c>
      <c r="J23" s="105">
        <v>0</v>
      </c>
      <c r="K23" s="101" t="s">
        <v>9</v>
      </c>
      <c r="L23" s="106">
        <f t="shared" si="0"/>
        <v>15975.187</v>
      </c>
      <c r="M23" s="78"/>
      <c r="N23" s="68"/>
      <c r="O23" s="35"/>
      <c r="P23" s="35"/>
      <c r="Q23" s="35"/>
      <c r="R23" s="36">
        <f t="shared" si="2"/>
        <v>477.54877854209343</v>
      </c>
      <c r="S23" s="37" t="str">
        <f t="shared" si="1"/>
        <v/>
      </c>
      <c r="T23" s="37"/>
      <c r="U23" s="88"/>
      <c r="V23" s="88"/>
      <c r="W23" s="88"/>
      <c r="X23" s="41">
        <f>IF(I43&lt;&gt;0,I43,"")</f>
        <v>568.91</v>
      </c>
      <c r="Y23" s="42">
        <f>IF(I43&lt;&gt;0,A43,"")</f>
        <v>43873</v>
      </c>
    </row>
    <row r="24" spans="1:25">
      <c r="A24" s="98">
        <v>43853</v>
      </c>
      <c r="B24" s="99" t="s">
        <v>48</v>
      </c>
      <c r="C24" s="100" t="s">
        <v>69</v>
      </c>
      <c r="D24" s="101" t="s">
        <v>76</v>
      </c>
      <c r="E24" s="100" t="s">
        <v>71</v>
      </c>
      <c r="F24" s="102">
        <v>6000</v>
      </c>
      <c r="G24" s="103">
        <v>2.73</v>
      </c>
      <c r="H24" s="103">
        <v>2.66</v>
      </c>
      <c r="I24" s="104">
        <v>449.9</v>
      </c>
      <c r="J24" s="105">
        <v>2.81</v>
      </c>
      <c r="K24" s="101" t="s">
        <v>9</v>
      </c>
      <c r="L24" s="106" t="str">
        <f t="shared" si="0"/>
        <v/>
      </c>
      <c r="M24" s="78"/>
      <c r="N24" s="68"/>
      <c r="O24" s="35"/>
      <c r="P24" s="35"/>
      <c r="Q24" s="35"/>
      <c r="R24" s="36">
        <f t="shared" si="2"/>
        <v>490.96789921912625</v>
      </c>
      <c r="S24" s="37">
        <f t="shared" si="1"/>
        <v>13.419120677032822</v>
      </c>
      <c r="T24" s="37"/>
      <c r="U24" s="88"/>
      <c r="V24" s="88"/>
      <c r="W24" s="88"/>
      <c r="X24" s="41">
        <f>IF(I45&lt;&gt;0,I45,"")</f>
        <v>569.36</v>
      </c>
      <c r="Y24" s="42">
        <f>IF(I45&lt;&gt;0,A45,"")</f>
        <v>43874</v>
      </c>
    </row>
    <row r="25" spans="1:25">
      <c r="A25" s="107">
        <v>43853</v>
      </c>
      <c r="B25" s="108" t="s">
        <v>47</v>
      </c>
      <c r="C25" s="109" t="s">
        <v>69</v>
      </c>
      <c r="D25" s="110" t="s">
        <v>77</v>
      </c>
      <c r="E25" s="109" t="s">
        <v>71</v>
      </c>
      <c r="F25" s="111">
        <v>500</v>
      </c>
      <c r="G25" s="112">
        <v>29.51</v>
      </c>
      <c r="H25" s="112">
        <v>0</v>
      </c>
      <c r="I25" s="113">
        <v>0</v>
      </c>
      <c r="J25" s="114">
        <v>0</v>
      </c>
      <c r="K25" s="110" t="s">
        <v>9</v>
      </c>
      <c r="L25" s="115">
        <f t="shared" si="0"/>
        <v>14769.795375</v>
      </c>
      <c r="M25" s="78"/>
      <c r="N25" s="68"/>
      <c r="O25" s="35"/>
      <c r="P25" s="35"/>
      <c r="Q25" s="35"/>
      <c r="R25" s="36">
        <f t="shared" si="2"/>
        <v>490.96789921912625</v>
      </c>
      <c r="S25" s="37" t="str">
        <f t="shared" si="1"/>
        <v/>
      </c>
      <c r="T25" s="37"/>
      <c r="U25" s="88"/>
      <c r="V25" s="88"/>
      <c r="W25" s="88"/>
      <c r="X25" s="41">
        <f>IF(I47&lt;&gt;0,I47,"")</f>
        <v>281.82</v>
      </c>
      <c r="Y25" s="42">
        <f>IF(I47&lt;&gt;0,A47,"")</f>
        <v>43875</v>
      </c>
    </row>
    <row r="26" spans="1:25">
      <c r="A26" s="107">
        <v>43854</v>
      </c>
      <c r="B26" s="108" t="s">
        <v>48</v>
      </c>
      <c r="C26" s="109" t="s">
        <v>69</v>
      </c>
      <c r="D26" s="110" t="s">
        <v>77</v>
      </c>
      <c r="E26" s="109" t="s">
        <v>71</v>
      </c>
      <c r="F26" s="111">
        <v>500</v>
      </c>
      <c r="G26" s="112">
        <v>29.24</v>
      </c>
      <c r="H26" s="112">
        <v>29.52</v>
      </c>
      <c r="I26" s="113">
        <v>-139.15</v>
      </c>
      <c r="J26" s="114">
        <v>-0.93999999999999984</v>
      </c>
      <c r="K26" s="110" t="s">
        <v>9</v>
      </c>
      <c r="L26" s="115" t="str">
        <f t="shared" si="0"/>
        <v/>
      </c>
      <c r="M26" s="78"/>
      <c r="N26" s="68"/>
      <c r="O26" s="35"/>
      <c r="P26" s="35"/>
      <c r="Q26" s="35"/>
      <c r="R26" s="36">
        <f t="shared" si="2"/>
        <v>486.35280096646648</v>
      </c>
      <c r="S26" s="37">
        <f t="shared" si="1"/>
        <v>-4.6150982526597772</v>
      </c>
      <c r="T26" s="37"/>
      <c r="U26" s="88"/>
      <c r="V26" s="88"/>
      <c r="W26" s="88"/>
      <c r="X26" s="41">
        <f>IF(I49&lt;&gt;0,I49,"")</f>
        <v>612.08000000000004</v>
      </c>
      <c r="Y26" s="42">
        <f>IF(I49&lt;&gt;0,A49,"")</f>
        <v>43878</v>
      </c>
    </row>
    <row r="27" spans="1:25">
      <c r="A27" s="79">
        <v>43854</v>
      </c>
      <c r="B27" s="80" t="s">
        <v>47</v>
      </c>
      <c r="C27" s="81" t="s">
        <v>69</v>
      </c>
      <c r="D27" s="82" t="s">
        <v>75</v>
      </c>
      <c r="E27" s="81" t="s">
        <v>71</v>
      </c>
      <c r="F27" s="83">
        <v>1700</v>
      </c>
      <c r="G27" s="84">
        <v>9.9600000000000009</v>
      </c>
      <c r="H27" s="84">
        <v>0</v>
      </c>
      <c r="I27" s="85">
        <v>0</v>
      </c>
      <c r="J27" s="86">
        <v>0</v>
      </c>
      <c r="K27" s="82" t="s">
        <v>9</v>
      </c>
      <c r="L27" s="87">
        <f t="shared" si="0"/>
        <v>16947.502899999999</v>
      </c>
      <c r="M27" s="78"/>
      <c r="N27" s="68"/>
      <c r="O27" s="35"/>
      <c r="P27" s="35"/>
      <c r="Q27" s="35"/>
      <c r="R27" s="36">
        <f t="shared" si="2"/>
        <v>486.35280096646648</v>
      </c>
      <c r="S27" s="37" t="str">
        <f t="shared" si="1"/>
        <v/>
      </c>
      <c r="T27" s="37"/>
      <c r="U27" s="88"/>
      <c r="V27" s="88"/>
      <c r="W27" s="88"/>
      <c r="X27" s="41">
        <f>IF(I51&lt;&gt;0,I51,"")</f>
        <v>-246.65</v>
      </c>
      <c r="Y27" s="42">
        <f>IF(I51&lt;&gt;0,A51,"")</f>
        <v>43879</v>
      </c>
    </row>
    <row r="28" spans="1:25">
      <c r="A28" s="79">
        <v>43860</v>
      </c>
      <c r="B28" s="80" t="s">
        <v>48</v>
      </c>
      <c r="C28" s="81" t="s">
        <v>69</v>
      </c>
      <c r="D28" s="82" t="s">
        <v>75</v>
      </c>
      <c r="E28" s="81" t="s">
        <v>71</v>
      </c>
      <c r="F28" s="83">
        <v>1700</v>
      </c>
      <c r="G28" s="84">
        <v>8.39</v>
      </c>
      <c r="H28" s="84">
        <v>9.9700000000000006</v>
      </c>
      <c r="I28" s="85">
        <v>-2681.72</v>
      </c>
      <c r="J28" s="86">
        <v>-15.82</v>
      </c>
      <c r="K28" s="82" t="s">
        <v>9</v>
      </c>
      <c r="L28" s="87" t="str">
        <f t="shared" si="0"/>
        <v/>
      </c>
      <c r="M28" s="78"/>
      <c r="N28" s="68"/>
      <c r="O28" s="35"/>
      <c r="P28" s="35"/>
      <c r="Q28" s="35"/>
      <c r="R28" s="36">
        <f t="shared" si="2"/>
        <v>409.41178785357147</v>
      </c>
      <c r="S28" s="37">
        <f t="shared" si="1"/>
        <v>-76.941013112895007</v>
      </c>
      <c r="T28" s="37"/>
      <c r="U28" s="88"/>
      <c r="V28" s="88"/>
      <c r="W28" s="88"/>
      <c r="X28" s="41">
        <f>IF(I53&lt;&gt;0,I53,"")</f>
        <v>661.14</v>
      </c>
      <c r="Y28" s="42">
        <f>IF(I53&lt;&gt;0,A53,"")</f>
        <v>43880</v>
      </c>
    </row>
    <row r="29" spans="1:25">
      <c r="A29" s="116">
        <v>43861</v>
      </c>
      <c r="B29" s="99" t="s">
        <v>47</v>
      </c>
      <c r="C29" s="100" t="s">
        <v>69</v>
      </c>
      <c r="D29" s="101" t="s">
        <v>76</v>
      </c>
      <c r="E29" s="100" t="s">
        <v>71</v>
      </c>
      <c r="F29" s="102">
        <v>6800</v>
      </c>
      <c r="G29" s="103">
        <v>2.0299999999999998</v>
      </c>
      <c r="H29" s="103">
        <v>0</v>
      </c>
      <c r="I29" s="117">
        <v>0</v>
      </c>
      <c r="J29" s="105">
        <v>0</v>
      </c>
      <c r="K29" s="101" t="s">
        <v>9</v>
      </c>
      <c r="L29" s="106">
        <f t="shared" si="0"/>
        <v>13818.486299999999</v>
      </c>
      <c r="M29" s="383"/>
      <c r="N29" s="68"/>
      <c r="O29" s="35"/>
      <c r="P29" s="35"/>
      <c r="Q29" s="35"/>
      <c r="R29" s="36">
        <f t="shared" si="2"/>
        <v>409.41178785357147</v>
      </c>
      <c r="S29" s="37" t="str">
        <f t="shared" si="1"/>
        <v/>
      </c>
      <c r="T29" s="37"/>
      <c r="U29" s="88"/>
      <c r="V29" s="88"/>
      <c r="W29" s="88"/>
      <c r="X29" s="41">
        <f>IF(I55&lt;&gt;0,I55,"")</f>
        <v>710.91</v>
      </c>
      <c r="Y29" s="42">
        <f>IF(I55&lt;&gt;0,A55,"")</f>
        <v>43882</v>
      </c>
    </row>
    <row r="30" spans="1:25">
      <c r="A30" s="118">
        <v>43864</v>
      </c>
      <c r="B30" s="119" t="s">
        <v>48</v>
      </c>
      <c r="C30" s="120" t="s">
        <v>69</v>
      </c>
      <c r="D30" s="121" t="s">
        <v>76</v>
      </c>
      <c r="E30" s="120" t="s">
        <v>71</v>
      </c>
      <c r="F30" s="121">
        <v>6800</v>
      </c>
      <c r="G30" s="122">
        <v>2.09</v>
      </c>
      <c r="H30" s="122">
        <v>2.0299999999999998</v>
      </c>
      <c r="I30" s="123">
        <v>447.24</v>
      </c>
      <c r="J30" s="124">
        <v>3.23</v>
      </c>
      <c r="K30" s="125" t="s">
        <v>9</v>
      </c>
      <c r="L30" s="563" t="str">
        <f t="shared" si="0"/>
        <v/>
      </c>
      <c r="M30" s="33" t="s">
        <v>35</v>
      </c>
      <c r="N30" s="34"/>
      <c r="O30" s="35"/>
      <c r="P30" s="35"/>
      <c r="Q30" s="35"/>
      <c r="R30" s="36">
        <f t="shared" si="2"/>
        <v>422.63578860124181</v>
      </c>
      <c r="S30" s="37">
        <f t="shared" si="1"/>
        <v>13.224000747670345</v>
      </c>
      <c r="T30" s="37"/>
      <c r="U30" s="88"/>
      <c r="V30" s="88"/>
      <c r="W30" s="88"/>
      <c r="X30" s="41">
        <f>IF(I57&lt;&gt;0,I57,"")</f>
        <v>155.53</v>
      </c>
      <c r="Y30" s="42">
        <f>IF(I57&lt;&gt;0,A57,"")</f>
        <v>43888</v>
      </c>
    </row>
    <row r="31" spans="1:25">
      <c r="A31" s="57">
        <v>43864</v>
      </c>
      <c r="B31" s="58" t="s">
        <v>47</v>
      </c>
      <c r="C31" s="59" t="s">
        <v>69</v>
      </c>
      <c r="D31" s="60" t="s">
        <v>74</v>
      </c>
      <c r="E31" s="59" t="s">
        <v>71</v>
      </c>
      <c r="F31" s="60">
        <v>300</v>
      </c>
      <c r="G31" s="61">
        <v>48.01</v>
      </c>
      <c r="H31" s="61">
        <v>0</v>
      </c>
      <c r="I31" s="62">
        <v>0</v>
      </c>
      <c r="J31" s="63">
        <v>0</v>
      </c>
      <c r="K31" s="64" t="s">
        <v>9</v>
      </c>
      <c r="L31" s="65">
        <f t="shared" si="0"/>
        <v>14417.680974999999</v>
      </c>
      <c r="M31" s="45" t="s">
        <v>21</v>
      </c>
      <c r="N31" s="34"/>
      <c r="O31" s="35"/>
      <c r="P31" s="35"/>
      <c r="Q31" s="35"/>
      <c r="R31" s="36">
        <f t="shared" si="2"/>
        <v>422.63578860124181</v>
      </c>
      <c r="S31" s="37" t="str">
        <f t="shared" si="1"/>
        <v/>
      </c>
      <c r="T31" s="37"/>
      <c r="U31" s="88"/>
      <c r="V31" s="88"/>
      <c r="W31" s="88"/>
      <c r="X31" s="41">
        <f>IF(I59&lt;&gt;0,I59,"")</f>
        <v>455.19</v>
      </c>
      <c r="Y31" s="42">
        <f>IF(I59&lt;&gt;0,A59,"")</f>
        <v>43892</v>
      </c>
    </row>
    <row r="32" spans="1:25">
      <c r="A32" s="57">
        <v>43865</v>
      </c>
      <c r="B32" s="58" t="s">
        <v>48</v>
      </c>
      <c r="C32" s="59" t="s">
        <v>69</v>
      </c>
      <c r="D32" s="60" t="s">
        <v>74</v>
      </c>
      <c r="E32" s="59" t="s">
        <v>71</v>
      </c>
      <c r="F32" s="60">
        <v>300</v>
      </c>
      <c r="G32" s="61">
        <v>50.95</v>
      </c>
      <c r="H32" s="61">
        <v>48.02</v>
      </c>
      <c r="I32" s="62">
        <v>879.77</v>
      </c>
      <c r="J32" s="63">
        <v>6.1</v>
      </c>
      <c r="K32" s="64" t="s">
        <v>9</v>
      </c>
      <c r="L32" s="65" t="str">
        <f t="shared" si="0"/>
        <v/>
      </c>
      <c r="M32" s="56">
        <f>IFERROR(AVERAGE(L30:L58),0)</f>
        <v>28095.053248214284</v>
      </c>
      <c r="N32" s="34"/>
      <c r="O32" s="35"/>
      <c r="P32" s="35"/>
      <c r="Q32" s="35"/>
      <c r="R32" s="36">
        <f t="shared" si="2"/>
        <v>448.41657170591753</v>
      </c>
      <c r="S32" s="37">
        <f t="shared" si="1"/>
        <v>25.78078310467572</v>
      </c>
      <c r="T32" s="37"/>
      <c r="U32" s="88"/>
      <c r="V32" s="88"/>
      <c r="W32" s="88"/>
      <c r="X32" s="41">
        <f>IF(I61&lt;&gt;0,I61,"")</f>
        <v>1185.07</v>
      </c>
      <c r="Y32" s="42">
        <f>IF(I61&lt;&gt;0,A61,"")</f>
        <v>43893</v>
      </c>
    </row>
    <row r="33" spans="1:25">
      <c r="A33" s="98">
        <v>43865</v>
      </c>
      <c r="B33" s="99" t="s">
        <v>47</v>
      </c>
      <c r="C33" s="100" t="s">
        <v>69</v>
      </c>
      <c r="D33" s="101" t="s">
        <v>76</v>
      </c>
      <c r="E33" s="100" t="s">
        <v>71</v>
      </c>
      <c r="F33" s="102">
        <v>7200</v>
      </c>
      <c r="G33" s="103">
        <v>2.1</v>
      </c>
      <c r="H33" s="103">
        <v>0</v>
      </c>
      <c r="I33" s="104">
        <v>0</v>
      </c>
      <c r="J33" s="105">
        <v>0</v>
      </c>
      <c r="K33" s="101" t="s">
        <v>9</v>
      </c>
      <c r="L33" s="126">
        <f t="shared" si="0"/>
        <v>15134.914000000001</v>
      </c>
      <c r="M33" s="45" t="s">
        <v>24</v>
      </c>
      <c r="N33" s="34"/>
      <c r="O33" s="35"/>
      <c r="P33" s="35"/>
      <c r="Q33" s="35"/>
      <c r="R33" s="36">
        <f t="shared" si="2"/>
        <v>448.41657170591753</v>
      </c>
      <c r="S33" s="37" t="str">
        <f t="shared" si="1"/>
        <v/>
      </c>
      <c r="T33" s="37"/>
      <c r="U33" s="88"/>
      <c r="V33" s="88"/>
      <c r="W33" s="88"/>
      <c r="X33" s="41">
        <f>IF(I63&lt;&gt;0,I63,"")</f>
        <v>1864.28</v>
      </c>
      <c r="Y33" s="42">
        <f>IF(I63&lt;&gt;0,A63,"")</f>
        <v>43894</v>
      </c>
    </row>
    <row r="34" spans="1:25">
      <c r="A34" s="98">
        <v>43866</v>
      </c>
      <c r="B34" s="99" t="s">
        <v>48</v>
      </c>
      <c r="C34" s="100" t="s">
        <v>69</v>
      </c>
      <c r="D34" s="101" t="s">
        <v>76</v>
      </c>
      <c r="E34" s="100" t="s">
        <v>71</v>
      </c>
      <c r="F34" s="102">
        <v>7200</v>
      </c>
      <c r="G34" s="103">
        <v>2.16</v>
      </c>
      <c r="H34" s="103">
        <v>2.1</v>
      </c>
      <c r="I34" s="104">
        <v>474.48</v>
      </c>
      <c r="J34" s="105">
        <v>3.13</v>
      </c>
      <c r="K34" s="101" t="s">
        <v>9</v>
      </c>
      <c r="L34" s="126" t="str">
        <f t="shared" si="0"/>
        <v/>
      </c>
      <c r="M34" s="56">
        <f>SUM(I30:I58)</f>
        <v>6051.57</v>
      </c>
      <c r="N34" s="34"/>
      <c r="O34" s="35"/>
      <c r="P34" s="35"/>
      <c r="Q34" s="35"/>
      <c r="R34" s="36">
        <f t="shared" si="2"/>
        <v>462.45201040031282</v>
      </c>
      <c r="S34" s="37">
        <f t="shared" si="1"/>
        <v>14.035438694395282</v>
      </c>
      <c r="T34" s="37"/>
      <c r="U34" s="88"/>
      <c r="V34" s="88"/>
      <c r="W34" s="88"/>
      <c r="X34" s="41">
        <f>IF(I65&lt;&gt;0,I65,"")</f>
        <v>-13151.25</v>
      </c>
      <c r="Y34" s="42">
        <f>IF(I65&lt;&gt;0,A65,"")</f>
        <v>43902</v>
      </c>
    </row>
    <row r="35" spans="1:25">
      <c r="A35" s="127">
        <v>43866</v>
      </c>
      <c r="B35" s="128" t="s">
        <v>47</v>
      </c>
      <c r="C35" s="129" t="s">
        <v>69</v>
      </c>
      <c r="D35" s="130" t="s">
        <v>78</v>
      </c>
      <c r="E35" s="129" t="s">
        <v>71</v>
      </c>
      <c r="F35" s="130">
        <v>2100</v>
      </c>
      <c r="G35" s="131">
        <v>15.14</v>
      </c>
      <c r="H35" s="131">
        <v>0</v>
      </c>
      <c r="I35" s="132">
        <v>0</v>
      </c>
      <c r="J35" s="133">
        <v>0</v>
      </c>
      <c r="K35" s="134" t="s">
        <v>9</v>
      </c>
      <c r="L35" s="135">
        <f t="shared" si="0"/>
        <v>31814.333050000001</v>
      </c>
      <c r="M35" s="45" t="s">
        <v>27</v>
      </c>
      <c r="N35" s="34"/>
      <c r="O35" s="78"/>
      <c r="P35" s="78"/>
      <c r="Q35" s="78"/>
      <c r="R35" s="36">
        <f t="shared" si="2"/>
        <v>462.45201040031282</v>
      </c>
      <c r="S35" s="37" t="str">
        <f t="shared" si="1"/>
        <v/>
      </c>
      <c r="T35" s="37"/>
      <c r="X35" s="41">
        <f>IF(I67&lt;&gt;0,I67,"")</f>
        <v>-1375.52</v>
      </c>
      <c r="Y35" s="42">
        <f>IF(I67&lt;&gt;0,A67,"")</f>
        <v>43906</v>
      </c>
    </row>
    <row r="36" spans="1:25">
      <c r="A36" s="127">
        <v>43867</v>
      </c>
      <c r="B36" s="128" t="s">
        <v>48</v>
      </c>
      <c r="C36" s="129" t="s">
        <v>69</v>
      </c>
      <c r="D36" s="134" t="s">
        <v>78</v>
      </c>
      <c r="E36" s="129" t="s">
        <v>71</v>
      </c>
      <c r="F36" s="130">
        <v>2100</v>
      </c>
      <c r="G36" s="131">
        <v>15.29</v>
      </c>
      <c r="H36" s="131">
        <v>15.15</v>
      </c>
      <c r="I36" s="132">
        <v>296.2</v>
      </c>
      <c r="J36" s="133">
        <v>0.93</v>
      </c>
      <c r="K36" s="134" t="s">
        <v>9</v>
      </c>
      <c r="L36" s="135" t="str">
        <f t="shared" si="0"/>
        <v/>
      </c>
      <c r="M36" s="66">
        <f>SUM(J30:J58)/100</f>
        <v>0.2621</v>
      </c>
      <c r="N36" s="34"/>
      <c r="O36" s="68"/>
      <c r="P36" s="68"/>
      <c r="Q36" s="68"/>
      <c r="R36" s="36">
        <f t="shared" si="2"/>
        <v>466.75281409703575</v>
      </c>
      <c r="S36" s="37">
        <f t="shared" si="1"/>
        <v>4.3008036967229373</v>
      </c>
      <c r="T36" s="37"/>
      <c r="U36" s="136"/>
      <c r="V36" s="136"/>
      <c r="W36" s="136"/>
      <c r="X36" s="41">
        <f>IF(I70&lt;&gt;0,I70,"")</f>
        <v>1570.59</v>
      </c>
      <c r="Y36" s="42">
        <f>IF(I70&lt;&gt;0,A70,"")</f>
        <v>43910</v>
      </c>
    </row>
    <row r="37" spans="1:25">
      <c r="A37" s="98">
        <v>43867</v>
      </c>
      <c r="B37" s="99" t="s">
        <v>47</v>
      </c>
      <c r="C37" s="100" t="s">
        <v>69</v>
      </c>
      <c r="D37" s="101" t="s">
        <v>76</v>
      </c>
      <c r="E37" s="100" t="s">
        <v>71</v>
      </c>
      <c r="F37" s="102">
        <v>15000</v>
      </c>
      <c r="G37" s="103">
        <v>2.0499999999999998</v>
      </c>
      <c r="H37" s="103">
        <v>0</v>
      </c>
      <c r="I37" s="104">
        <v>0</v>
      </c>
      <c r="J37" s="105">
        <v>0</v>
      </c>
      <c r="K37" s="101" t="s">
        <v>9</v>
      </c>
      <c r="L37" s="106">
        <f t="shared" si="0"/>
        <v>30769.993749999998</v>
      </c>
      <c r="M37" s="388"/>
      <c r="N37" s="68"/>
      <c r="O37" s="68"/>
      <c r="P37" s="68"/>
      <c r="Q37" s="68"/>
      <c r="R37" s="36">
        <f t="shared" si="2"/>
        <v>466.75281409703575</v>
      </c>
      <c r="S37" s="37" t="str">
        <f t="shared" si="1"/>
        <v/>
      </c>
      <c r="T37" s="37"/>
      <c r="U37" s="136"/>
      <c r="V37" s="136"/>
      <c r="W37" s="136"/>
      <c r="X37" s="41">
        <f>IF(I72&lt;&gt;0,I72,"")</f>
        <v>1371.81</v>
      </c>
      <c r="Y37" s="42">
        <f>IF(I72&lt;&gt;0,A72,"")</f>
        <v>43915</v>
      </c>
    </row>
    <row r="38" spans="1:25">
      <c r="A38" s="98">
        <v>43868</v>
      </c>
      <c r="B38" s="99" t="s">
        <v>48</v>
      </c>
      <c r="C38" s="100" t="s">
        <v>69</v>
      </c>
      <c r="D38" s="101" t="s">
        <v>76</v>
      </c>
      <c r="E38" s="100" t="s">
        <v>71</v>
      </c>
      <c r="F38" s="102">
        <v>9900</v>
      </c>
      <c r="G38" s="103">
        <v>2.1</v>
      </c>
      <c r="H38" s="103">
        <v>2.0499999999999998</v>
      </c>
      <c r="I38" s="104">
        <v>564.64</v>
      </c>
      <c r="J38" s="105">
        <v>2.78</v>
      </c>
      <c r="K38" s="101" t="s">
        <v>9</v>
      </c>
      <c r="L38" s="106" t="str">
        <f t="shared" si="0"/>
        <v/>
      </c>
      <c r="M38" s="78"/>
      <c r="N38" s="68"/>
      <c r="O38" s="68"/>
      <c r="P38" s="68"/>
      <c r="Q38" s="68"/>
      <c r="R38" s="36">
        <f t="shared" si="2"/>
        <v>479.72854232893337</v>
      </c>
      <c r="S38" s="37">
        <f t="shared" si="1"/>
        <v>12.975728231897619</v>
      </c>
      <c r="T38" s="37"/>
      <c r="U38" s="136"/>
      <c r="V38" s="136"/>
      <c r="W38" s="136"/>
      <c r="X38" s="41">
        <f>IF(I74&lt;&gt;0,I74,"")</f>
        <v>4650.68</v>
      </c>
      <c r="Y38" s="42">
        <f>IF(I74&lt;&gt;0,A74,"")</f>
        <v>43916</v>
      </c>
    </row>
    <row r="39" spans="1:25">
      <c r="A39" s="98">
        <v>43872</v>
      </c>
      <c r="B39" s="137" t="s">
        <v>48</v>
      </c>
      <c r="C39" s="138" t="s">
        <v>69</v>
      </c>
      <c r="D39" s="139" t="s">
        <v>76</v>
      </c>
      <c r="E39" s="138" t="s">
        <v>71</v>
      </c>
      <c r="F39" s="140">
        <v>5100</v>
      </c>
      <c r="G39" s="141">
        <v>1.98</v>
      </c>
      <c r="H39" s="141">
        <v>2.0499999999999998</v>
      </c>
      <c r="I39" s="142">
        <v>-325.77</v>
      </c>
      <c r="J39" s="143">
        <v>-3.11</v>
      </c>
      <c r="K39" s="139" t="s">
        <v>9</v>
      </c>
      <c r="L39" s="144" t="str">
        <f t="shared" si="0"/>
        <v/>
      </c>
      <c r="M39" s="78"/>
      <c r="N39" s="68"/>
      <c r="O39" s="68"/>
      <c r="P39" s="68"/>
      <c r="Q39" s="68"/>
      <c r="R39" s="36">
        <f t="shared" si="2"/>
        <v>464.80898466250352</v>
      </c>
      <c r="S39" s="37">
        <f t="shared" si="1"/>
        <v>-14.919557666429853</v>
      </c>
      <c r="T39" s="37"/>
      <c r="U39" s="136"/>
      <c r="V39" s="136"/>
      <c r="W39" s="136"/>
      <c r="X39" s="41">
        <f>IF(I76&lt;&gt;0,I76,"")</f>
        <v>-226.88</v>
      </c>
      <c r="Y39" s="42">
        <f>IF(I76&lt;&gt;0,A76,"")</f>
        <v>43923</v>
      </c>
    </row>
    <row r="40" spans="1:25">
      <c r="A40" s="127">
        <v>43871</v>
      </c>
      <c r="B40" s="128" t="s">
        <v>47</v>
      </c>
      <c r="C40" s="129" t="s">
        <v>69</v>
      </c>
      <c r="D40" s="130" t="s">
        <v>78</v>
      </c>
      <c r="E40" s="129" t="s">
        <v>71</v>
      </c>
      <c r="F40" s="130">
        <v>1400</v>
      </c>
      <c r="G40" s="131">
        <v>13.8</v>
      </c>
      <c r="H40" s="131">
        <v>0</v>
      </c>
      <c r="I40" s="132">
        <v>0</v>
      </c>
      <c r="J40" s="133">
        <v>0</v>
      </c>
      <c r="K40" s="134" t="s">
        <v>9</v>
      </c>
      <c r="L40" s="145">
        <f t="shared" si="0"/>
        <v>19336.278999999999</v>
      </c>
      <c r="M40" s="78"/>
      <c r="N40" s="68"/>
      <c r="O40" s="68"/>
      <c r="P40" s="68"/>
      <c r="Q40" s="68"/>
      <c r="R40" s="36">
        <f t="shared" si="2"/>
        <v>464.80898466250352</v>
      </c>
      <c r="S40" s="37" t="str">
        <f t="shared" si="1"/>
        <v/>
      </c>
      <c r="T40" s="37"/>
      <c r="U40" s="136"/>
      <c r="V40" s="136"/>
      <c r="W40" s="136"/>
      <c r="X40" s="41">
        <f>IF(I78&lt;&gt;0,I78,"")</f>
        <v>765.61</v>
      </c>
      <c r="Y40" s="42">
        <f>IF(I78&lt;&gt;0,A78,"")</f>
        <v>43924</v>
      </c>
    </row>
    <row r="41" spans="1:25">
      <c r="A41" s="127">
        <v>43872</v>
      </c>
      <c r="B41" s="128" t="s">
        <v>48</v>
      </c>
      <c r="C41" s="129" t="s">
        <v>69</v>
      </c>
      <c r="D41" s="130" t="s">
        <v>78</v>
      </c>
      <c r="E41" s="129" t="s">
        <v>71</v>
      </c>
      <c r="F41" s="130">
        <v>1400</v>
      </c>
      <c r="G41" s="131">
        <v>14.08</v>
      </c>
      <c r="H41" s="131">
        <v>13.8</v>
      </c>
      <c r="I41" s="132">
        <v>401.91</v>
      </c>
      <c r="J41" s="133">
        <v>2.08</v>
      </c>
      <c r="K41" s="134" t="s">
        <v>9</v>
      </c>
      <c r="L41" s="145" t="str">
        <f t="shared" si="0"/>
        <v/>
      </c>
      <c r="M41" s="78"/>
      <c r="N41" s="68"/>
      <c r="O41" s="68"/>
      <c r="P41" s="68"/>
      <c r="Q41" s="68"/>
      <c r="R41" s="36">
        <f t="shared" si="2"/>
        <v>474.47701154348357</v>
      </c>
      <c r="S41" s="37">
        <f t="shared" si="1"/>
        <v>9.6680268809800509</v>
      </c>
      <c r="T41" s="37"/>
      <c r="U41" s="136"/>
      <c r="V41" s="136"/>
      <c r="W41" s="136"/>
      <c r="X41" s="41">
        <f>IF(I80&lt;&gt;0,I80,"")</f>
        <v>1207.2600000000002</v>
      </c>
      <c r="Y41" s="42">
        <f>IF(I80&lt;&gt;0,A80,"")</f>
        <v>43927</v>
      </c>
    </row>
    <row r="42" spans="1:25">
      <c r="A42" s="57">
        <v>43872</v>
      </c>
      <c r="B42" s="58" t="s">
        <v>47</v>
      </c>
      <c r="C42" s="59" t="s">
        <v>69</v>
      </c>
      <c r="D42" s="60" t="s">
        <v>74</v>
      </c>
      <c r="E42" s="59" t="s">
        <v>71</v>
      </c>
      <c r="F42" s="60">
        <v>600</v>
      </c>
      <c r="G42" s="61">
        <v>45.52</v>
      </c>
      <c r="H42" s="61">
        <v>0</v>
      </c>
      <c r="I42" s="62">
        <v>0</v>
      </c>
      <c r="J42" s="63">
        <v>0</v>
      </c>
      <c r="K42" s="64" t="s">
        <v>9</v>
      </c>
      <c r="L42" s="67">
        <f t="shared" si="0"/>
        <v>27330.876400000005</v>
      </c>
      <c r="M42" s="78"/>
      <c r="N42" s="68"/>
      <c r="O42" s="68"/>
      <c r="P42" s="68"/>
      <c r="Q42" s="68"/>
      <c r="R42" s="36">
        <f t="shared" si="2"/>
        <v>474.47701154348357</v>
      </c>
      <c r="S42" s="37" t="str">
        <f t="shared" si="1"/>
        <v/>
      </c>
      <c r="T42" s="37"/>
      <c r="U42" s="136"/>
      <c r="V42" s="136"/>
      <c r="W42" s="136"/>
      <c r="X42" s="41">
        <f>IF(I82&lt;&gt;0,I82,"")</f>
        <v>1028.57</v>
      </c>
      <c r="Y42" s="42">
        <f>IF(I82&lt;&gt;0,A82,"")</f>
        <v>43928</v>
      </c>
    </row>
    <row r="43" spans="1:25">
      <c r="A43" s="57">
        <v>43873</v>
      </c>
      <c r="B43" s="58" t="s">
        <v>48</v>
      </c>
      <c r="C43" s="59" t="s">
        <v>69</v>
      </c>
      <c r="D43" s="60" t="s">
        <v>74</v>
      </c>
      <c r="E43" s="59" t="s">
        <v>71</v>
      </c>
      <c r="F43" s="60">
        <v>600</v>
      </c>
      <c r="G43" s="61">
        <v>46.46</v>
      </c>
      <c r="H43" s="61">
        <v>45.52</v>
      </c>
      <c r="I43" s="62">
        <v>568.91</v>
      </c>
      <c r="J43" s="63">
        <v>2.08</v>
      </c>
      <c r="K43" s="64" t="s">
        <v>9</v>
      </c>
      <c r="L43" s="67" t="str">
        <f t="shared" si="0"/>
        <v/>
      </c>
      <c r="M43" s="78"/>
      <c r="N43" s="68"/>
      <c r="O43" s="68"/>
      <c r="P43" s="68"/>
      <c r="Q43" s="68"/>
      <c r="R43" s="36">
        <f t="shared" si="2"/>
        <v>484.34613338358798</v>
      </c>
      <c r="S43" s="37">
        <f t="shared" si="1"/>
        <v>9.8691218401044125</v>
      </c>
      <c r="T43" s="37"/>
      <c r="U43" s="136"/>
      <c r="V43" s="136"/>
      <c r="W43" s="136"/>
      <c r="X43" s="41">
        <f>IF(I84&lt;&gt;0,I84,"")</f>
        <v>454.98</v>
      </c>
      <c r="Y43" s="42">
        <f>IF(I84&lt;&gt;0,A84,"")</f>
        <v>43930</v>
      </c>
    </row>
    <row r="44" spans="1:25">
      <c r="A44" s="98">
        <v>43873</v>
      </c>
      <c r="B44" s="137" t="s">
        <v>47</v>
      </c>
      <c r="C44" s="138" t="s">
        <v>69</v>
      </c>
      <c r="D44" s="139" t="s">
        <v>76</v>
      </c>
      <c r="E44" s="138" t="s">
        <v>71</v>
      </c>
      <c r="F44" s="140">
        <v>15200</v>
      </c>
      <c r="G44" s="141">
        <v>1.96</v>
      </c>
      <c r="H44" s="141">
        <v>0</v>
      </c>
      <c r="I44" s="142">
        <v>0</v>
      </c>
      <c r="J44" s="143">
        <v>0</v>
      </c>
      <c r="K44" s="139" t="s">
        <v>9</v>
      </c>
      <c r="L44" s="144">
        <f t="shared" si="0"/>
        <v>29811.682400000002</v>
      </c>
      <c r="M44" s="78"/>
      <c r="N44" s="68"/>
      <c r="O44" s="68"/>
      <c r="P44" s="68"/>
      <c r="Q44" s="68"/>
      <c r="R44" s="36">
        <f t="shared" si="2"/>
        <v>484.34613338358798</v>
      </c>
      <c r="S44" s="37" t="str">
        <f t="shared" si="1"/>
        <v/>
      </c>
      <c r="T44" s="37"/>
      <c r="U44" s="136"/>
      <c r="V44" s="136"/>
      <c r="W44" s="136"/>
      <c r="X44" s="41">
        <f>IF(I86&lt;&gt;0,I86,"")</f>
        <v>22.44</v>
      </c>
      <c r="Y44" s="42">
        <f>IF(I86&lt;&gt;0,A86,"")</f>
        <v>43934</v>
      </c>
    </row>
    <row r="45" spans="1:25">
      <c r="A45" s="98">
        <v>43874</v>
      </c>
      <c r="B45" s="137" t="s">
        <v>48</v>
      </c>
      <c r="C45" s="138" t="s">
        <v>69</v>
      </c>
      <c r="D45" s="139" t="s">
        <v>76</v>
      </c>
      <c r="E45" s="138" t="s">
        <v>71</v>
      </c>
      <c r="F45" s="140">
        <v>15200</v>
      </c>
      <c r="G45" s="141">
        <v>1.99</v>
      </c>
      <c r="H45" s="141">
        <v>1.96</v>
      </c>
      <c r="I45" s="142">
        <v>569.36</v>
      </c>
      <c r="J45" s="143">
        <v>1.9</v>
      </c>
      <c r="K45" s="139" t="s">
        <v>9</v>
      </c>
      <c r="L45" s="144" t="str">
        <f t="shared" si="0"/>
        <v/>
      </c>
      <c r="M45" s="78"/>
      <c r="N45" s="68"/>
      <c r="O45" s="68"/>
      <c r="P45" s="68"/>
      <c r="Q45" s="68"/>
      <c r="R45" s="36">
        <f t="shared" si="2"/>
        <v>493.54870991787612</v>
      </c>
      <c r="S45" s="37">
        <f t="shared" si="1"/>
        <v>9.2025765342881414</v>
      </c>
      <c r="T45" s="37"/>
      <c r="U45" s="136"/>
      <c r="V45" s="136"/>
      <c r="W45" s="136"/>
      <c r="X45" s="41">
        <f>IF(I88&lt;&gt;0,I88,"")</f>
        <v>980.82</v>
      </c>
      <c r="Y45" s="42">
        <f>IF(I88&lt;&gt;0,A88,"")</f>
        <v>43935</v>
      </c>
    </row>
    <row r="46" spans="1:25">
      <c r="A46" s="79">
        <v>43874</v>
      </c>
      <c r="B46" s="80" t="s">
        <v>47</v>
      </c>
      <c r="C46" s="81" t="s">
        <v>69</v>
      </c>
      <c r="D46" s="82" t="s">
        <v>75</v>
      </c>
      <c r="E46" s="81" t="s">
        <v>71</v>
      </c>
      <c r="F46" s="83">
        <v>3200</v>
      </c>
      <c r="G46" s="84">
        <v>9.1199999999999992</v>
      </c>
      <c r="H46" s="84">
        <v>0</v>
      </c>
      <c r="I46" s="85">
        <v>0</v>
      </c>
      <c r="J46" s="86">
        <v>0</v>
      </c>
      <c r="K46" s="82" t="s">
        <v>9</v>
      </c>
      <c r="L46" s="87">
        <f t="shared" si="0"/>
        <v>29203.484799999995</v>
      </c>
      <c r="M46" s="78"/>
      <c r="N46" s="68"/>
      <c r="O46" s="68"/>
      <c r="P46" s="68"/>
      <c r="Q46" s="68"/>
      <c r="R46" s="36">
        <f t="shared" si="2"/>
        <v>493.54870991787612</v>
      </c>
      <c r="S46" s="37" t="str">
        <f t="shared" si="1"/>
        <v/>
      </c>
      <c r="T46" s="37"/>
      <c r="U46" s="136"/>
      <c r="V46" s="136"/>
      <c r="W46" s="136"/>
      <c r="X46" s="41">
        <f>IF(I90&lt;&gt;0,I90,"")</f>
        <v>1069.73</v>
      </c>
      <c r="Y46" s="42">
        <f>IF(I90&lt;&gt;0,A90,"")</f>
        <v>43936</v>
      </c>
    </row>
    <row r="47" spans="1:25">
      <c r="A47" s="79">
        <v>43875</v>
      </c>
      <c r="B47" s="80" t="s">
        <v>48</v>
      </c>
      <c r="C47" s="81" t="s">
        <v>69</v>
      </c>
      <c r="D47" s="82" t="s">
        <v>75</v>
      </c>
      <c r="E47" s="81" t="s">
        <v>71</v>
      </c>
      <c r="F47" s="83">
        <v>3200</v>
      </c>
      <c r="G47" s="84">
        <v>9.2100000000000009</v>
      </c>
      <c r="H47" s="84">
        <v>9.1300000000000008</v>
      </c>
      <c r="I47" s="85">
        <v>281.82</v>
      </c>
      <c r="J47" s="86">
        <v>0.96</v>
      </c>
      <c r="K47" s="82" t="s">
        <v>9</v>
      </c>
      <c r="L47" s="87" t="str">
        <f t="shared" si="0"/>
        <v/>
      </c>
      <c r="M47" s="78"/>
      <c r="N47" s="68"/>
      <c r="O47" s="68"/>
      <c r="P47" s="68"/>
      <c r="Q47" s="68"/>
      <c r="R47" s="36">
        <f t="shared" si="2"/>
        <v>498.28677753308779</v>
      </c>
      <c r="S47" s="37">
        <f t="shared" si="1"/>
        <v>4.7380676152116621</v>
      </c>
      <c r="T47" s="37"/>
      <c r="U47" s="136"/>
      <c r="V47" s="136"/>
      <c r="W47" s="136"/>
      <c r="X47" s="41">
        <f>IF(I92&lt;&gt;0,I92,"")</f>
        <v>1494.96</v>
      </c>
      <c r="Y47" s="42">
        <f>IF(I92&lt;&gt;0,A92,"")</f>
        <v>43937</v>
      </c>
    </row>
    <row r="48" spans="1:25">
      <c r="A48" s="98">
        <v>43875</v>
      </c>
      <c r="B48" s="137" t="s">
        <v>47</v>
      </c>
      <c r="C48" s="138" t="s">
        <v>69</v>
      </c>
      <c r="D48" s="139" t="s">
        <v>76</v>
      </c>
      <c r="E48" s="138" t="s">
        <v>71</v>
      </c>
      <c r="F48" s="140">
        <v>13000</v>
      </c>
      <c r="G48" s="141">
        <v>2.2000000000000002</v>
      </c>
      <c r="H48" s="141">
        <v>0</v>
      </c>
      <c r="I48" s="142">
        <v>0</v>
      </c>
      <c r="J48" s="143">
        <v>0</v>
      </c>
      <c r="K48" s="139" t="s">
        <v>9</v>
      </c>
      <c r="L48" s="144">
        <f t="shared" si="0"/>
        <v>28619.295000000002</v>
      </c>
      <c r="M48" s="78"/>
      <c r="N48" s="68"/>
      <c r="O48" s="68"/>
      <c r="P48" s="68"/>
      <c r="Q48" s="68"/>
      <c r="R48" s="36">
        <f t="shared" si="2"/>
        <v>498.28677753308779</v>
      </c>
      <c r="S48" s="37" t="str">
        <f t="shared" si="1"/>
        <v/>
      </c>
      <c r="T48" s="37"/>
      <c r="U48" s="136"/>
      <c r="V48" s="136"/>
      <c r="W48" s="136"/>
      <c r="X48" s="41">
        <f>IF(I94&lt;&gt;0,I94,"")</f>
        <v>1105.3</v>
      </c>
      <c r="Y48" s="42">
        <f>IF(I94&lt;&gt;0,A94,"")</f>
        <v>43938</v>
      </c>
    </row>
    <row r="49" spans="1:25">
      <c r="A49" s="98">
        <v>43878</v>
      </c>
      <c r="B49" s="137" t="s">
        <v>48</v>
      </c>
      <c r="C49" s="138" t="s">
        <v>69</v>
      </c>
      <c r="D49" s="139" t="s">
        <v>76</v>
      </c>
      <c r="E49" s="138" t="s">
        <v>71</v>
      </c>
      <c r="F49" s="140">
        <v>13000</v>
      </c>
      <c r="G49" s="141">
        <v>2.2400000000000002</v>
      </c>
      <c r="H49" s="141">
        <v>2.2000000000000002</v>
      </c>
      <c r="I49" s="142">
        <v>612.08000000000004</v>
      </c>
      <c r="J49" s="143">
        <v>2.13</v>
      </c>
      <c r="K49" s="139" t="s">
        <v>9</v>
      </c>
      <c r="L49" s="144" t="str">
        <f t="shared" si="0"/>
        <v/>
      </c>
      <c r="M49" s="78"/>
      <c r="N49" s="68"/>
      <c r="O49" s="68"/>
      <c r="P49" s="68"/>
      <c r="Q49" s="68"/>
      <c r="R49" s="36">
        <f t="shared" si="2"/>
        <v>508.90028589454261</v>
      </c>
      <c r="S49" s="37">
        <f t="shared" si="1"/>
        <v>10.613508361454819</v>
      </c>
      <c r="T49" s="37"/>
      <c r="U49" s="136"/>
      <c r="V49" s="136"/>
      <c r="W49" s="136"/>
      <c r="X49" s="41">
        <f>IF(I96&lt;&gt;0,I96,"")</f>
        <v>2.82</v>
      </c>
      <c r="Y49" s="42">
        <f>IF(I96&lt;&gt;0,A96,"")</f>
        <v>43941</v>
      </c>
    </row>
    <row r="50" spans="1:25">
      <c r="A50" s="57">
        <v>43878</v>
      </c>
      <c r="B50" s="58" t="s">
        <v>47</v>
      </c>
      <c r="C50" s="59" t="s">
        <v>69</v>
      </c>
      <c r="D50" s="64" t="s">
        <v>74</v>
      </c>
      <c r="E50" s="59" t="s">
        <v>71</v>
      </c>
      <c r="F50" s="60">
        <v>600</v>
      </c>
      <c r="G50" s="61">
        <v>45.03</v>
      </c>
      <c r="H50" s="61">
        <v>0</v>
      </c>
      <c r="I50" s="62">
        <v>0</v>
      </c>
      <c r="J50" s="63">
        <v>0</v>
      </c>
      <c r="K50" s="64" t="s">
        <v>9</v>
      </c>
      <c r="L50" s="67">
        <f t="shared" si="0"/>
        <v>27036.780849999999</v>
      </c>
      <c r="M50" s="78"/>
      <c r="N50" s="68"/>
      <c r="O50" s="68"/>
      <c r="P50" s="68"/>
      <c r="Q50" s="68"/>
      <c r="R50" s="36">
        <f t="shared" si="2"/>
        <v>508.90028589454261</v>
      </c>
      <c r="S50" s="37" t="str">
        <f t="shared" si="1"/>
        <v/>
      </c>
      <c r="T50" s="37"/>
      <c r="U50" s="136"/>
      <c r="V50" s="136"/>
      <c r="W50" s="136"/>
      <c r="X50" s="41">
        <f>IF(I97&lt;&gt;0,I97,"")</f>
        <v>97.22</v>
      </c>
      <c r="Y50" s="42">
        <f>IF(I97&lt;&gt;0,A97,"")</f>
        <v>43941</v>
      </c>
    </row>
    <row r="51" spans="1:25">
      <c r="A51" s="57">
        <v>43879</v>
      </c>
      <c r="B51" s="58" t="s">
        <v>48</v>
      </c>
      <c r="C51" s="59" t="s">
        <v>69</v>
      </c>
      <c r="D51" s="64" t="s">
        <v>74</v>
      </c>
      <c r="E51" s="59" t="s">
        <v>71</v>
      </c>
      <c r="F51" s="60">
        <v>600</v>
      </c>
      <c r="G51" s="61">
        <v>44.61</v>
      </c>
      <c r="H51" s="61">
        <v>45.03</v>
      </c>
      <c r="I51" s="62">
        <v>-246.65</v>
      </c>
      <c r="J51" s="63">
        <v>-0.90999999999999992</v>
      </c>
      <c r="K51" s="64" t="s">
        <v>9</v>
      </c>
      <c r="L51" s="67" t="str">
        <f t="shared" si="0"/>
        <v/>
      </c>
      <c r="M51" s="78"/>
      <c r="N51" s="68"/>
      <c r="O51" s="68"/>
      <c r="P51" s="68"/>
      <c r="Q51" s="68"/>
      <c r="R51" s="36">
        <f t="shared" si="2"/>
        <v>504.26929329290226</v>
      </c>
      <c r="S51" s="37">
        <f t="shared" si="1"/>
        <v>-4.6309926016403438</v>
      </c>
      <c r="T51" s="37"/>
      <c r="U51" s="136"/>
      <c r="V51" s="136"/>
      <c r="W51" s="136"/>
      <c r="X51" s="41">
        <f>IF(I99&lt;&gt;0,I99,"")</f>
        <v>1595.93</v>
      </c>
      <c r="Y51" s="42">
        <f>IF(I99&lt;&gt;0,A99,"")</f>
        <v>43943</v>
      </c>
    </row>
    <row r="52" spans="1:25">
      <c r="A52" s="98">
        <v>43879</v>
      </c>
      <c r="B52" s="137" t="s">
        <v>47</v>
      </c>
      <c r="C52" s="138" t="s">
        <v>69</v>
      </c>
      <c r="D52" s="139" t="s">
        <v>76</v>
      </c>
      <c r="E52" s="138" t="s">
        <v>71</v>
      </c>
      <c r="F52" s="140">
        <v>14000</v>
      </c>
      <c r="G52" s="141">
        <v>2.15</v>
      </c>
      <c r="H52" s="141">
        <v>0</v>
      </c>
      <c r="I52" s="142">
        <v>0</v>
      </c>
      <c r="J52" s="143">
        <v>0</v>
      </c>
      <c r="K52" s="139" t="s">
        <v>9</v>
      </c>
      <c r="L52" s="144">
        <f t="shared" si="0"/>
        <v>30119.782500000001</v>
      </c>
      <c r="M52" s="78"/>
      <c r="N52" s="68"/>
      <c r="O52" s="68"/>
      <c r="P52" s="68"/>
      <c r="Q52" s="68"/>
      <c r="R52" s="36">
        <f t="shared" si="2"/>
        <v>504.26929329290226</v>
      </c>
      <c r="S52" s="37" t="str">
        <f t="shared" si="1"/>
        <v/>
      </c>
      <c r="T52" s="37"/>
      <c r="U52" s="136"/>
      <c r="V52" s="136"/>
      <c r="W52" s="136"/>
      <c r="X52" s="41">
        <f>IF(I101&lt;&gt;0,I101,"")</f>
        <v>1665.24</v>
      </c>
      <c r="Y52" s="42">
        <f>IF(I101&lt;&gt;0,A101,"")</f>
        <v>43944</v>
      </c>
    </row>
    <row r="53" spans="1:25">
      <c r="A53" s="98">
        <v>43880</v>
      </c>
      <c r="B53" s="137" t="s">
        <v>48</v>
      </c>
      <c r="C53" s="138" t="s">
        <v>69</v>
      </c>
      <c r="D53" s="139" t="s">
        <v>76</v>
      </c>
      <c r="E53" s="138" t="s">
        <v>71</v>
      </c>
      <c r="F53" s="140">
        <v>14000</v>
      </c>
      <c r="G53" s="141">
        <v>2.19</v>
      </c>
      <c r="H53" s="141">
        <v>2.15</v>
      </c>
      <c r="I53" s="142">
        <v>661.14</v>
      </c>
      <c r="J53" s="143">
        <v>2.19</v>
      </c>
      <c r="K53" s="139" t="s">
        <v>9</v>
      </c>
      <c r="L53" s="144" t="str">
        <f t="shared" si="0"/>
        <v/>
      </c>
      <c r="M53" s="78"/>
      <c r="N53" s="68"/>
      <c r="O53" s="68"/>
      <c r="P53" s="68"/>
      <c r="Q53" s="68"/>
      <c r="R53" s="36">
        <f t="shared" si="2"/>
        <v>515.31279081601679</v>
      </c>
      <c r="S53" s="37">
        <f t="shared" si="1"/>
        <v>11.043497523114524</v>
      </c>
      <c r="T53" s="37"/>
      <c r="U53" s="136"/>
      <c r="V53" s="136"/>
      <c r="W53" s="136"/>
      <c r="X53" s="41">
        <f>IF(I103&lt;&gt;0,I103,"")</f>
        <v>767.52</v>
      </c>
      <c r="Y53" s="42">
        <f>IF(I103&lt;&gt;0,A103,"")</f>
        <v>43949</v>
      </c>
    </row>
    <row r="54" spans="1:25">
      <c r="A54" s="98">
        <v>43881</v>
      </c>
      <c r="B54" s="137" t="s">
        <v>47</v>
      </c>
      <c r="C54" s="138" t="s">
        <v>69</v>
      </c>
      <c r="D54" s="139" t="s">
        <v>76</v>
      </c>
      <c r="E54" s="138" t="s">
        <v>71</v>
      </c>
      <c r="F54" s="140">
        <v>15000</v>
      </c>
      <c r="G54" s="141">
        <v>2.0299999999999998</v>
      </c>
      <c r="H54" s="141">
        <v>0</v>
      </c>
      <c r="I54" s="142">
        <v>0</v>
      </c>
      <c r="J54" s="143">
        <v>0</v>
      </c>
      <c r="K54" s="139" t="s">
        <v>9</v>
      </c>
      <c r="L54" s="144">
        <f t="shared" si="0"/>
        <v>30469.896249999998</v>
      </c>
      <c r="M54" s="78"/>
      <c r="N54" s="68"/>
      <c r="O54" s="68"/>
      <c r="P54" s="68"/>
      <c r="Q54" s="68"/>
      <c r="R54" s="36">
        <f t="shared" si="2"/>
        <v>515.31279081601679</v>
      </c>
      <c r="S54" s="37" t="str">
        <f t="shared" si="1"/>
        <v/>
      </c>
      <c r="T54" s="37"/>
      <c r="U54" s="136"/>
      <c r="V54" s="136"/>
      <c r="W54" s="136"/>
      <c r="X54" s="41">
        <f>IF(I105&lt;&gt;0,I105,"")</f>
        <v>1150.6400000000001</v>
      </c>
      <c r="Y54" s="42">
        <f>IF(I105&lt;&gt;0,A105,"")</f>
        <v>43950</v>
      </c>
    </row>
    <row r="55" spans="1:25">
      <c r="A55" s="98">
        <v>43882</v>
      </c>
      <c r="B55" s="137" t="s">
        <v>48</v>
      </c>
      <c r="C55" s="138" t="s">
        <v>69</v>
      </c>
      <c r="D55" s="139" t="s">
        <v>76</v>
      </c>
      <c r="E55" s="138" t="s">
        <v>71</v>
      </c>
      <c r="F55" s="140">
        <v>15000</v>
      </c>
      <c r="G55" s="141">
        <v>2.0699999999999998</v>
      </c>
      <c r="H55" s="141">
        <v>2.0299999999999998</v>
      </c>
      <c r="I55" s="142">
        <v>710.91</v>
      </c>
      <c r="J55" s="143">
        <v>2.33</v>
      </c>
      <c r="K55" s="139" t="s">
        <v>9</v>
      </c>
      <c r="L55" s="144" t="str">
        <f t="shared" si="0"/>
        <v/>
      </c>
      <c r="M55" s="78"/>
      <c r="N55" s="68"/>
      <c r="O55" s="68"/>
      <c r="P55" s="68"/>
      <c r="Q55" s="68"/>
      <c r="R55" s="36">
        <f t="shared" si="2"/>
        <v>527.31957884203007</v>
      </c>
      <c r="S55" s="37">
        <f t="shared" si="1"/>
        <v>12.006788026013282</v>
      </c>
      <c r="T55" s="37"/>
      <c r="U55" s="136"/>
      <c r="V55" s="136"/>
      <c r="W55" s="136"/>
      <c r="X55" s="41">
        <f>IF(I107&lt;&gt;0,I107,"")</f>
        <v>-394.98</v>
      </c>
      <c r="Y55" s="42">
        <f>IF(I107&lt;&gt;0,A107,"")</f>
        <v>43956</v>
      </c>
    </row>
    <row r="56" spans="1:25">
      <c r="A56" s="98">
        <v>43887</v>
      </c>
      <c r="B56" s="137" t="s">
        <v>47</v>
      </c>
      <c r="C56" s="138" t="s">
        <v>69</v>
      </c>
      <c r="D56" s="139" t="s">
        <v>76</v>
      </c>
      <c r="E56" s="138" t="s">
        <v>71</v>
      </c>
      <c r="F56" s="140">
        <v>20000</v>
      </c>
      <c r="G56" s="141">
        <v>1.97</v>
      </c>
      <c r="H56" s="141">
        <v>0</v>
      </c>
      <c r="I56" s="142">
        <v>0</v>
      </c>
      <c r="J56" s="143">
        <v>0</v>
      </c>
      <c r="K56" s="139" t="s">
        <v>9</v>
      </c>
      <c r="L56" s="144">
        <f t="shared" si="0"/>
        <v>39422.805</v>
      </c>
      <c r="M56" s="78"/>
      <c r="N56" s="34"/>
      <c r="O56" s="68"/>
      <c r="P56" s="68"/>
      <c r="Q56" s="68"/>
      <c r="R56" s="36">
        <f>R55*((J56/100)+1)+10000</f>
        <v>10527.319578842031</v>
      </c>
      <c r="S56" s="37">
        <f t="shared" si="1"/>
        <v>10000</v>
      </c>
      <c r="T56" s="37">
        <v>10000</v>
      </c>
      <c r="U56" s="136"/>
      <c r="V56" s="136"/>
      <c r="W56" s="136"/>
      <c r="X56" s="41">
        <f>IF(I108&lt;&gt;0,I108,"")</f>
        <v>-3242.42</v>
      </c>
      <c r="Y56" s="42">
        <f>IF(I108&lt;&gt;0,A108,"")</f>
        <v>43956</v>
      </c>
    </row>
    <row r="57" spans="1:25">
      <c r="A57" s="564">
        <v>43888</v>
      </c>
      <c r="B57" s="565" t="s">
        <v>48</v>
      </c>
      <c r="C57" s="566" t="s">
        <v>69</v>
      </c>
      <c r="D57" s="567" t="s">
        <v>76</v>
      </c>
      <c r="E57" s="566" t="s">
        <v>71</v>
      </c>
      <c r="F57" s="568">
        <v>20000</v>
      </c>
      <c r="G57" s="569">
        <v>1.97</v>
      </c>
      <c r="H57" s="569">
        <v>1.97</v>
      </c>
      <c r="I57" s="142">
        <v>155.53</v>
      </c>
      <c r="J57" s="570">
        <v>0.39</v>
      </c>
      <c r="K57" s="567" t="s">
        <v>9</v>
      </c>
      <c r="L57" s="571" t="str">
        <f t="shared" si="0"/>
        <v/>
      </c>
      <c r="M57" s="78"/>
      <c r="N57" s="34"/>
      <c r="O57" s="68"/>
      <c r="P57" s="68"/>
      <c r="Q57" s="68"/>
      <c r="R57" s="36">
        <f t="shared" ref="R57:R80" si="3">R56*((J57/100)+1)</f>
        <v>10568.376125199515</v>
      </c>
      <c r="S57" s="37">
        <f t="shared" si="1"/>
        <v>41.056546357483967</v>
      </c>
      <c r="T57" s="37"/>
      <c r="U57" s="136"/>
      <c r="V57" s="136"/>
      <c r="W57" s="136"/>
      <c r="X57" s="41">
        <f>IF(I110&lt;&gt;0,I110,"")</f>
        <v>792.01</v>
      </c>
      <c r="Y57" s="42">
        <f>IF(I110&lt;&gt;0,A110,"")</f>
        <v>43957</v>
      </c>
    </row>
    <row r="58" spans="1:25">
      <c r="A58" s="146">
        <v>43888</v>
      </c>
      <c r="B58" s="147" t="s">
        <v>47</v>
      </c>
      <c r="C58" s="148" t="s">
        <v>69</v>
      </c>
      <c r="D58" s="149" t="s">
        <v>74</v>
      </c>
      <c r="E58" s="148" t="s">
        <v>71</v>
      </c>
      <c r="F58" s="150">
        <v>1000</v>
      </c>
      <c r="G58" s="151">
        <v>39.82</v>
      </c>
      <c r="H58" s="151">
        <v>0</v>
      </c>
      <c r="I58" s="152">
        <v>0</v>
      </c>
      <c r="J58" s="153">
        <v>0</v>
      </c>
      <c r="K58" s="149" t="s">
        <v>9</v>
      </c>
      <c r="L58" s="154">
        <f t="shared" si="0"/>
        <v>39842.941500000001</v>
      </c>
      <c r="M58" s="155"/>
      <c r="N58" s="34"/>
      <c r="O58" s="68"/>
      <c r="P58" s="68"/>
      <c r="Q58" s="68"/>
      <c r="R58" s="36">
        <f t="shared" si="3"/>
        <v>10568.376125199515</v>
      </c>
      <c r="S58" s="37" t="str">
        <f t="shared" si="1"/>
        <v/>
      </c>
      <c r="T58" s="37"/>
      <c r="U58" s="136"/>
      <c r="V58" s="136"/>
      <c r="W58" s="136"/>
      <c r="X58" s="41">
        <f>IF(I112&lt;&gt;0,I112,"")</f>
        <v>680.63</v>
      </c>
      <c r="Y58" s="42">
        <f>IF(I112&lt;&gt;0,A112,"")</f>
        <v>43958</v>
      </c>
    </row>
    <row r="59" spans="1:25">
      <c r="A59" s="156">
        <v>43892</v>
      </c>
      <c r="B59" s="157" t="s">
        <v>48</v>
      </c>
      <c r="C59" s="158" t="s">
        <v>69</v>
      </c>
      <c r="D59" s="159" t="s">
        <v>74</v>
      </c>
      <c r="E59" s="158" t="s">
        <v>71</v>
      </c>
      <c r="F59" s="159">
        <v>1000</v>
      </c>
      <c r="G59" s="160">
        <v>40.270000000000003</v>
      </c>
      <c r="H59" s="160">
        <v>39.82</v>
      </c>
      <c r="I59" s="161">
        <v>455.19</v>
      </c>
      <c r="J59" s="162">
        <v>1.1399999999999999</v>
      </c>
      <c r="K59" s="163" t="s">
        <v>9</v>
      </c>
      <c r="L59" s="572" t="str">
        <f t="shared" si="0"/>
        <v/>
      </c>
      <c r="M59" s="33" t="s">
        <v>36</v>
      </c>
      <c r="N59" s="34"/>
      <c r="O59" s="68"/>
      <c r="P59" s="68"/>
      <c r="Q59" s="68"/>
      <c r="R59" s="36">
        <f t="shared" si="3"/>
        <v>10688.85561302679</v>
      </c>
      <c r="S59" s="37">
        <f t="shared" si="1"/>
        <v>120.47948782727508</v>
      </c>
      <c r="T59" s="37"/>
      <c r="U59" s="136"/>
      <c r="V59" s="136"/>
      <c r="W59" s="136"/>
      <c r="X59" s="41">
        <f>IF(I114&lt;&gt;0,I114,"")</f>
        <v>515.92999999999995</v>
      </c>
      <c r="Y59" s="42">
        <f>IF(I114&lt;&gt;0,A114,"")</f>
        <v>43959</v>
      </c>
    </row>
    <row r="60" spans="1:25">
      <c r="A60" s="98">
        <v>43892</v>
      </c>
      <c r="B60" s="137" t="s">
        <v>47</v>
      </c>
      <c r="C60" s="138" t="s">
        <v>69</v>
      </c>
      <c r="D60" s="139" t="s">
        <v>76</v>
      </c>
      <c r="E60" s="138" t="s">
        <v>71</v>
      </c>
      <c r="F60" s="140">
        <v>20500</v>
      </c>
      <c r="G60" s="141">
        <v>1.94</v>
      </c>
      <c r="H60" s="141">
        <v>0</v>
      </c>
      <c r="I60" s="142">
        <v>0</v>
      </c>
      <c r="J60" s="143">
        <v>0</v>
      </c>
      <c r="K60" s="139" t="s">
        <v>9</v>
      </c>
      <c r="L60" s="164">
        <f t="shared" si="0"/>
        <v>39792.92525</v>
      </c>
      <c r="M60" s="45" t="s">
        <v>21</v>
      </c>
      <c r="N60" s="34"/>
      <c r="O60" s="68"/>
      <c r="P60" s="68"/>
      <c r="Q60" s="68"/>
      <c r="R60" s="36">
        <f t="shared" si="3"/>
        <v>10688.85561302679</v>
      </c>
      <c r="S60" s="37" t="str">
        <f t="shared" si="1"/>
        <v/>
      </c>
      <c r="T60" s="37"/>
      <c r="U60" s="136"/>
      <c r="V60" s="136"/>
      <c r="W60" s="136"/>
      <c r="X60" s="41">
        <f>IF(I116&lt;&gt;0,I116,"")</f>
        <v>590.61</v>
      </c>
      <c r="Y60" s="42">
        <f>IF(I116&lt;&gt;0,A116,"")</f>
        <v>43962</v>
      </c>
    </row>
    <row r="61" spans="1:25">
      <c r="A61" s="98">
        <v>43893</v>
      </c>
      <c r="B61" s="137" t="s">
        <v>48</v>
      </c>
      <c r="C61" s="138" t="s">
        <v>69</v>
      </c>
      <c r="D61" s="139" t="s">
        <v>76</v>
      </c>
      <c r="E61" s="138" t="s">
        <v>71</v>
      </c>
      <c r="F61" s="140">
        <v>20500</v>
      </c>
      <c r="G61" s="141">
        <v>1.99</v>
      </c>
      <c r="H61" s="141">
        <v>1.94</v>
      </c>
      <c r="I61" s="142">
        <v>1185.07</v>
      </c>
      <c r="J61" s="143">
        <v>2.97</v>
      </c>
      <c r="K61" s="139" t="s">
        <v>9</v>
      </c>
      <c r="L61" s="164" t="str">
        <f t="shared" si="0"/>
        <v/>
      </c>
      <c r="M61" s="56">
        <f>IFERROR(AVERAGE(L59:L75),0)</f>
        <v>29216.377877777773</v>
      </c>
      <c r="N61" s="34"/>
      <c r="O61" s="68"/>
      <c r="P61" s="68"/>
      <c r="Q61" s="68"/>
      <c r="R61" s="36">
        <f t="shared" si="3"/>
        <v>11006.314624733686</v>
      </c>
      <c r="S61" s="37">
        <f t="shared" si="1"/>
        <v>317.45901170689649</v>
      </c>
      <c r="T61" s="37"/>
      <c r="U61" s="136"/>
      <c r="V61" s="136"/>
      <c r="W61" s="136"/>
      <c r="X61" s="41">
        <f>IF(I118&lt;&gt;0,I118,"")</f>
        <v>698.78</v>
      </c>
      <c r="Y61" s="42">
        <f>IF(I118&lt;&gt;0,A118,"")</f>
        <v>43963</v>
      </c>
    </row>
    <row r="62" spans="1:25">
      <c r="A62" s="57">
        <v>43893</v>
      </c>
      <c r="B62" s="58" t="s">
        <v>47</v>
      </c>
      <c r="C62" s="59" t="s">
        <v>69</v>
      </c>
      <c r="D62" s="64" t="s">
        <v>74</v>
      </c>
      <c r="E62" s="59" t="s">
        <v>71</v>
      </c>
      <c r="F62" s="60">
        <v>900</v>
      </c>
      <c r="G62" s="61">
        <v>41.8</v>
      </c>
      <c r="H62" s="61">
        <v>0</v>
      </c>
      <c r="I62" s="62">
        <v>0</v>
      </c>
      <c r="J62" s="63">
        <v>0</v>
      </c>
      <c r="K62" s="64" t="s">
        <v>9</v>
      </c>
      <c r="L62" s="65">
        <f t="shared" si="0"/>
        <v>37642.226499999997</v>
      </c>
      <c r="M62" s="45" t="s">
        <v>24</v>
      </c>
      <c r="N62" s="34"/>
      <c r="O62" s="68"/>
      <c r="P62" s="68"/>
      <c r="Q62" s="68"/>
      <c r="R62" s="36">
        <f t="shared" si="3"/>
        <v>11006.314624733686</v>
      </c>
      <c r="S62" s="37" t="str">
        <f t="shared" si="1"/>
        <v/>
      </c>
      <c r="T62" s="37"/>
      <c r="U62" s="136"/>
      <c r="V62" s="136"/>
      <c r="W62" s="136"/>
      <c r="X62" s="41">
        <f>IF(I120&lt;&gt;0,I120,"")</f>
        <v>579.36</v>
      </c>
      <c r="Y62" s="42">
        <f>IF(I120&lt;&gt;0,A120,"")</f>
        <v>43964</v>
      </c>
    </row>
    <row r="63" spans="1:25">
      <c r="A63" s="57">
        <v>43894</v>
      </c>
      <c r="B63" s="58" t="s">
        <v>48</v>
      </c>
      <c r="C63" s="59" t="s">
        <v>69</v>
      </c>
      <c r="D63" s="64" t="s">
        <v>74</v>
      </c>
      <c r="E63" s="59" t="s">
        <v>71</v>
      </c>
      <c r="F63" s="60">
        <v>900</v>
      </c>
      <c r="G63" s="61">
        <v>43.87</v>
      </c>
      <c r="H63" s="61">
        <v>41.8</v>
      </c>
      <c r="I63" s="62">
        <v>1864.28</v>
      </c>
      <c r="J63" s="63">
        <v>4.95</v>
      </c>
      <c r="K63" s="64" t="s">
        <v>9</v>
      </c>
      <c r="L63" s="65" t="str">
        <f t="shared" si="0"/>
        <v/>
      </c>
      <c r="M63" s="56">
        <f>SUM(I59:I75)</f>
        <v>-3429.1499999999996</v>
      </c>
      <c r="N63" s="34"/>
      <c r="O63" s="68"/>
      <c r="P63" s="68"/>
      <c r="Q63" s="68"/>
      <c r="R63" s="36">
        <f t="shared" si="3"/>
        <v>11551.127198658005</v>
      </c>
      <c r="S63" s="37">
        <f t="shared" si="1"/>
        <v>544.81257392431871</v>
      </c>
      <c r="T63" s="37"/>
      <c r="U63" s="136"/>
      <c r="V63" s="136"/>
      <c r="W63" s="136"/>
      <c r="X63" s="41">
        <f>IF(I122&lt;&gt;0,I122,"")</f>
        <v>681.27</v>
      </c>
      <c r="Y63" s="42">
        <f>IF(I122&lt;&gt;0,A122,"")</f>
        <v>43965</v>
      </c>
    </row>
    <row r="64" spans="1:25">
      <c r="A64" s="98">
        <v>43894</v>
      </c>
      <c r="B64" s="137" t="s">
        <v>47</v>
      </c>
      <c r="C64" s="138" t="s">
        <v>69</v>
      </c>
      <c r="D64" s="139" t="s">
        <v>76</v>
      </c>
      <c r="E64" s="138" t="s">
        <v>71</v>
      </c>
      <c r="F64" s="140">
        <v>21500</v>
      </c>
      <c r="G64" s="141">
        <v>1.92</v>
      </c>
      <c r="H64" s="141">
        <v>0</v>
      </c>
      <c r="I64" s="142">
        <v>0</v>
      </c>
      <c r="J64" s="143">
        <v>0</v>
      </c>
      <c r="K64" s="139" t="s">
        <v>9</v>
      </c>
      <c r="L64" s="164">
        <f t="shared" si="0"/>
        <v>41303.415999999997</v>
      </c>
      <c r="M64" s="45" t="s">
        <v>27</v>
      </c>
      <c r="N64" s="34"/>
      <c r="O64" s="68"/>
      <c r="P64" s="68"/>
      <c r="Q64" s="68"/>
      <c r="R64" s="36">
        <f t="shared" si="3"/>
        <v>11551.127198658005</v>
      </c>
      <c r="S64" s="37" t="str">
        <f t="shared" si="1"/>
        <v/>
      </c>
      <c r="T64" s="37"/>
      <c r="U64" s="136"/>
      <c r="V64" s="136"/>
      <c r="W64" s="136"/>
      <c r="X64" s="41">
        <f>IF(I124&lt;&gt;0,I124,"")</f>
        <v>579.53</v>
      </c>
      <c r="Y64" s="42">
        <f>IF(I124&lt;&gt;0,A124,"")</f>
        <v>43966</v>
      </c>
    </row>
    <row r="65" spans="1:25">
      <c r="A65" s="98">
        <v>43902</v>
      </c>
      <c r="B65" s="137" t="s">
        <v>48</v>
      </c>
      <c r="C65" s="138" t="s">
        <v>69</v>
      </c>
      <c r="D65" s="139" t="s">
        <v>76</v>
      </c>
      <c r="E65" s="138" t="s">
        <v>71</v>
      </c>
      <c r="F65" s="140">
        <v>21500</v>
      </c>
      <c r="G65" s="141">
        <v>1.3</v>
      </c>
      <c r="H65" s="141">
        <v>1.92</v>
      </c>
      <c r="I65" s="142">
        <v>-13151.25</v>
      </c>
      <c r="J65" s="143">
        <v>-31.84</v>
      </c>
      <c r="K65" s="139" t="s">
        <v>9</v>
      </c>
      <c r="L65" s="164" t="str">
        <f t="shared" si="0"/>
        <v/>
      </c>
      <c r="M65" s="66">
        <f>SUM(J59:J75)/100</f>
        <v>-0.10979999999999998</v>
      </c>
      <c r="N65" s="34"/>
      <c r="O65" s="68"/>
      <c r="P65" s="68"/>
      <c r="Q65" s="68"/>
      <c r="R65" s="36">
        <f t="shared" si="3"/>
        <v>7873.2482986052964</v>
      </c>
      <c r="S65" s="37">
        <f t="shared" si="1"/>
        <v>-3677.8789000527086</v>
      </c>
      <c r="T65" s="37"/>
      <c r="U65" s="136"/>
      <c r="V65" s="136"/>
      <c r="W65" s="136"/>
      <c r="X65" s="41">
        <f>IF(I126&lt;&gt;0,I126,"")</f>
        <v>863.99</v>
      </c>
      <c r="Y65" s="42">
        <f>IF(I126&lt;&gt;0,A126,"")</f>
        <v>43969</v>
      </c>
    </row>
    <row r="66" spans="1:25">
      <c r="A66" s="69">
        <v>43903</v>
      </c>
      <c r="B66" s="70" t="s">
        <v>47</v>
      </c>
      <c r="C66" s="71" t="s">
        <v>69</v>
      </c>
      <c r="D66" s="76" t="s">
        <v>79</v>
      </c>
      <c r="E66" s="71" t="s">
        <v>71</v>
      </c>
      <c r="F66" s="72">
        <v>500</v>
      </c>
      <c r="G66" s="73">
        <v>19.989999999999998</v>
      </c>
      <c r="H66" s="73">
        <v>0</v>
      </c>
      <c r="I66" s="74">
        <v>0</v>
      </c>
      <c r="J66" s="75">
        <v>0</v>
      </c>
      <c r="K66" s="76" t="s">
        <v>9</v>
      </c>
      <c r="L66" s="77">
        <f t="shared" si="0"/>
        <v>10008.248374999999</v>
      </c>
      <c r="M66" s="388"/>
      <c r="N66" s="68"/>
      <c r="O66" s="68"/>
      <c r="P66" s="68"/>
      <c r="Q66" s="68"/>
      <c r="R66" s="36">
        <f t="shared" si="3"/>
        <v>7873.2482986052964</v>
      </c>
      <c r="S66" s="37" t="str">
        <f t="shared" si="1"/>
        <v/>
      </c>
      <c r="T66" s="37"/>
      <c r="U66" s="136"/>
      <c r="V66" s="136"/>
      <c r="W66" s="136"/>
      <c r="X66" s="41">
        <f>IF(I128&lt;&gt;0,I128,"")</f>
        <v>994.38000000000011</v>
      </c>
      <c r="Y66" s="42">
        <f>IF(I128&lt;&gt;0,A128,"")</f>
        <v>43970</v>
      </c>
    </row>
    <row r="67" spans="1:25">
      <c r="A67" s="69">
        <v>43906</v>
      </c>
      <c r="B67" s="70" t="s">
        <v>48</v>
      </c>
      <c r="C67" s="71" t="s">
        <v>69</v>
      </c>
      <c r="D67" s="76" t="s">
        <v>79</v>
      </c>
      <c r="E67" s="71" t="s">
        <v>71</v>
      </c>
      <c r="F67" s="72">
        <v>500</v>
      </c>
      <c r="G67" s="73">
        <v>17.239999999999998</v>
      </c>
      <c r="H67" s="73">
        <v>20</v>
      </c>
      <c r="I67" s="74">
        <v>-1375.52</v>
      </c>
      <c r="J67" s="75">
        <v>-13.75</v>
      </c>
      <c r="K67" s="76" t="s">
        <v>9</v>
      </c>
      <c r="L67" s="75" t="str">
        <f t="shared" ref="L67:L130" si="4">IF(B67="Compra",(F67*G67)+10+(F67*G67*0.000325),"")</f>
        <v/>
      </c>
      <c r="M67" s="78"/>
      <c r="N67" s="68"/>
      <c r="O67" s="68"/>
      <c r="P67" s="68"/>
      <c r="Q67" s="68"/>
      <c r="R67" s="36">
        <f t="shared" si="3"/>
        <v>6790.6766575470683</v>
      </c>
      <c r="S67" s="37">
        <f t="shared" si="1"/>
        <v>-1082.5716410582281</v>
      </c>
      <c r="T67" s="37"/>
      <c r="U67" s="136"/>
      <c r="V67" s="136"/>
      <c r="W67" s="136"/>
      <c r="X67" s="41">
        <f>IF(I130&lt;&gt;0,I130,"")</f>
        <v>1027.98</v>
      </c>
      <c r="Y67" s="42">
        <f>IF(I130&lt;&gt;0,A130,"")</f>
        <v>43971</v>
      </c>
    </row>
    <row r="68" spans="1:25">
      <c r="A68" s="165">
        <v>43909</v>
      </c>
      <c r="B68" s="166" t="s">
        <v>47</v>
      </c>
      <c r="C68" s="167" t="s">
        <v>69</v>
      </c>
      <c r="D68" s="168" t="s">
        <v>80</v>
      </c>
      <c r="E68" s="167" t="s">
        <v>71</v>
      </c>
      <c r="F68" s="169">
        <v>1100</v>
      </c>
      <c r="G68" s="170">
        <v>9.01</v>
      </c>
      <c r="H68" s="170">
        <v>0</v>
      </c>
      <c r="I68" s="171">
        <v>0</v>
      </c>
      <c r="J68" s="172">
        <v>0</v>
      </c>
      <c r="K68" s="168" t="s">
        <v>9</v>
      </c>
      <c r="L68" s="173">
        <f t="shared" si="4"/>
        <v>9924.2210749999995</v>
      </c>
      <c r="M68" s="78"/>
      <c r="N68" s="68"/>
      <c r="O68" s="68"/>
      <c r="P68" s="68"/>
      <c r="Q68" s="68"/>
      <c r="R68" s="36">
        <f t="shared" si="3"/>
        <v>6790.6766575470683</v>
      </c>
      <c r="S68" s="37" t="str">
        <f t="shared" si="1"/>
        <v/>
      </c>
      <c r="T68" s="37"/>
      <c r="U68" s="136"/>
      <c r="V68" s="136"/>
      <c r="W68" s="136"/>
      <c r="X68" s="41">
        <f>IF(I132&lt;&gt;0,I132,"")</f>
        <v>1015.08</v>
      </c>
      <c r="Y68" s="42">
        <f>IF(I132&lt;&gt;0,A132,"")</f>
        <v>43972</v>
      </c>
    </row>
    <row r="69" spans="1:25">
      <c r="A69" s="57">
        <v>43909</v>
      </c>
      <c r="B69" s="58" t="s">
        <v>47</v>
      </c>
      <c r="C69" s="59" t="s">
        <v>69</v>
      </c>
      <c r="D69" s="64" t="s">
        <v>74</v>
      </c>
      <c r="E69" s="59" t="s">
        <v>71</v>
      </c>
      <c r="F69" s="60">
        <v>2500</v>
      </c>
      <c r="G69" s="61">
        <v>12.43</v>
      </c>
      <c r="H69" s="61">
        <v>0</v>
      </c>
      <c r="I69" s="62">
        <v>0</v>
      </c>
      <c r="J69" s="63">
        <v>0</v>
      </c>
      <c r="K69" s="64" t="s">
        <v>9</v>
      </c>
      <c r="L69" s="67">
        <f t="shared" si="4"/>
        <v>31095.099375000002</v>
      </c>
      <c r="M69" s="78"/>
      <c r="N69" s="68"/>
      <c r="O69" s="68"/>
      <c r="P69" s="68"/>
      <c r="Q69" s="68"/>
      <c r="R69" s="36">
        <f t="shared" si="3"/>
        <v>6790.6766575470683</v>
      </c>
      <c r="S69" s="37" t="str">
        <f t="shared" si="1"/>
        <v/>
      </c>
      <c r="T69" s="37"/>
      <c r="U69" s="136"/>
      <c r="V69" s="136"/>
      <c r="W69" s="136"/>
      <c r="X69" s="41">
        <f>IF(I134&lt;&gt;0,I134,"")</f>
        <v>4675.59</v>
      </c>
      <c r="Y69" s="42">
        <f>IF(I134&lt;&gt;0,A134,"")</f>
        <v>43977</v>
      </c>
    </row>
    <row r="70" spans="1:25">
      <c r="A70" s="57">
        <v>43910</v>
      </c>
      <c r="B70" s="58" t="s">
        <v>48</v>
      </c>
      <c r="C70" s="59" t="s">
        <v>69</v>
      </c>
      <c r="D70" s="64" t="s">
        <v>74</v>
      </c>
      <c r="E70" s="59" t="s">
        <v>71</v>
      </c>
      <c r="F70" s="60">
        <v>2500</v>
      </c>
      <c r="G70" s="61">
        <v>13.06</v>
      </c>
      <c r="H70" s="61">
        <v>12.44</v>
      </c>
      <c r="I70" s="62">
        <v>1570.59</v>
      </c>
      <c r="J70" s="63">
        <v>5.05</v>
      </c>
      <c r="K70" s="64" t="s">
        <v>9</v>
      </c>
      <c r="L70" s="67" t="str">
        <f t="shared" si="4"/>
        <v/>
      </c>
      <c r="M70" s="78"/>
      <c r="N70" s="68"/>
      <c r="O70" s="68"/>
      <c r="P70" s="68"/>
      <c r="Q70" s="68"/>
      <c r="R70" s="36">
        <f t="shared" si="3"/>
        <v>7133.6058287531951</v>
      </c>
      <c r="S70" s="37">
        <f t="shared" si="1"/>
        <v>342.92917120612674</v>
      </c>
      <c r="T70" s="37"/>
      <c r="U70" s="136"/>
      <c r="V70" s="136"/>
      <c r="W70" s="136"/>
      <c r="X70" s="41">
        <f>IF(I136&lt;&gt;0,I136,"")</f>
        <v>1049.95</v>
      </c>
      <c r="Y70" s="42">
        <f>IF(I136&lt;&gt;0,A136,"")</f>
        <v>43978</v>
      </c>
    </row>
    <row r="71" spans="1:25">
      <c r="A71" s="47">
        <v>43914</v>
      </c>
      <c r="B71" s="48" t="s">
        <v>47</v>
      </c>
      <c r="C71" s="49" t="s">
        <v>69</v>
      </c>
      <c r="D71" s="54" t="s">
        <v>72</v>
      </c>
      <c r="E71" s="49" t="s">
        <v>71</v>
      </c>
      <c r="F71" s="50">
        <v>20000</v>
      </c>
      <c r="G71" s="51">
        <v>1.46</v>
      </c>
      <c r="H71" s="51">
        <v>0</v>
      </c>
      <c r="I71" s="52">
        <v>0</v>
      </c>
      <c r="J71" s="53">
        <v>0</v>
      </c>
      <c r="K71" s="54" t="s">
        <v>9</v>
      </c>
      <c r="L71" s="174">
        <f t="shared" si="4"/>
        <v>29219.49</v>
      </c>
      <c r="M71" s="78"/>
      <c r="N71" s="68"/>
      <c r="O71" s="68"/>
      <c r="P71" s="68"/>
      <c r="Q71" s="68"/>
      <c r="R71" s="36">
        <f t="shared" si="3"/>
        <v>7133.6058287531951</v>
      </c>
      <c r="S71" s="37" t="str">
        <f t="shared" si="1"/>
        <v/>
      </c>
      <c r="T71" s="37"/>
      <c r="U71" s="136"/>
      <c r="V71" s="136"/>
      <c r="W71" s="136"/>
      <c r="X71" s="41">
        <f>IF(I138&lt;&gt;0,I138,"")</f>
        <v>1055.3499999999999</v>
      </c>
      <c r="Y71" s="42">
        <f>IF(I138&lt;&gt;0,A138,"")</f>
        <v>43979</v>
      </c>
    </row>
    <row r="72" spans="1:25">
      <c r="A72" s="47">
        <v>43915</v>
      </c>
      <c r="B72" s="48" t="s">
        <v>48</v>
      </c>
      <c r="C72" s="49" t="s">
        <v>69</v>
      </c>
      <c r="D72" s="54" t="s">
        <v>72</v>
      </c>
      <c r="E72" s="49" t="s">
        <v>71</v>
      </c>
      <c r="F72" s="50">
        <v>20000</v>
      </c>
      <c r="G72" s="51">
        <v>1.52</v>
      </c>
      <c r="H72" s="51">
        <v>1.46</v>
      </c>
      <c r="I72" s="52">
        <v>1371.81</v>
      </c>
      <c r="J72" s="53">
        <v>4.6900000000000004</v>
      </c>
      <c r="K72" s="54" t="s">
        <v>9</v>
      </c>
      <c r="L72" s="174" t="str">
        <f t="shared" si="4"/>
        <v/>
      </c>
      <c r="M72" s="78"/>
      <c r="N72" s="68"/>
      <c r="O72" s="68"/>
      <c r="P72" s="68"/>
      <c r="Q72" s="68"/>
      <c r="R72" s="36">
        <f t="shared" si="3"/>
        <v>7468.1719421217194</v>
      </c>
      <c r="S72" s="37">
        <f t="shared" si="1"/>
        <v>334.56611336852438</v>
      </c>
      <c r="T72" s="37"/>
      <c r="U72" s="136"/>
      <c r="V72" s="136"/>
      <c r="W72" s="136"/>
      <c r="X72" s="41">
        <f>IF(I140&lt;&gt;0,I140,"")</f>
        <v>1276.44</v>
      </c>
      <c r="Y72" s="42">
        <f>IF(I140&lt;&gt;0,A140,"")</f>
        <v>43983</v>
      </c>
    </row>
    <row r="73" spans="1:25">
      <c r="A73" s="57">
        <v>43915</v>
      </c>
      <c r="B73" s="58" t="s">
        <v>47</v>
      </c>
      <c r="C73" s="59" t="s">
        <v>69</v>
      </c>
      <c r="D73" s="64" t="s">
        <v>74</v>
      </c>
      <c r="E73" s="59" t="s">
        <v>71</v>
      </c>
      <c r="F73" s="60">
        <v>1700</v>
      </c>
      <c r="G73" s="61">
        <v>17.29</v>
      </c>
      <c r="H73" s="61">
        <v>0</v>
      </c>
      <c r="I73" s="62">
        <v>0</v>
      </c>
      <c r="J73" s="63">
        <v>0</v>
      </c>
      <c r="K73" s="64" t="s">
        <v>9</v>
      </c>
      <c r="L73" s="67">
        <f t="shared" si="4"/>
        <v>29412.552725000001</v>
      </c>
      <c r="M73" s="78"/>
      <c r="N73" s="68"/>
      <c r="O73" s="68"/>
      <c r="P73" s="68"/>
      <c r="Q73" s="68"/>
      <c r="R73" s="36">
        <f t="shared" si="3"/>
        <v>7468.1719421217194</v>
      </c>
      <c r="S73" s="37" t="str">
        <f t="shared" si="1"/>
        <v/>
      </c>
      <c r="T73" s="37"/>
      <c r="U73" s="136"/>
      <c r="V73" s="136"/>
      <c r="W73" s="136"/>
      <c r="X73" s="41">
        <f>IF(I142&lt;&gt;0,I142,"")</f>
        <v>1469.42</v>
      </c>
      <c r="Y73" s="42">
        <f>IF(I142&lt;&gt;0,A142,"")</f>
        <v>43984</v>
      </c>
    </row>
    <row r="74" spans="1:25">
      <c r="A74" s="57">
        <v>43916</v>
      </c>
      <c r="B74" s="58" t="s">
        <v>48</v>
      </c>
      <c r="C74" s="59" t="s">
        <v>69</v>
      </c>
      <c r="D74" s="64" t="s">
        <v>74</v>
      </c>
      <c r="E74" s="59" t="s">
        <v>71</v>
      </c>
      <c r="F74" s="60">
        <v>1700</v>
      </c>
      <c r="G74" s="61">
        <v>20.03</v>
      </c>
      <c r="H74" s="61">
        <v>17.3</v>
      </c>
      <c r="I74" s="62">
        <v>4650.68</v>
      </c>
      <c r="J74" s="63">
        <v>15.81</v>
      </c>
      <c r="K74" s="64" t="s">
        <v>9</v>
      </c>
      <c r="L74" s="67" t="str">
        <f t="shared" si="4"/>
        <v/>
      </c>
      <c r="M74" s="78"/>
      <c r="N74" s="34"/>
      <c r="O74" s="68"/>
      <c r="P74" s="68"/>
      <c r="Q74" s="68"/>
      <c r="R74" s="36">
        <f t="shared" si="3"/>
        <v>8648.8899261711649</v>
      </c>
      <c r="S74" s="37">
        <f t="shared" si="1"/>
        <v>1180.7179840494455</v>
      </c>
      <c r="T74" s="37"/>
      <c r="U74" s="136"/>
      <c r="V74" s="136"/>
      <c r="W74" s="136"/>
      <c r="X74" s="41">
        <f>IF(I144&lt;&gt;0,I144,"")</f>
        <v>1241.27</v>
      </c>
      <c r="Y74" s="42">
        <f>IF(I144&lt;&gt;0,A144,"")</f>
        <v>43985</v>
      </c>
    </row>
    <row r="75" spans="1:25">
      <c r="A75" s="175">
        <v>43920</v>
      </c>
      <c r="B75" s="176" t="s">
        <v>47</v>
      </c>
      <c r="C75" s="177" t="s">
        <v>69</v>
      </c>
      <c r="D75" s="178" t="s">
        <v>81</v>
      </c>
      <c r="E75" s="177" t="s">
        <v>71</v>
      </c>
      <c r="F75" s="179">
        <v>1600</v>
      </c>
      <c r="G75" s="180">
        <v>21.58</v>
      </c>
      <c r="H75" s="180">
        <v>0</v>
      </c>
      <c r="I75" s="181">
        <v>0</v>
      </c>
      <c r="J75" s="182">
        <v>0</v>
      </c>
      <c r="K75" s="178" t="s">
        <v>9</v>
      </c>
      <c r="L75" s="183">
        <f t="shared" si="4"/>
        <v>34549.221599999997</v>
      </c>
      <c r="M75" s="383"/>
      <c r="N75" s="34"/>
      <c r="O75" s="68"/>
      <c r="P75" s="68"/>
      <c r="Q75" s="68"/>
      <c r="R75" s="36">
        <f t="shared" si="3"/>
        <v>8648.8899261711649</v>
      </c>
      <c r="S75" s="37" t="str">
        <f t="shared" si="1"/>
        <v/>
      </c>
      <c r="T75" s="37"/>
      <c r="U75" s="136"/>
      <c r="V75" s="136"/>
      <c r="W75" s="136"/>
      <c r="X75" s="41">
        <f>IF(I146&lt;&gt;0,I146,"")</f>
        <v>1250.49</v>
      </c>
      <c r="Y75" s="42">
        <f>IF(I146&lt;&gt;0,A146,"")</f>
        <v>43986</v>
      </c>
    </row>
    <row r="76" spans="1:25">
      <c r="A76" s="184">
        <v>43923</v>
      </c>
      <c r="B76" s="185" t="s">
        <v>48</v>
      </c>
      <c r="C76" s="186" t="s">
        <v>69</v>
      </c>
      <c r="D76" s="187" t="s">
        <v>81</v>
      </c>
      <c r="E76" s="186" t="s">
        <v>71</v>
      </c>
      <c r="F76" s="187">
        <v>1600</v>
      </c>
      <c r="G76" s="188">
        <v>21.44</v>
      </c>
      <c r="H76" s="188">
        <v>21.59</v>
      </c>
      <c r="I76" s="189">
        <v>-226.88</v>
      </c>
      <c r="J76" s="190">
        <v>-0.65</v>
      </c>
      <c r="K76" s="191" t="s">
        <v>9</v>
      </c>
      <c r="L76" s="573" t="str">
        <f t="shared" si="4"/>
        <v/>
      </c>
      <c r="M76" s="33" t="s">
        <v>37</v>
      </c>
      <c r="N76" s="34"/>
      <c r="O76" s="68"/>
      <c r="P76" s="68"/>
      <c r="Q76" s="68"/>
      <c r="R76" s="36">
        <f t="shared" si="3"/>
        <v>8592.6721416510536</v>
      </c>
      <c r="S76" s="37">
        <f t="shared" si="1"/>
        <v>-56.217784520111309</v>
      </c>
      <c r="T76" s="37"/>
      <c r="U76" s="136"/>
      <c r="V76" s="136"/>
      <c r="W76" s="136"/>
      <c r="X76" s="41">
        <f>IF(I148&lt;&gt;0,I148,"")</f>
        <v>7058.95</v>
      </c>
      <c r="Y76" s="42">
        <f>IF(I148&lt;&gt;0,A148,"")</f>
        <v>43987</v>
      </c>
    </row>
    <row r="77" spans="1:25">
      <c r="A77" s="192">
        <v>43923</v>
      </c>
      <c r="B77" s="193" t="s">
        <v>47</v>
      </c>
      <c r="C77" s="194" t="s">
        <v>69</v>
      </c>
      <c r="D77" s="195" t="s">
        <v>82</v>
      </c>
      <c r="E77" s="194" t="s">
        <v>71</v>
      </c>
      <c r="F77" s="196">
        <v>1000</v>
      </c>
      <c r="G77" s="197">
        <v>39.909999999999997</v>
      </c>
      <c r="H77" s="197">
        <v>0</v>
      </c>
      <c r="I77" s="198">
        <v>0</v>
      </c>
      <c r="J77" s="199">
        <v>0</v>
      </c>
      <c r="K77" s="195" t="s">
        <v>9</v>
      </c>
      <c r="L77" s="200">
        <f t="shared" si="4"/>
        <v>39932.97075</v>
      </c>
      <c r="M77" s="45" t="s">
        <v>21</v>
      </c>
      <c r="N77" s="34"/>
      <c r="O77" s="68"/>
      <c r="P77" s="68"/>
      <c r="Q77" s="68"/>
      <c r="R77" s="36">
        <f t="shared" si="3"/>
        <v>8592.6721416510536</v>
      </c>
      <c r="S77" s="37" t="str">
        <f t="shared" si="1"/>
        <v/>
      </c>
      <c r="T77" s="37"/>
      <c r="U77" s="136"/>
      <c r="V77" s="136"/>
      <c r="W77" s="136"/>
      <c r="X77" s="41">
        <f>IF(I150&lt;&gt;0,I150,"")</f>
        <v>1916.75</v>
      </c>
      <c r="Y77" s="42">
        <f>IF(I150&lt;&gt;0,A150,"")</f>
        <v>43990</v>
      </c>
    </row>
    <row r="78" spans="1:25">
      <c r="A78" s="192">
        <v>43924</v>
      </c>
      <c r="B78" s="193" t="s">
        <v>48</v>
      </c>
      <c r="C78" s="194" t="s">
        <v>69</v>
      </c>
      <c r="D78" s="195" t="s">
        <v>82</v>
      </c>
      <c r="E78" s="194" t="s">
        <v>71</v>
      </c>
      <c r="F78" s="196">
        <v>1000</v>
      </c>
      <c r="G78" s="197">
        <v>40.68</v>
      </c>
      <c r="H78" s="197">
        <v>39.92</v>
      </c>
      <c r="I78" s="198">
        <v>765.61</v>
      </c>
      <c r="J78" s="199">
        <v>1.91</v>
      </c>
      <c r="K78" s="195" t="s">
        <v>9</v>
      </c>
      <c r="L78" s="200" t="str">
        <f t="shared" si="4"/>
        <v/>
      </c>
      <c r="M78" s="56">
        <f>IFERROR(AVERAGE(L76:L106),0)</f>
        <v>51184.226220000004</v>
      </c>
      <c r="N78" s="34"/>
      <c r="O78" s="68"/>
      <c r="P78" s="68"/>
      <c r="Q78" s="68"/>
      <c r="R78" s="36">
        <f t="shared" si="3"/>
        <v>8756.7921795565871</v>
      </c>
      <c r="S78" s="37">
        <f t="shared" si="1"/>
        <v>164.12003790553354</v>
      </c>
      <c r="T78" s="37"/>
      <c r="U78" s="136"/>
      <c r="V78" s="136"/>
      <c r="W78" s="136"/>
      <c r="X78" s="41">
        <f>IF(I152&lt;&gt;0,I152,"")</f>
        <v>-5334.59</v>
      </c>
      <c r="Y78" s="42">
        <f>IF(I152&lt;&gt;0,A152,"")</f>
        <v>43991</v>
      </c>
    </row>
    <row r="79" spans="1:25">
      <c r="A79" s="201">
        <v>43924</v>
      </c>
      <c r="B79" s="202" t="s">
        <v>47</v>
      </c>
      <c r="C79" s="203" t="s">
        <v>69</v>
      </c>
      <c r="D79" s="204" t="s">
        <v>83</v>
      </c>
      <c r="E79" s="203" t="s">
        <v>71</v>
      </c>
      <c r="F79" s="205">
        <v>4600</v>
      </c>
      <c r="G79" s="206">
        <v>8.75</v>
      </c>
      <c r="H79" s="206">
        <v>0</v>
      </c>
      <c r="I79" s="207">
        <v>0</v>
      </c>
      <c r="J79" s="208">
        <v>0</v>
      </c>
      <c r="K79" s="204" t="s">
        <v>9</v>
      </c>
      <c r="L79" s="209">
        <f t="shared" si="4"/>
        <v>40273.081250000003</v>
      </c>
      <c r="M79" s="45" t="s">
        <v>24</v>
      </c>
      <c r="N79" s="34"/>
      <c r="O79" s="68"/>
      <c r="P79" s="68"/>
      <c r="Q79" s="68"/>
      <c r="R79" s="36">
        <f t="shared" si="3"/>
        <v>8756.7921795565871</v>
      </c>
      <c r="S79" s="37" t="str">
        <f t="shared" si="1"/>
        <v/>
      </c>
      <c r="T79" s="37"/>
      <c r="U79" s="136"/>
      <c r="V79" s="136"/>
      <c r="W79" s="136"/>
      <c r="X79" s="41">
        <f>IF(I154&lt;&gt;0,I154,"")</f>
        <v>-12442.62</v>
      </c>
      <c r="Y79" s="42">
        <f>IF(I154&lt;&gt;0,A154,"")</f>
        <v>43992</v>
      </c>
    </row>
    <row r="80" spans="1:25">
      <c r="A80" s="201">
        <v>43927</v>
      </c>
      <c r="B80" s="202" t="s">
        <v>48</v>
      </c>
      <c r="C80" s="203" t="s">
        <v>69</v>
      </c>
      <c r="D80" s="204" t="s">
        <v>83</v>
      </c>
      <c r="E80" s="203" t="s">
        <v>71</v>
      </c>
      <c r="F80" s="205">
        <v>4600</v>
      </c>
      <c r="G80" s="206">
        <v>9.01</v>
      </c>
      <c r="H80" s="206">
        <v>8.75</v>
      </c>
      <c r="I80" s="207">
        <v>1207.2600000000002</v>
      </c>
      <c r="J80" s="208">
        <v>2.99</v>
      </c>
      <c r="K80" s="204" t="s">
        <v>9</v>
      </c>
      <c r="L80" s="209" t="str">
        <f t="shared" si="4"/>
        <v/>
      </c>
      <c r="M80" s="56">
        <f>SUM(I76:I106)</f>
        <v>13182.16</v>
      </c>
      <c r="N80" s="34"/>
      <c r="O80" s="68"/>
      <c r="P80" s="68"/>
      <c r="Q80" s="68"/>
      <c r="R80" s="36">
        <f t="shared" si="3"/>
        <v>9018.6202657253289</v>
      </c>
      <c r="S80" s="37">
        <f t="shared" si="1"/>
        <v>261.82808616874172</v>
      </c>
      <c r="T80" s="37"/>
      <c r="U80" s="136"/>
      <c r="V80" s="136"/>
      <c r="W80" s="136"/>
      <c r="X80" s="41">
        <f>IF(I156&lt;&gt;0,I156,"")</f>
        <v>-8539.2199999999993</v>
      </c>
      <c r="Y80" s="42">
        <f>IF(I156&lt;&gt;0,A156,"")</f>
        <v>43994</v>
      </c>
    </row>
    <row r="81" spans="1:25">
      <c r="A81" s="192">
        <v>43927</v>
      </c>
      <c r="B81" s="193" t="s">
        <v>47</v>
      </c>
      <c r="C81" s="194" t="s">
        <v>69</v>
      </c>
      <c r="D81" s="195" t="s">
        <v>82</v>
      </c>
      <c r="E81" s="194" t="s">
        <v>71</v>
      </c>
      <c r="F81" s="196">
        <v>1200</v>
      </c>
      <c r="G81" s="197">
        <v>40.03</v>
      </c>
      <c r="H81" s="197">
        <v>0</v>
      </c>
      <c r="I81" s="198">
        <v>0</v>
      </c>
      <c r="J81" s="199">
        <v>0</v>
      </c>
      <c r="K81" s="195" t="s">
        <v>9</v>
      </c>
      <c r="L81" s="200">
        <f t="shared" si="4"/>
        <v>48061.611700000001</v>
      </c>
      <c r="M81" s="45" t="s">
        <v>27</v>
      </c>
      <c r="N81" s="34"/>
      <c r="O81" s="68"/>
      <c r="P81" s="68"/>
      <c r="Q81" s="68"/>
      <c r="R81" s="36">
        <f>R80*((J81/100)+1)+5000</f>
        <v>14018.620265725329</v>
      </c>
      <c r="S81" s="37">
        <f t="shared" si="1"/>
        <v>5000</v>
      </c>
      <c r="T81" s="37">
        <v>5000</v>
      </c>
      <c r="U81" s="136"/>
      <c r="V81" s="136"/>
      <c r="W81" s="136"/>
      <c r="X81" s="41">
        <f>IF(I158&lt;&gt;0,I158,"")</f>
        <v>1063.77</v>
      </c>
      <c r="Y81" s="42">
        <f>IF(I158&lt;&gt;0,A158,"")</f>
        <v>43997</v>
      </c>
    </row>
    <row r="82" spans="1:25">
      <c r="A82" s="192">
        <v>43928</v>
      </c>
      <c r="B82" s="193" t="s">
        <v>48</v>
      </c>
      <c r="C82" s="194" t="s">
        <v>69</v>
      </c>
      <c r="D82" s="195" t="s">
        <v>82</v>
      </c>
      <c r="E82" s="194" t="s">
        <v>71</v>
      </c>
      <c r="F82" s="196">
        <v>1200</v>
      </c>
      <c r="G82" s="197">
        <v>40.89</v>
      </c>
      <c r="H82" s="197">
        <v>40.04</v>
      </c>
      <c r="I82" s="198">
        <v>1028.57</v>
      </c>
      <c r="J82" s="199">
        <v>2.14</v>
      </c>
      <c r="K82" s="195" t="s">
        <v>9</v>
      </c>
      <c r="L82" s="209" t="str">
        <f t="shared" si="4"/>
        <v/>
      </c>
      <c r="M82" s="66">
        <f>SUM(J76:J106)/100</f>
        <v>0.26580000000000004</v>
      </c>
      <c r="N82" s="34"/>
      <c r="O82" s="68"/>
      <c r="P82" s="68"/>
      <c r="Q82" s="68"/>
      <c r="R82" s="36">
        <f t="shared" ref="R82:R106" si="5">R81*((J82/100)+1)</f>
        <v>14318.618739411851</v>
      </c>
      <c r="S82" s="37">
        <f t="shared" si="1"/>
        <v>299.99847368652263</v>
      </c>
      <c r="T82" s="37"/>
      <c r="U82" s="136"/>
      <c r="V82" s="136"/>
      <c r="W82" s="136"/>
      <c r="X82" s="41">
        <f>IF(I160&lt;&gt;0,I160,"")</f>
        <v>2458.16</v>
      </c>
      <c r="Y82" s="42">
        <f>IF(I160&lt;&gt;0,A160,"")</f>
        <v>43998</v>
      </c>
    </row>
    <row r="83" spans="1:25">
      <c r="A83" s="201">
        <v>43928</v>
      </c>
      <c r="B83" s="202" t="s">
        <v>47</v>
      </c>
      <c r="C83" s="203" t="s">
        <v>69</v>
      </c>
      <c r="D83" s="204" t="s">
        <v>83</v>
      </c>
      <c r="E83" s="203" t="s">
        <v>71</v>
      </c>
      <c r="F83" s="205">
        <v>5500</v>
      </c>
      <c r="G83" s="206">
        <v>8.9600000000000009</v>
      </c>
      <c r="H83" s="206">
        <v>0</v>
      </c>
      <c r="I83" s="207">
        <v>0</v>
      </c>
      <c r="J83" s="208">
        <v>0</v>
      </c>
      <c r="K83" s="204" t="s">
        <v>9</v>
      </c>
      <c r="L83" s="210">
        <f t="shared" si="4"/>
        <v>49306.016000000011</v>
      </c>
      <c r="M83" s="388"/>
      <c r="N83" s="68"/>
      <c r="O83" s="68"/>
      <c r="P83" s="68"/>
      <c r="Q83" s="68"/>
      <c r="R83" s="36">
        <f t="shared" si="5"/>
        <v>14318.618739411851</v>
      </c>
      <c r="S83" s="37" t="str">
        <f t="shared" si="1"/>
        <v/>
      </c>
      <c r="T83" s="37"/>
      <c r="U83" s="136"/>
      <c r="V83" s="136"/>
      <c r="W83" s="136"/>
      <c r="X83" s="41">
        <f>IF(I162&lt;&gt;0,I162,"")</f>
        <v>1107.95</v>
      </c>
      <c r="Y83" s="42">
        <f>IF(I162&lt;&gt;0,A162,"")</f>
        <v>43999</v>
      </c>
    </row>
    <row r="84" spans="1:25">
      <c r="A84" s="201">
        <v>43930</v>
      </c>
      <c r="B84" s="202" t="s">
        <v>48</v>
      </c>
      <c r="C84" s="203" t="s">
        <v>69</v>
      </c>
      <c r="D84" s="204" t="s">
        <v>83</v>
      </c>
      <c r="E84" s="203" t="s">
        <v>71</v>
      </c>
      <c r="F84" s="205">
        <v>5500</v>
      </c>
      <c r="G84" s="206">
        <v>9.0399999999999991</v>
      </c>
      <c r="H84" s="206">
        <v>8.9600000000000009</v>
      </c>
      <c r="I84" s="207">
        <v>454.98</v>
      </c>
      <c r="J84" s="208">
        <v>0.92000000000000015</v>
      </c>
      <c r="K84" s="204" t="s">
        <v>9</v>
      </c>
      <c r="L84" s="210" t="str">
        <f t="shared" si="4"/>
        <v/>
      </c>
      <c r="M84" s="78"/>
      <c r="N84" s="68"/>
      <c r="O84" s="68"/>
      <c r="P84" s="68"/>
      <c r="Q84" s="68"/>
      <c r="R84" s="36">
        <f t="shared" si="5"/>
        <v>14450.350031814442</v>
      </c>
      <c r="S84" s="37">
        <f t="shared" si="1"/>
        <v>131.73129240259004</v>
      </c>
      <c r="T84" s="37"/>
      <c r="U84" s="136"/>
      <c r="V84" s="136"/>
      <c r="W84" s="136"/>
      <c r="X84" s="41">
        <f>IF(I164&lt;&gt;0,I164,"")</f>
        <v>1752.68</v>
      </c>
      <c r="Y84" s="42">
        <f>IF(I164&lt;&gt;0,A164,"")</f>
        <v>44000</v>
      </c>
    </row>
    <row r="85" spans="1:25">
      <c r="A85" s="211">
        <v>43930</v>
      </c>
      <c r="B85" s="212" t="s">
        <v>47</v>
      </c>
      <c r="C85" s="213" t="s">
        <v>69</v>
      </c>
      <c r="D85" s="214" t="s">
        <v>84</v>
      </c>
      <c r="E85" s="213" t="s">
        <v>71</v>
      </c>
      <c r="F85" s="215">
        <v>3100</v>
      </c>
      <c r="G85" s="216">
        <v>15.72</v>
      </c>
      <c r="H85" s="216">
        <v>0</v>
      </c>
      <c r="I85" s="217">
        <v>0</v>
      </c>
      <c r="J85" s="218">
        <v>0</v>
      </c>
      <c r="K85" s="214" t="s">
        <v>9</v>
      </c>
      <c r="L85" s="219">
        <f t="shared" si="4"/>
        <v>48757.837899999999</v>
      </c>
      <c r="M85" s="78"/>
      <c r="N85" s="68"/>
      <c r="O85" s="68"/>
      <c r="P85" s="68"/>
      <c r="Q85" s="68"/>
      <c r="R85" s="36">
        <f t="shared" si="5"/>
        <v>14450.350031814442</v>
      </c>
      <c r="S85" s="37" t="str">
        <f t="shared" si="1"/>
        <v/>
      </c>
      <c r="T85" s="37"/>
      <c r="U85" s="136"/>
      <c r="V85" s="136"/>
      <c r="W85" s="136"/>
      <c r="X85" s="41">
        <f>IF(I166&lt;&gt;0,I166,"")</f>
        <v>2346.4</v>
      </c>
      <c r="Y85" s="42">
        <f>IF(I166&lt;&gt;0,A166,"")</f>
        <v>44001</v>
      </c>
    </row>
    <row r="86" spans="1:25">
      <c r="A86" s="211">
        <v>43934</v>
      </c>
      <c r="B86" s="212" t="s">
        <v>48</v>
      </c>
      <c r="C86" s="213" t="s">
        <v>69</v>
      </c>
      <c r="D86" s="214" t="s">
        <v>84</v>
      </c>
      <c r="E86" s="213" t="s">
        <v>71</v>
      </c>
      <c r="F86" s="215">
        <v>3100</v>
      </c>
      <c r="G86" s="216">
        <v>15.73</v>
      </c>
      <c r="H86" s="216">
        <v>15.73</v>
      </c>
      <c r="I86" s="217">
        <v>22.44</v>
      </c>
      <c r="J86" s="218">
        <v>0.04</v>
      </c>
      <c r="K86" s="214" t="s">
        <v>9</v>
      </c>
      <c r="L86" s="219" t="str">
        <f t="shared" si="4"/>
        <v/>
      </c>
      <c r="M86" s="78"/>
      <c r="N86" s="68"/>
      <c r="O86" s="68"/>
      <c r="P86" s="68"/>
      <c r="Q86" s="68"/>
      <c r="R86" s="36">
        <f t="shared" si="5"/>
        <v>14456.130171827166</v>
      </c>
      <c r="S86" s="37">
        <f t="shared" si="1"/>
        <v>5.780140012724587</v>
      </c>
      <c r="T86" s="37"/>
      <c r="U86" s="136"/>
      <c r="V86" s="136"/>
      <c r="W86" s="136"/>
      <c r="X86" s="41">
        <f>IF(I168&lt;&gt;0,I168,"")</f>
        <v>2544.9</v>
      </c>
      <c r="Y86" s="42">
        <f>IF(I168&lt;&gt;0,A168,"")</f>
        <v>44004</v>
      </c>
    </row>
    <row r="87" spans="1:25">
      <c r="A87" s="192">
        <v>43934</v>
      </c>
      <c r="B87" s="193" t="s">
        <v>47</v>
      </c>
      <c r="C87" s="194" t="s">
        <v>69</v>
      </c>
      <c r="D87" s="195" t="s">
        <v>82</v>
      </c>
      <c r="E87" s="194" t="s">
        <v>71</v>
      </c>
      <c r="F87" s="196">
        <v>1400</v>
      </c>
      <c r="G87" s="197">
        <v>36.380000000000003</v>
      </c>
      <c r="H87" s="197">
        <v>0</v>
      </c>
      <c r="I87" s="198">
        <v>0</v>
      </c>
      <c r="J87" s="199">
        <v>0</v>
      </c>
      <c r="K87" s="195" t="s">
        <v>9</v>
      </c>
      <c r="L87" s="220">
        <f t="shared" si="4"/>
        <v>50958.552900000002</v>
      </c>
      <c r="M87" s="78"/>
      <c r="N87" s="68"/>
      <c r="O87" s="68"/>
      <c r="P87" s="68"/>
      <c r="Q87" s="68"/>
      <c r="R87" s="36">
        <f t="shared" si="5"/>
        <v>14456.130171827166</v>
      </c>
      <c r="S87" s="37" t="str">
        <f t="shared" si="1"/>
        <v/>
      </c>
      <c r="T87" s="37"/>
      <c r="U87" s="136"/>
      <c r="V87" s="136"/>
      <c r="W87" s="136"/>
      <c r="X87" s="41">
        <f>IF(I170&lt;&gt;0,I170,"")</f>
        <v>1507.75</v>
      </c>
      <c r="Y87" s="42">
        <f>IF(I170&lt;&gt;0,A170,"")</f>
        <v>44005</v>
      </c>
    </row>
    <row r="88" spans="1:25">
      <c r="A88" s="192">
        <v>43935</v>
      </c>
      <c r="B88" s="193" t="s">
        <v>48</v>
      </c>
      <c r="C88" s="194" t="s">
        <v>69</v>
      </c>
      <c r="D88" s="195" t="s">
        <v>82</v>
      </c>
      <c r="E88" s="194" t="s">
        <v>71</v>
      </c>
      <c r="F88" s="196">
        <v>1400</v>
      </c>
      <c r="G88" s="197">
        <v>37.08</v>
      </c>
      <c r="H88" s="197">
        <v>36.380000000000003</v>
      </c>
      <c r="I88" s="198">
        <v>980.82</v>
      </c>
      <c r="J88" s="199">
        <v>1.92</v>
      </c>
      <c r="K88" s="195" t="s">
        <v>9</v>
      </c>
      <c r="L88" s="210" t="str">
        <f t="shared" si="4"/>
        <v/>
      </c>
      <c r="M88" s="78"/>
      <c r="N88" s="68"/>
      <c r="O88" s="68"/>
      <c r="P88" s="68"/>
      <c r="Q88" s="68"/>
      <c r="R88" s="36">
        <f t="shared" si="5"/>
        <v>14733.687871126249</v>
      </c>
      <c r="S88" s="37">
        <f t="shared" si="1"/>
        <v>277.55769929908274</v>
      </c>
      <c r="T88" s="37"/>
      <c r="U88" s="136"/>
      <c r="V88" s="136"/>
      <c r="W88" s="136"/>
      <c r="X88" s="41">
        <f>IF(I172&lt;&gt;0,I172,"")</f>
        <v>1368.25</v>
      </c>
      <c r="Y88" s="42">
        <f>IF(I172&lt;&gt;0,A172,"")</f>
        <v>44006</v>
      </c>
    </row>
    <row r="89" spans="1:25">
      <c r="A89" s="211">
        <v>43935</v>
      </c>
      <c r="B89" s="212" t="s">
        <v>47</v>
      </c>
      <c r="C89" s="213" t="s">
        <v>69</v>
      </c>
      <c r="D89" s="214" t="s">
        <v>84</v>
      </c>
      <c r="E89" s="213" t="s">
        <v>71</v>
      </c>
      <c r="F89" s="215">
        <v>3000</v>
      </c>
      <c r="G89" s="216">
        <v>16.46</v>
      </c>
      <c r="H89" s="216">
        <v>0</v>
      </c>
      <c r="I89" s="217">
        <v>0</v>
      </c>
      <c r="J89" s="218">
        <v>0</v>
      </c>
      <c r="K89" s="214" t="s">
        <v>9</v>
      </c>
      <c r="L89" s="219">
        <f t="shared" si="4"/>
        <v>49406.048499999997</v>
      </c>
      <c r="M89" s="78"/>
      <c r="N89" s="68"/>
      <c r="O89" s="68"/>
      <c r="P89" s="68"/>
      <c r="Q89" s="68"/>
      <c r="R89" s="36">
        <f t="shared" si="5"/>
        <v>14733.687871126249</v>
      </c>
      <c r="S89" s="37" t="str">
        <f t="shared" si="1"/>
        <v/>
      </c>
      <c r="T89" s="37"/>
      <c r="U89" s="136"/>
      <c r="V89" s="136"/>
      <c r="W89" s="136"/>
      <c r="X89" s="41">
        <f>IF(I174&lt;&gt;0,I174,"")</f>
        <v>1160.28</v>
      </c>
      <c r="Y89" s="42">
        <f>IF(I174&lt;&gt;0,A174,"")</f>
        <v>44007</v>
      </c>
    </row>
    <row r="90" spans="1:25">
      <c r="A90" s="211">
        <v>43936</v>
      </c>
      <c r="B90" s="212" t="s">
        <v>48</v>
      </c>
      <c r="C90" s="213" t="s">
        <v>69</v>
      </c>
      <c r="D90" s="214" t="s">
        <v>84</v>
      </c>
      <c r="E90" s="213" t="s">
        <v>71</v>
      </c>
      <c r="F90" s="215">
        <v>3000</v>
      </c>
      <c r="G90" s="216">
        <v>16.82</v>
      </c>
      <c r="H90" s="216">
        <v>16.469999999999995</v>
      </c>
      <c r="I90" s="217">
        <v>1069.73</v>
      </c>
      <c r="J90" s="218">
        <v>2.16</v>
      </c>
      <c r="K90" s="214" t="s">
        <v>9</v>
      </c>
      <c r="L90" s="219" t="str">
        <f t="shared" si="4"/>
        <v/>
      </c>
      <c r="M90" s="78"/>
      <c r="N90" s="68"/>
      <c r="O90" s="68"/>
      <c r="P90" s="68"/>
      <c r="Q90" s="68"/>
      <c r="R90" s="36">
        <f t="shared" si="5"/>
        <v>15051.935529142576</v>
      </c>
      <c r="S90" s="37">
        <f t="shared" si="1"/>
        <v>318.24765801632748</v>
      </c>
      <c r="T90" s="37"/>
      <c r="X90" s="41">
        <f>IF(I176&lt;&gt;0,I176,"")</f>
        <v>1446.63</v>
      </c>
      <c r="Y90" s="42">
        <f>IF(I176&lt;&gt;0,A176,"")</f>
        <v>44008</v>
      </c>
    </row>
    <row r="91" spans="1:25">
      <c r="A91" s="79">
        <v>43936</v>
      </c>
      <c r="B91" s="80" t="s">
        <v>47</v>
      </c>
      <c r="C91" s="81" t="s">
        <v>69</v>
      </c>
      <c r="D91" s="82" t="s">
        <v>75</v>
      </c>
      <c r="E91" s="81" t="s">
        <v>71</v>
      </c>
      <c r="F91" s="83">
        <v>12800</v>
      </c>
      <c r="G91" s="84">
        <v>3.94</v>
      </c>
      <c r="H91" s="84">
        <v>0</v>
      </c>
      <c r="I91" s="85">
        <v>0</v>
      </c>
      <c r="J91" s="86">
        <v>0</v>
      </c>
      <c r="K91" s="82" t="s">
        <v>9</v>
      </c>
      <c r="L91" s="87">
        <f t="shared" si="4"/>
        <v>50458.390399999997</v>
      </c>
      <c r="M91" s="78"/>
      <c r="N91" s="68"/>
      <c r="O91" s="78"/>
      <c r="P91" s="78"/>
      <c r="Q91" s="78"/>
      <c r="R91" s="36">
        <f t="shared" si="5"/>
        <v>15051.935529142576</v>
      </c>
      <c r="S91" s="37" t="str">
        <f t="shared" si="1"/>
        <v/>
      </c>
      <c r="T91" s="37"/>
      <c r="X91" s="41">
        <f>IF(I178&lt;&gt;0,I178,"")</f>
        <v>1725.74</v>
      </c>
      <c r="Y91" s="42">
        <f>IF(I178&lt;&gt;0,A178,"")</f>
        <v>44011</v>
      </c>
    </row>
    <row r="92" spans="1:25">
      <c r="A92" s="79">
        <v>43937</v>
      </c>
      <c r="B92" s="80" t="s">
        <v>48</v>
      </c>
      <c r="C92" s="81" t="s">
        <v>69</v>
      </c>
      <c r="D92" s="82" t="s">
        <v>75</v>
      </c>
      <c r="E92" s="81" t="s">
        <v>71</v>
      </c>
      <c r="F92" s="83">
        <v>12800</v>
      </c>
      <c r="G92" s="84">
        <v>4.05</v>
      </c>
      <c r="H92" s="84">
        <v>3.94</v>
      </c>
      <c r="I92" s="85">
        <v>1494.96</v>
      </c>
      <c r="J92" s="86">
        <v>2.96</v>
      </c>
      <c r="K92" s="82" t="s">
        <v>9</v>
      </c>
      <c r="L92" s="87" t="str">
        <f t="shared" si="4"/>
        <v/>
      </c>
      <c r="M92" s="78"/>
      <c r="N92" s="68"/>
      <c r="O92" s="68"/>
      <c r="P92" s="68"/>
      <c r="Q92" s="68"/>
      <c r="R92" s="36">
        <f t="shared" si="5"/>
        <v>15497.472820805198</v>
      </c>
      <c r="S92" s="37">
        <f t="shared" si="1"/>
        <v>445.53729166262201</v>
      </c>
      <c r="T92" s="37"/>
      <c r="X92" s="41">
        <f>IF(I182&lt;&gt;0,I182,"")</f>
        <v>852.89</v>
      </c>
      <c r="Y92" s="42">
        <f>IF(I182&lt;&gt;0,A182,"")</f>
        <v>44012</v>
      </c>
    </row>
    <row r="93" spans="1:25">
      <c r="A93" s="211">
        <v>43937</v>
      </c>
      <c r="B93" s="212" t="s">
        <v>47</v>
      </c>
      <c r="C93" s="213" t="s">
        <v>69</v>
      </c>
      <c r="D93" s="214" t="s">
        <v>84</v>
      </c>
      <c r="E93" s="213" t="s">
        <v>71</v>
      </c>
      <c r="F93" s="215">
        <v>3100</v>
      </c>
      <c r="G93" s="216">
        <v>16.68</v>
      </c>
      <c r="H93" s="216">
        <v>0</v>
      </c>
      <c r="I93" s="217">
        <v>0</v>
      </c>
      <c r="J93" s="218">
        <v>0</v>
      </c>
      <c r="K93" s="214" t="s">
        <v>9</v>
      </c>
      <c r="L93" s="219">
        <f t="shared" si="4"/>
        <v>51734.805099999998</v>
      </c>
      <c r="M93" s="78"/>
      <c r="N93" s="68"/>
      <c r="O93" s="78"/>
      <c r="P93" s="78"/>
      <c r="Q93" s="78"/>
      <c r="R93" s="36">
        <f t="shared" si="5"/>
        <v>15497.472820805198</v>
      </c>
      <c r="S93" s="37" t="str">
        <f t="shared" si="1"/>
        <v/>
      </c>
      <c r="T93" s="37"/>
      <c r="X93" s="41">
        <f>IF(I184&lt;&gt;0,I184,"")</f>
        <v>1415.62</v>
      </c>
      <c r="Y93" s="42">
        <f>IF(I184&lt;&gt;0,A184,"")</f>
        <v>44013</v>
      </c>
    </row>
    <row r="94" spans="1:25">
      <c r="A94" s="211">
        <v>43938</v>
      </c>
      <c r="B94" s="212" t="s">
        <v>48</v>
      </c>
      <c r="C94" s="213" t="s">
        <v>69</v>
      </c>
      <c r="D94" s="214" t="s">
        <v>84</v>
      </c>
      <c r="E94" s="213" t="s">
        <v>71</v>
      </c>
      <c r="F94" s="215">
        <v>3100</v>
      </c>
      <c r="G94" s="216">
        <v>17.04</v>
      </c>
      <c r="H94" s="216">
        <v>16.690000000000001</v>
      </c>
      <c r="I94" s="217">
        <v>1105.3</v>
      </c>
      <c r="J94" s="218">
        <v>2.13</v>
      </c>
      <c r="K94" s="214" t="s">
        <v>9</v>
      </c>
      <c r="L94" s="219" t="str">
        <f t="shared" si="4"/>
        <v/>
      </c>
      <c r="M94" s="78"/>
      <c r="N94" s="68"/>
      <c r="O94" s="68"/>
      <c r="P94" s="68"/>
      <c r="Q94" s="68"/>
      <c r="R94" s="36">
        <f t="shared" si="5"/>
        <v>15827.568991888351</v>
      </c>
      <c r="S94" s="37">
        <f t="shared" si="1"/>
        <v>330.09617108315251</v>
      </c>
      <c r="T94" s="37"/>
      <c r="X94" s="41">
        <f>IF(I186&lt;&gt;0,I186,"")</f>
        <v>4113.8900000000003</v>
      </c>
      <c r="Y94" s="42">
        <f>IF(I186&lt;&gt;0,A186,"")</f>
        <v>44014</v>
      </c>
    </row>
    <row r="95" spans="1:25">
      <c r="A95" s="79">
        <v>43938</v>
      </c>
      <c r="B95" s="80" t="s">
        <v>47</v>
      </c>
      <c r="C95" s="81" t="s">
        <v>69</v>
      </c>
      <c r="D95" s="82" t="s">
        <v>75</v>
      </c>
      <c r="E95" s="81" t="s">
        <v>71</v>
      </c>
      <c r="F95" s="83">
        <v>14100</v>
      </c>
      <c r="G95" s="84">
        <v>3.86</v>
      </c>
      <c r="H95" s="84">
        <v>0</v>
      </c>
      <c r="I95" s="85">
        <v>0</v>
      </c>
      <c r="J95" s="86">
        <v>0</v>
      </c>
      <c r="K95" s="82" t="s">
        <v>9</v>
      </c>
      <c r="L95" s="87">
        <f t="shared" si="4"/>
        <v>54453.688450000001</v>
      </c>
      <c r="M95" s="78"/>
      <c r="N95" s="68"/>
      <c r="O95" s="78"/>
      <c r="P95" s="78"/>
      <c r="Q95" s="78"/>
      <c r="R95" s="36">
        <f t="shared" si="5"/>
        <v>15827.568991888351</v>
      </c>
      <c r="S95" s="37" t="str">
        <f t="shared" si="1"/>
        <v/>
      </c>
      <c r="T95" s="37"/>
      <c r="X95" s="41">
        <f>IF(I188&lt;&gt;0,I188,"")</f>
        <v>1408.59</v>
      </c>
      <c r="Y95" s="42">
        <f>IF(I188&lt;&gt;0,A188,"")</f>
        <v>44015</v>
      </c>
    </row>
    <row r="96" spans="1:25">
      <c r="A96" s="79">
        <v>43941</v>
      </c>
      <c r="B96" s="80" t="s">
        <v>48</v>
      </c>
      <c r="C96" s="81" t="s">
        <v>69</v>
      </c>
      <c r="D96" s="82" t="s">
        <v>75</v>
      </c>
      <c r="E96" s="81" t="s">
        <v>71</v>
      </c>
      <c r="F96" s="83">
        <v>100</v>
      </c>
      <c r="G96" s="84">
        <v>3.88</v>
      </c>
      <c r="H96" s="84">
        <v>3.86</v>
      </c>
      <c r="I96" s="85">
        <v>2.82</v>
      </c>
      <c r="J96" s="86">
        <v>0.73</v>
      </c>
      <c r="K96" s="82" t="s">
        <v>9</v>
      </c>
      <c r="L96" s="87" t="str">
        <f t="shared" si="4"/>
        <v/>
      </c>
      <c r="M96" s="78"/>
      <c r="N96" s="68"/>
      <c r="O96" s="68"/>
      <c r="P96" s="68"/>
      <c r="Q96" s="68"/>
      <c r="R96" s="36">
        <f t="shared" si="5"/>
        <v>15943.110245529137</v>
      </c>
      <c r="S96" s="37">
        <f t="shared" si="1"/>
        <v>115.54125364078573</v>
      </c>
      <c r="T96" s="37"/>
      <c r="X96" s="41">
        <f>IF(I190&lt;&gt;0,I190,"")</f>
        <v>10543.1</v>
      </c>
      <c r="Y96" s="42">
        <f>IF(I190&lt;&gt;0,A190,"")</f>
        <v>44018</v>
      </c>
    </row>
    <row r="97" spans="1:25">
      <c r="A97" s="79">
        <v>43941</v>
      </c>
      <c r="B97" s="80" t="s">
        <v>48</v>
      </c>
      <c r="C97" s="81" t="s">
        <v>69</v>
      </c>
      <c r="D97" s="82" t="s">
        <v>75</v>
      </c>
      <c r="E97" s="81" t="s">
        <v>71</v>
      </c>
      <c r="F97" s="83">
        <v>14000</v>
      </c>
      <c r="G97" s="84">
        <v>3.86</v>
      </c>
      <c r="H97" s="84">
        <v>3.86</v>
      </c>
      <c r="I97" s="85">
        <v>97.22</v>
      </c>
      <c r="J97" s="86">
        <v>0.17</v>
      </c>
      <c r="K97" s="82" t="s">
        <v>9</v>
      </c>
      <c r="L97" s="87" t="str">
        <f t="shared" si="4"/>
        <v/>
      </c>
      <c r="M97" s="78"/>
      <c r="N97" s="68"/>
      <c r="O97" s="78"/>
      <c r="P97" s="78"/>
      <c r="Q97" s="78"/>
      <c r="R97" s="36">
        <f t="shared" si="5"/>
        <v>15970.213532946536</v>
      </c>
      <c r="S97" s="37">
        <f t="shared" si="1"/>
        <v>27.10328741739977</v>
      </c>
      <c r="T97" s="37"/>
      <c r="X97" s="41">
        <f>IF(I192&lt;&gt;0,I192,"")</f>
        <v>-1267.97</v>
      </c>
      <c r="Y97" s="42">
        <f>IF(I192&lt;&gt;0,A192,"")</f>
        <v>44019</v>
      </c>
    </row>
    <row r="98" spans="1:25">
      <c r="A98" s="98">
        <v>43941</v>
      </c>
      <c r="B98" s="137" t="s">
        <v>47</v>
      </c>
      <c r="C98" s="138" t="s">
        <v>69</v>
      </c>
      <c r="D98" s="139" t="s">
        <v>76</v>
      </c>
      <c r="E98" s="138" t="s">
        <v>71</v>
      </c>
      <c r="F98" s="140">
        <v>41000</v>
      </c>
      <c r="G98" s="141">
        <v>1.35</v>
      </c>
      <c r="H98" s="141">
        <v>0</v>
      </c>
      <c r="I98" s="142">
        <v>0</v>
      </c>
      <c r="J98" s="143">
        <v>0</v>
      </c>
      <c r="K98" s="139" t="s">
        <v>9</v>
      </c>
      <c r="L98" s="144">
        <f t="shared" si="4"/>
        <v>55377.988750000004</v>
      </c>
      <c r="M98" s="78"/>
      <c r="N98" s="68"/>
      <c r="O98" s="68"/>
      <c r="P98" s="68"/>
      <c r="Q98" s="68"/>
      <c r="R98" s="36">
        <f t="shared" si="5"/>
        <v>15970.213532946536</v>
      </c>
      <c r="S98" s="37" t="str">
        <f t="shared" si="1"/>
        <v/>
      </c>
      <c r="T98" s="37"/>
      <c r="X98" s="41">
        <f>IF(I194&lt;&gt;0,I194,"")</f>
        <v>1342.65</v>
      </c>
      <c r="Y98" s="42">
        <f>IF(I194&lt;&gt;0,A194,"")</f>
        <v>44020</v>
      </c>
    </row>
    <row r="99" spans="1:25">
      <c r="A99" s="98">
        <v>43943</v>
      </c>
      <c r="B99" s="137" t="s">
        <v>48</v>
      </c>
      <c r="C99" s="138" t="s">
        <v>69</v>
      </c>
      <c r="D99" s="139" t="s">
        <v>76</v>
      </c>
      <c r="E99" s="138" t="s">
        <v>71</v>
      </c>
      <c r="F99" s="140">
        <v>41000</v>
      </c>
      <c r="G99" s="141">
        <v>1.38</v>
      </c>
      <c r="H99" s="141">
        <v>1.35</v>
      </c>
      <c r="I99" s="142">
        <v>1595.93</v>
      </c>
      <c r="J99" s="143">
        <v>2.88</v>
      </c>
      <c r="K99" s="139" t="s">
        <v>9</v>
      </c>
      <c r="L99" s="144" t="str">
        <f t="shared" si="4"/>
        <v/>
      </c>
      <c r="M99" s="78"/>
      <c r="N99" s="68"/>
      <c r="O99" s="221"/>
      <c r="P99" s="221"/>
      <c r="Q99" s="221"/>
      <c r="R99" s="36">
        <f t="shared" si="5"/>
        <v>16430.155682695397</v>
      </c>
      <c r="S99" s="37">
        <f t="shared" si="1"/>
        <v>459.94214974886017</v>
      </c>
      <c r="T99" s="37"/>
      <c r="U99" s="222"/>
      <c r="V99" s="222"/>
      <c r="W99" s="222"/>
      <c r="X99" s="41">
        <f>IF(I196&lt;&gt;0,I196,"")</f>
        <v>1308.2600000000002</v>
      </c>
      <c r="Y99" s="42">
        <f>IF(I196&lt;&gt;0,A196,"")</f>
        <v>44021</v>
      </c>
    </row>
    <row r="100" spans="1:25">
      <c r="A100" s="211">
        <v>43943</v>
      </c>
      <c r="B100" s="212" t="s">
        <v>47</v>
      </c>
      <c r="C100" s="213" t="s">
        <v>69</v>
      </c>
      <c r="D100" s="214" t="s">
        <v>84</v>
      </c>
      <c r="E100" s="213" t="s">
        <v>71</v>
      </c>
      <c r="F100" s="215">
        <v>3000</v>
      </c>
      <c r="G100" s="216">
        <v>18.809999999999999</v>
      </c>
      <c r="H100" s="216">
        <v>0</v>
      </c>
      <c r="I100" s="217">
        <v>0</v>
      </c>
      <c r="J100" s="218">
        <v>0</v>
      </c>
      <c r="K100" s="214" t="s">
        <v>9</v>
      </c>
      <c r="L100" s="219">
        <f t="shared" si="4"/>
        <v>56458.339749999992</v>
      </c>
      <c r="M100" s="78"/>
      <c r="N100" s="68"/>
      <c r="O100" s="68"/>
      <c r="P100" s="68"/>
      <c r="Q100" s="68"/>
      <c r="R100" s="36">
        <f t="shared" si="5"/>
        <v>16430.155682695397</v>
      </c>
      <c r="S100" s="37" t="str">
        <f t="shared" si="1"/>
        <v/>
      </c>
      <c r="T100" s="37"/>
      <c r="U100" s="222"/>
      <c r="V100" s="222"/>
      <c r="W100" s="222"/>
      <c r="X100" s="41">
        <f>IF(I198&lt;&gt;0,I198,"")</f>
        <v>1418.23</v>
      </c>
      <c r="Y100" s="42">
        <f>IF(I198&lt;&gt;0,A198,"")</f>
        <v>44022</v>
      </c>
    </row>
    <row r="101" spans="1:25">
      <c r="A101" s="211">
        <v>43944</v>
      </c>
      <c r="B101" s="212" t="s">
        <v>48</v>
      </c>
      <c r="C101" s="213" t="s">
        <v>69</v>
      </c>
      <c r="D101" s="214" t="s">
        <v>84</v>
      </c>
      <c r="E101" s="213" t="s">
        <v>71</v>
      </c>
      <c r="F101" s="215">
        <v>3000</v>
      </c>
      <c r="G101" s="216">
        <v>19.37</v>
      </c>
      <c r="H101" s="216">
        <v>18.82</v>
      </c>
      <c r="I101" s="217">
        <v>1665.24</v>
      </c>
      <c r="J101" s="218">
        <v>2.94</v>
      </c>
      <c r="K101" s="214" t="s">
        <v>9</v>
      </c>
      <c r="L101" s="219" t="str">
        <f t="shared" si="4"/>
        <v/>
      </c>
      <c r="M101" s="78"/>
      <c r="N101" s="68"/>
      <c r="O101" s="221"/>
      <c r="P101" s="221"/>
      <c r="Q101" s="221"/>
      <c r="R101" s="36">
        <f t="shared" si="5"/>
        <v>16913.202259766644</v>
      </c>
      <c r="S101" s="37">
        <f t="shared" si="1"/>
        <v>483.04657707124716</v>
      </c>
      <c r="T101" s="37"/>
      <c r="U101" s="222"/>
      <c r="V101" s="222"/>
      <c r="W101" s="222"/>
      <c r="X101" s="41">
        <f>IF(I200&lt;&gt;0,I200,"")</f>
        <v>1321.23</v>
      </c>
      <c r="Y101" s="42">
        <f>IF(I200&lt;&gt;0,A200,"")</f>
        <v>44025</v>
      </c>
    </row>
    <row r="102" spans="1:25">
      <c r="A102" s="98">
        <v>43944</v>
      </c>
      <c r="B102" s="137" t="s">
        <v>47</v>
      </c>
      <c r="C102" s="138" t="s">
        <v>69</v>
      </c>
      <c r="D102" s="139" t="s">
        <v>76</v>
      </c>
      <c r="E102" s="138" t="s">
        <v>71</v>
      </c>
      <c r="F102" s="140">
        <v>40600</v>
      </c>
      <c r="G102" s="141">
        <v>1.39</v>
      </c>
      <c r="H102" s="141">
        <v>0</v>
      </c>
      <c r="I102" s="142">
        <v>0</v>
      </c>
      <c r="J102" s="143">
        <v>0</v>
      </c>
      <c r="K102" s="139" t="s">
        <v>9</v>
      </c>
      <c r="L102" s="144">
        <f t="shared" si="4"/>
        <v>56462.341049999995</v>
      </c>
      <c r="M102" s="78"/>
      <c r="N102" s="68"/>
      <c r="O102" s="221"/>
      <c r="P102" s="221"/>
      <c r="Q102" s="221"/>
      <c r="R102" s="36">
        <f t="shared" si="5"/>
        <v>16913.202259766644</v>
      </c>
      <c r="S102" s="37" t="str">
        <f t="shared" si="1"/>
        <v/>
      </c>
      <c r="T102" s="37"/>
      <c r="U102" s="222"/>
      <c r="V102" s="222"/>
      <c r="W102" s="222"/>
      <c r="X102" s="41">
        <f>IF(I202&lt;&gt;0,I202,"")</f>
        <v>1397.31</v>
      </c>
      <c r="Y102" s="42">
        <f>IF(I202&lt;&gt;0,A202,"")</f>
        <v>44026</v>
      </c>
    </row>
    <row r="103" spans="1:25">
      <c r="A103" s="98">
        <v>43949</v>
      </c>
      <c r="B103" s="137" t="s">
        <v>48</v>
      </c>
      <c r="C103" s="138" t="s">
        <v>69</v>
      </c>
      <c r="D103" s="139" t="s">
        <v>76</v>
      </c>
      <c r="E103" s="138" t="s">
        <v>71</v>
      </c>
      <c r="F103" s="140">
        <v>40600</v>
      </c>
      <c r="G103" s="141">
        <v>1.4</v>
      </c>
      <c r="H103" s="141">
        <v>1.39</v>
      </c>
      <c r="I103" s="142">
        <v>767.52</v>
      </c>
      <c r="J103" s="143">
        <v>1.35</v>
      </c>
      <c r="K103" s="139" t="s">
        <v>9</v>
      </c>
      <c r="L103" s="144" t="str">
        <f t="shared" si="4"/>
        <v/>
      </c>
      <c r="M103" s="78"/>
      <c r="N103" s="68"/>
      <c r="O103" s="221"/>
      <c r="P103" s="221"/>
      <c r="Q103" s="221"/>
      <c r="R103" s="36">
        <f t="shared" si="5"/>
        <v>17141.530490273493</v>
      </c>
      <c r="S103" s="37">
        <f t="shared" si="1"/>
        <v>228.32823050684965</v>
      </c>
      <c r="T103" s="37"/>
      <c r="U103" s="222"/>
      <c r="V103" s="222"/>
      <c r="W103" s="222"/>
      <c r="X103" s="41">
        <f>IF(I204&lt;&gt;0,I204,"")</f>
        <v>3395.17</v>
      </c>
      <c r="Y103" s="42">
        <f>IF(I204&lt;&gt;0,A204,"")</f>
        <v>44027</v>
      </c>
    </row>
    <row r="104" spans="1:25">
      <c r="A104" s="223">
        <v>43949</v>
      </c>
      <c r="B104" s="224" t="s">
        <v>47</v>
      </c>
      <c r="C104" s="225" t="s">
        <v>69</v>
      </c>
      <c r="D104" s="226" t="s">
        <v>85</v>
      </c>
      <c r="E104" s="225" t="s">
        <v>71</v>
      </c>
      <c r="F104" s="226">
        <v>4600</v>
      </c>
      <c r="G104" s="227">
        <v>12.54</v>
      </c>
      <c r="H104" s="227">
        <v>0</v>
      </c>
      <c r="I104" s="228">
        <v>0</v>
      </c>
      <c r="J104" s="229">
        <v>0</v>
      </c>
      <c r="K104" s="230" t="s">
        <v>9</v>
      </c>
      <c r="L104" s="231">
        <f t="shared" si="4"/>
        <v>57712.747299999995</v>
      </c>
      <c r="M104" s="78"/>
      <c r="N104" s="34"/>
      <c r="O104" s="221"/>
      <c r="P104" s="221"/>
      <c r="Q104" s="221"/>
      <c r="R104" s="36">
        <f t="shared" si="5"/>
        <v>17141.530490273493</v>
      </c>
      <c r="S104" s="37" t="str">
        <f t="shared" si="1"/>
        <v/>
      </c>
      <c r="T104" s="37"/>
      <c r="U104" s="222"/>
      <c r="V104" s="222"/>
      <c r="W104" s="222"/>
      <c r="X104" s="232">
        <f>IF(I206&lt;&gt;0,I206,"")</f>
        <v>-8291.39</v>
      </c>
      <c r="Y104" s="42">
        <f>IF(I206&lt;&gt;0,A206,"")</f>
        <v>44029</v>
      </c>
    </row>
    <row r="105" spans="1:25">
      <c r="A105" s="223">
        <v>43950</v>
      </c>
      <c r="B105" s="224" t="s">
        <v>48</v>
      </c>
      <c r="C105" s="225" t="s">
        <v>69</v>
      </c>
      <c r="D105" s="226" t="s">
        <v>85</v>
      </c>
      <c r="E105" s="225" t="s">
        <v>71</v>
      </c>
      <c r="F105" s="226">
        <v>4600</v>
      </c>
      <c r="G105" s="227">
        <v>12.79</v>
      </c>
      <c r="H105" s="227">
        <v>12.54</v>
      </c>
      <c r="I105" s="228">
        <v>1150.6400000000001</v>
      </c>
      <c r="J105" s="229">
        <v>1.99</v>
      </c>
      <c r="K105" s="230" t="s">
        <v>9</v>
      </c>
      <c r="L105" s="231" t="str">
        <f t="shared" si="4"/>
        <v/>
      </c>
      <c r="M105" s="78"/>
      <c r="N105" s="34"/>
      <c r="O105" s="221"/>
      <c r="P105" s="221"/>
      <c r="Q105" s="221"/>
      <c r="R105" s="36">
        <f t="shared" si="5"/>
        <v>17482.646947029938</v>
      </c>
      <c r="S105" s="37">
        <f t="shared" si="1"/>
        <v>341.11645675644468</v>
      </c>
      <c r="T105" s="37"/>
      <c r="U105" s="222"/>
      <c r="V105" s="222"/>
      <c r="W105" s="222"/>
      <c r="X105" s="232">
        <f>IF(I208&lt;&gt;0,I208,"")</f>
        <v>1377.29</v>
      </c>
      <c r="Y105" s="42">
        <f>IF(I208&lt;&gt;0,A208,"")</f>
        <v>44032</v>
      </c>
    </row>
    <row r="106" spans="1:25">
      <c r="A106" s="116">
        <v>43950</v>
      </c>
      <c r="B106" s="99" t="s">
        <v>47</v>
      </c>
      <c r="C106" s="100" t="s">
        <v>69</v>
      </c>
      <c r="D106" s="101" t="s">
        <v>76</v>
      </c>
      <c r="E106" s="100" t="s">
        <v>71</v>
      </c>
      <c r="F106" s="102">
        <v>42000</v>
      </c>
      <c r="G106" s="103">
        <v>1.39</v>
      </c>
      <c r="H106" s="103">
        <v>0</v>
      </c>
      <c r="I106" s="117">
        <v>0</v>
      </c>
      <c r="J106" s="105">
        <v>0</v>
      </c>
      <c r="K106" s="101" t="s">
        <v>9</v>
      </c>
      <c r="L106" s="106">
        <f t="shared" si="4"/>
        <v>58408.973499999993</v>
      </c>
      <c r="M106" s="383"/>
      <c r="N106" s="34"/>
      <c r="O106" s="221"/>
      <c r="P106" s="221"/>
      <c r="Q106" s="221"/>
      <c r="R106" s="36">
        <f t="shared" si="5"/>
        <v>17482.646947029938</v>
      </c>
      <c r="S106" s="37" t="str">
        <f t="shared" si="1"/>
        <v/>
      </c>
      <c r="T106" s="37"/>
      <c r="U106" s="222"/>
      <c r="V106" s="222"/>
      <c r="W106" s="222"/>
      <c r="X106" s="232">
        <f>IF(I210&lt;&gt;0,I210,"")</f>
        <v>1412.71</v>
      </c>
      <c r="Y106" s="42">
        <f>IF(I210&lt;&gt;0,A210,"")</f>
        <v>44033</v>
      </c>
    </row>
    <row r="107" spans="1:25">
      <c r="A107" s="118">
        <v>43956</v>
      </c>
      <c r="B107" s="119" t="s">
        <v>48</v>
      </c>
      <c r="C107" s="120" t="s">
        <v>69</v>
      </c>
      <c r="D107" s="125" t="s">
        <v>76</v>
      </c>
      <c r="E107" s="120" t="s">
        <v>71</v>
      </c>
      <c r="F107" s="121">
        <v>6400</v>
      </c>
      <c r="G107" s="122">
        <v>1.32</v>
      </c>
      <c r="H107" s="122">
        <v>1.39</v>
      </c>
      <c r="I107" s="123">
        <v>-394.98</v>
      </c>
      <c r="J107" s="124">
        <v>-4.43</v>
      </c>
      <c r="K107" s="125" t="s">
        <v>9</v>
      </c>
      <c r="L107" s="563" t="str">
        <f t="shared" si="4"/>
        <v/>
      </c>
      <c r="M107" s="33" t="s">
        <v>38</v>
      </c>
      <c r="N107" s="34"/>
      <c r="O107" s="221"/>
      <c r="P107" s="221"/>
      <c r="Q107" s="221"/>
      <c r="R107" s="36">
        <f>R106</f>
        <v>17482.646947029938</v>
      </c>
      <c r="S107" s="37" t="str">
        <f t="shared" si="1"/>
        <v/>
      </c>
      <c r="T107" s="37"/>
      <c r="U107" s="222"/>
      <c r="V107" s="222"/>
      <c r="W107" s="222"/>
      <c r="X107" s="232">
        <f>IF(I212&lt;&gt;0,I212,"")</f>
        <v>-3017.64</v>
      </c>
      <c r="Y107" s="42">
        <f>IF(I212&lt;&gt;0,A212,"")</f>
        <v>44034</v>
      </c>
    </row>
    <row r="108" spans="1:25">
      <c r="A108" s="98">
        <v>43956</v>
      </c>
      <c r="B108" s="137" t="s">
        <v>48</v>
      </c>
      <c r="C108" s="138" t="s">
        <v>69</v>
      </c>
      <c r="D108" s="139" t="s">
        <v>76</v>
      </c>
      <c r="E108" s="138" t="s">
        <v>71</v>
      </c>
      <c r="F108" s="140">
        <v>35600</v>
      </c>
      <c r="G108" s="141">
        <v>1.29</v>
      </c>
      <c r="H108" s="141">
        <v>1.39</v>
      </c>
      <c r="I108" s="142">
        <v>-3242.42</v>
      </c>
      <c r="J108" s="143">
        <v>-6.54</v>
      </c>
      <c r="K108" s="139" t="s">
        <v>9</v>
      </c>
      <c r="L108" s="164" t="str">
        <f t="shared" si="4"/>
        <v/>
      </c>
      <c r="M108" s="45" t="s">
        <v>21</v>
      </c>
      <c r="N108" s="34"/>
      <c r="O108" s="221"/>
      <c r="P108" s="221"/>
      <c r="Q108" s="221"/>
      <c r="R108" s="36">
        <f t="shared" ref="R108:R218" si="6">R107*((J108/100)+1)</f>
        <v>16339.281836694179</v>
      </c>
      <c r="S108" s="37">
        <f t="shared" si="1"/>
        <v>-1143.3651103357588</v>
      </c>
      <c r="T108" s="37"/>
      <c r="U108" s="222"/>
      <c r="V108" s="222"/>
      <c r="W108" s="222"/>
      <c r="X108" s="232">
        <f>IF(I214&lt;&gt;0,I214,"")</f>
        <v>1941.62</v>
      </c>
      <c r="Y108" s="42">
        <f>IF(I214&lt;&gt;0,A214,"")</f>
        <v>44035</v>
      </c>
    </row>
    <row r="109" spans="1:25">
      <c r="A109" s="22">
        <v>43956</v>
      </c>
      <c r="B109" s="23" t="s">
        <v>47</v>
      </c>
      <c r="C109" s="24" t="s">
        <v>69</v>
      </c>
      <c r="D109" s="25" t="s">
        <v>83</v>
      </c>
      <c r="E109" s="24" t="s">
        <v>71</v>
      </c>
      <c r="F109" s="26">
        <v>4400</v>
      </c>
      <c r="G109" s="27">
        <v>12.5</v>
      </c>
      <c r="H109" s="28">
        <v>0</v>
      </c>
      <c r="I109" s="29">
        <v>0</v>
      </c>
      <c r="J109" s="30">
        <v>0</v>
      </c>
      <c r="K109" s="31" t="s">
        <v>9</v>
      </c>
      <c r="L109" s="32">
        <f t="shared" si="4"/>
        <v>55027.875</v>
      </c>
      <c r="M109" s="56">
        <f>IFERROR(AVERAGE(L107:L139),0)</f>
        <v>76745.743514062488</v>
      </c>
      <c r="N109" s="34"/>
      <c r="O109" s="78"/>
      <c r="P109" s="78"/>
      <c r="Q109" s="78"/>
      <c r="R109" s="36">
        <f t="shared" si="6"/>
        <v>16339.281836694179</v>
      </c>
      <c r="S109" s="37" t="str">
        <f t="shared" si="1"/>
        <v/>
      </c>
      <c r="T109" s="37"/>
      <c r="X109" s="232">
        <f>IF(I216&lt;&gt;0,I216,"")</f>
        <v>1340.67</v>
      </c>
      <c r="Y109" s="42">
        <f>IF(I216&lt;&gt;0,A216,"")</f>
        <v>44036</v>
      </c>
    </row>
    <row r="110" spans="1:25">
      <c r="A110" s="22">
        <v>43957</v>
      </c>
      <c r="B110" s="23" t="s">
        <v>48</v>
      </c>
      <c r="C110" s="24" t="s">
        <v>69</v>
      </c>
      <c r="D110" s="25" t="s">
        <v>83</v>
      </c>
      <c r="E110" s="24" t="s">
        <v>71</v>
      </c>
      <c r="F110" s="26">
        <v>4400</v>
      </c>
      <c r="G110" s="27">
        <v>12.68</v>
      </c>
      <c r="H110" s="27">
        <v>12.5</v>
      </c>
      <c r="I110" s="43">
        <v>792.01</v>
      </c>
      <c r="J110" s="44">
        <v>1.43</v>
      </c>
      <c r="K110" s="25" t="s">
        <v>9</v>
      </c>
      <c r="L110" s="32" t="str">
        <f t="shared" si="4"/>
        <v/>
      </c>
      <c r="M110" s="45" t="s">
        <v>24</v>
      </c>
      <c r="N110" s="34"/>
      <c r="O110" s="78"/>
      <c r="P110" s="78"/>
      <c r="Q110" s="78"/>
      <c r="R110" s="36">
        <f t="shared" si="6"/>
        <v>16572.933566958905</v>
      </c>
      <c r="S110" s="37">
        <f t="shared" si="1"/>
        <v>233.65173026472621</v>
      </c>
      <c r="T110" s="37"/>
      <c r="X110" s="232">
        <f>IF(I218&lt;&gt;0,I218,"")</f>
        <v>1411.93</v>
      </c>
      <c r="Y110" s="42">
        <f>IF(I218&lt;&gt;0,A218,"")</f>
        <v>44039</v>
      </c>
    </row>
    <row r="111" spans="1:25">
      <c r="A111" s="233">
        <v>43957</v>
      </c>
      <c r="B111" s="234" t="s">
        <v>47</v>
      </c>
      <c r="C111" s="235" t="s">
        <v>69</v>
      </c>
      <c r="D111" s="236" t="s">
        <v>86</v>
      </c>
      <c r="E111" s="235" t="s">
        <v>71</v>
      </c>
      <c r="F111" s="236">
        <v>14500</v>
      </c>
      <c r="G111" s="237">
        <v>3.84</v>
      </c>
      <c r="H111" s="237">
        <v>0</v>
      </c>
      <c r="I111" s="238">
        <v>0</v>
      </c>
      <c r="J111" s="239">
        <v>0</v>
      </c>
      <c r="K111" s="240" t="s">
        <v>9</v>
      </c>
      <c r="L111" s="241">
        <f t="shared" si="4"/>
        <v>55708.095999999998</v>
      </c>
      <c r="M111" s="56">
        <f>SUM(I107:I139)</f>
        <v>12163.04</v>
      </c>
      <c r="N111" s="34"/>
      <c r="O111" s="78"/>
      <c r="P111" s="78"/>
      <c r="Q111" s="78"/>
      <c r="R111" s="36">
        <f t="shared" si="6"/>
        <v>16572.933566958905</v>
      </c>
      <c r="S111" s="37" t="str">
        <f t="shared" si="1"/>
        <v/>
      </c>
      <c r="T111" s="37"/>
      <c r="X111" s="232">
        <f>IF(I219&lt;&gt;0,I219,"")</f>
        <v>2062.48</v>
      </c>
      <c r="Y111" s="42">
        <f>IF(I219&lt;&gt;0,A219,"")</f>
        <v>44039</v>
      </c>
    </row>
    <row r="112" spans="1:25">
      <c r="A112" s="233">
        <v>43958</v>
      </c>
      <c r="B112" s="234" t="s">
        <v>48</v>
      </c>
      <c r="C112" s="235" t="s">
        <v>69</v>
      </c>
      <c r="D112" s="236" t="s">
        <v>86</v>
      </c>
      <c r="E112" s="235" t="s">
        <v>71</v>
      </c>
      <c r="F112" s="236">
        <v>14500</v>
      </c>
      <c r="G112" s="237">
        <v>3.88</v>
      </c>
      <c r="H112" s="237">
        <v>3.84</v>
      </c>
      <c r="I112" s="238">
        <v>680.63</v>
      </c>
      <c r="J112" s="239">
        <v>1.22</v>
      </c>
      <c r="K112" s="240" t="s">
        <v>9</v>
      </c>
      <c r="L112" s="241" t="str">
        <f t="shared" si="4"/>
        <v/>
      </c>
      <c r="M112" s="45" t="s">
        <v>27</v>
      </c>
      <c r="N112" s="34"/>
      <c r="O112" s="78"/>
      <c r="P112" s="78"/>
      <c r="Q112" s="78"/>
      <c r="R112" s="36">
        <f t="shared" si="6"/>
        <v>16775.123356475804</v>
      </c>
      <c r="S112" s="37">
        <f t="shared" si="1"/>
        <v>202.1897895168986</v>
      </c>
      <c r="T112" s="37"/>
      <c r="X112" s="232">
        <f>IF(I221&lt;&gt;0,I221,"")</f>
        <v>-966.28</v>
      </c>
      <c r="Y112" s="42">
        <f>IF(I221&lt;&gt;0,A221,"")</f>
        <v>44040</v>
      </c>
    </row>
    <row r="113" spans="1:25">
      <c r="A113" s="22">
        <v>43958</v>
      </c>
      <c r="B113" s="23" t="s">
        <v>47</v>
      </c>
      <c r="C113" s="24" t="s">
        <v>69</v>
      </c>
      <c r="D113" s="25" t="s">
        <v>83</v>
      </c>
      <c r="E113" s="24" t="s">
        <v>71</v>
      </c>
      <c r="F113" s="26">
        <v>4000</v>
      </c>
      <c r="G113" s="27">
        <v>13.82</v>
      </c>
      <c r="H113" s="28">
        <v>0</v>
      </c>
      <c r="I113" s="29">
        <v>0</v>
      </c>
      <c r="J113" s="30">
        <v>0</v>
      </c>
      <c r="K113" s="31" t="s">
        <v>9</v>
      </c>
      <c r="L113" s="32">
        <f t="shared" si="4"/>
        <v>55307.966</v>
      </c>
      <c r="M113" s="66">
        <f>SUM(J107:J139)/100</f>
        <v>9.2499999999999999E-2</v>
      </c>
      <c r="N113" s="34"/>
      <c r="O113" s="78"/>
      <c r="P113" s="78"/>
      <c r="Q113" s="78"/>
      <c r="R113" s="36">
        <f t="shared" si="6"/>
        <v>16775.123356475804</v>
      </c>
      <c r="S113" s="37" t="str">
        <f t="shared" si="1"/>
        <v/>
      </c>
      <c r="T113" s="37"/>
      <c r="X113" s="232">
        <f>IF(I223&lt;&gt;0,I223,"")</f>
        <v>1418.77</v>
      </c>
      <c r="Y113" s="42">
        <f>IF(I223&lt;&gt;0,A223,"")</f>
        <v>44041</v>
      </c>
    </row>
    <row r="114" spans="1:25">
      <c r="A114" s="22">
        <v>43959</v>
      </c>
      <c r="B114" s="23" t="s">
        <v>48</v>
      </c>
      <c r="C114" s="24" t="s">
        <v>69</v>
      </c>
      <c r="D114" s="25" t="s">
        <v>83</v>
      </c>
      <c r="E114" s="24" t="s">
        <v>71</v>
      </c>
      <c r="F114" s="26">
        <v>4000</v>
      </c>
      <c r="G114" s="27">
        <v>13.95</v>
      </c>
      <c r="H114" s="27">
        <v>13.83</v>
      </c>
      <c r="I114" s="43">
        <v>515.92999999999995</v>
      </c>
      <c r="J114" s="44">
        <v>0.93</v>
      </c>
      <c r="K114" s="25" t="s">
        <v>9</v>
      </c>
      <c r="L114" s="242" t="str">
        <f t="shared" si="4"/>
        <v/>
      </c>
      <c r="M114" s="388"/>
      <c r="N114" s="68"/>
      <c r="O114" s="78"/>
      <c r="P114" s="78"/>
      <c r="Q114" s="78"/>
      <c r="R114" s="36">
        <f t="shared" si="6"/>
        <v>16931.132003691029</v>
      </c>
      <c r="S114" s="37">
        <f t="shared" si="1"/>
        <v>156.00864721522521</v>
      </c>
      <c r="T114" s="37"/>
      <c r="X114" s="232">
        <f>IF(I225&lt;&gt;0,I225,"")</f>
        <v>1433.33</v>
      </c>
      <c r="Y114" s="42">
        <f>IF(I225&lt;&gt;0,A225,"")</f>
        <v>44042</v>
      </c>
    </row>
    <row r="115" spans="1:25">
      <c r="A115" s="233">
        <v>43959</v>
      </c>
      <c r="B115" s="234" t="s">
        <v>47</v>
      </c>
      <c r="C115" s="235" t="s">
        <v>69</v>
      </c>
      <c r="D115" s="236" t="s">
        <v>86</v>
      </c>
      <c r="E115" s="235" t="s">
        <v>71</v>
      </c>
      <c r="F115" s="236">
        <v>12700</v>
      </c>
      <c r="G115" s="237">
        <v>4.3899999999999997</v>
      </c>
      <c r="H115" s="237">
        <v>0</v>
      </c>
      <c r="I115" s="238">
        <v>0</v>
      </c>
      <c r="J115" s="239">
        <v>0</v>
      </c>
      <c r="K115" s="240" t="s">
        <v>9</v>
      </c>
      <c r="L115" s="243">
        <f t="shared" si="4"/>
        <v>55781.11972499999</v>
      </c>
      <c r="M115" s="78"/>
      <c r="N115" s="68"/>
      <c r="O115" s="78"/>
      <c r="P115" s="78"/>
      <c r="Q115" s="78"/>
      <c r="R115" s="36">
        <f t="shared" si="6"/>
        <v>16931.132003691029</v>
      </c>
      <c r="S115" s="37" t="str">
        <f t="shared" si="1"/>
        <v/>
      </c>
      <c r="T115" s="37"/>
      <c r="X115" s="232">
        <f>IF(I227&lt;&gt;0,I227,"")</f>
        <v>1451.82</v>
      </c>
      <c r="Y115" s="42">
        <f>IF(I227&lt;&gt;0,A227,"")</f>
        <v>44043</v>
      </c>
    </row>
    <row r="116" spans="1:25">
      <c r="A116" s="233">
        <v>43962</v>
      </c>
      <c r="B116" s="234" t="s">
        <v>48</v>
      </c>
      <c r="C116" s="235" t="s">
        <v>69</v>
      </c>
      <c r="D116" s="236" t="s">
        <v>86</v>
      </c>
      <c r="E116" s="235" t="s">
        <v>71</v>
      </c>
      <c r="F116" s="236">
        <v>12700</v>
      </c>
      <c r="G116" s="237">
        <v>4.43</v>
      </c>
      <c r="H116" s="237">
        <v>4.3899999999999997</v>
      </c>
      <c r="I116" s="238">
        <v>590.61</v>
      </c>
      <c r="J116" s="239">
        <v>1.05</v>
      </c>
      <c r="K116" s="240" t="s">
        <v>9</v>
      </c>
      <c r="L116" s="243" t="str">
        <f t="shared" si="4"/>
        <v/>
      </c>
      <c r="M116" s="78"/>
      <c r="N116" s="68"/>
      <c r="O116" s="78"/>
      <c r="P116" s="78"/>
      <c r="Q116" s="78"/>
      <c r="R116" s="36">
        <f t="shared" si="6"/>
        <v>17108.908889729784</v>
      </c>
      <c r="S116" s="37">
        <f t="shared" si="1"/>
        <v>177.77688603875504</v>
      </c>
      <c r="T116" s="37"/>
      <c r="X116" s="232">
        <f>IF(I229&lt;&gt;0,I229,"")</f>
        <v>1523.5</v>
      </c>
      <c r="Y116" s="42">
        <f>IF(I229&lt;&gt;0,A229,"")</f>
        <v>44046</v>
      </c>
    </row>
    <row r="117" spans="1:25">
      <c r="A117" s="118">
        <v>43962</v>
      </c>
      <c r="B117" s="119" t="s">
        <v>47</v>
      </c>
      <c r="C117" s="120" t="s">
        <v>69</v>
      </c>
      <c r="D117" s="125" t="s">
        <v>76</v>
      </c>
      <c r="E117" s="120" t="s">
        <v>71</v>
      </c>
      <c r="F117" s="121">
        <v>37100</v>
      </c>
      <c r="G117" s="122">
        <v>1.45</v>
      </c>
      <c r="H117" s="122">
        <v>0</v>
      </c>
      <c r="I117" s="142">
        <v>0</v>
      </c>
      <c r="J117" s="124">
        <v>0</v>
      </c>
      <c r="K117" s="125" t="s">
        <v>9</v>
      </c>
      <c r="L117" s="574">
        <f t="shared" si="4"/>
        <v>53822.483375000003</v>
      </c>
      <c r="M117" s="78"/>
      <c r="N117" s="68"/>
      <c r="O117" s="78"/>
      <c r="P117" s="78"/>
      <c r="Q117" s="78"/>
      <c r="R117" s="36">
        <f t="shared" si="6"/>
        <v>17108.908889729784</v>
      </c>
      <c r="S117" s="37" t="str">
        <f t="shared" si="1"/>
        <v/>
      </c>
      <c r="T117" s="37"/>
      <c r="X117" s="232">
        <f>IF(I231&lt;&gt;0,I231,"")</f>
        <v>1455.86</v>
      </c>
      <c r="Y117" s="42">
        <f>IF(I231&lt;&gt;0,A231,"")</f>
        <v>44047</v>
      </c>
    </row>
    <row r="118" spans="1:25">
      <c r="A118" s="118">
        <v>43963</v>
      </c>
      <c r="B118" s="137" t="s">
        <v>48</v>
      </c>
      <c r="C118" s="138" t="s">
        <v>69</v>
      </c>
      <c r="D118" s="139" t="s">
        <v>76</v>
      </c>
      <c r="E118" s="138" t="s">
        <v>71</v>
      </c>
      <c r="F118" s="140">
        <v>37100</v>
      </c>
      <c r="G118" s="141">
        <v>1.46</v>
      </c>
      <c r="H118" s="141">
        <v>1.45</v>
      </c>
      <c r="I118" s="142">
        <v>698.78</v>
      </c>
      <c r="J118" s="143">
        <v>1.29</v>
      </c>
      <c r="K118" s="139" t="s">
        <v>9</v>
      </c>
      <c r="L118" s="144" t="str">
        <f t="shared" si="4"/>
        <v/>
      </c>
      <c r="M118" s="78"/>
      <c r="N118" s="68"/>
      <c r="O118" s="78"/>
      <c r="P118" s="78"/>
      <c r="Q118" s="78"/>
      <c r="R118" s="36">
        <f t="shared" si="6"/>
        <v>17329.613814407297</v>
      </c>
      <c r="S118" s="37">
        <f t="shared" si="1"/>
        <v>220.70492467751319</v>
      </c>
      <c r="T118" s="37"/>
      <c r="X118" s="232">
        <f t="shared" ref="X118:X181" si="7">IF(I233&lt;&gt;0,I233,"")</f>
        <v>1545.32</v>
      </c>
      <c r="Y118" s="42">
        <f t="shared" ref="Y118:Y181" si="8">IF(I233&lt;&gt;0,A233,"")</f>
        <v>44048</v>
      </c>
    </row>
    <row r="119" spans="1:25">
      <c r="A119" s="22">
        <v>43963</v>
      </c>
      <c r="B119" s="23" t="s">
        <v>47</v>
      </c>
      <c r="C119" s="24" t="s">
        <v>69</v>
      </c>
      <c r="D119" s="25" t="s">
        <v>83</v>
      </c>
      <c r="E119" s="24" t="s">
        <v>71</v>
      </c>
      <c r="F119" s="26">
        <v>3900</v>
      </c>
      <c r="G119" s="27">
        <v>14.4</v>
      </c>
      <c r="H119" s="28">
        <v>0</v>
      </c>
      <c r="I119" s="29">
        <v>0</v>
      </c>
      <c r="J119" s="30">
        <v>0</v>
      </c>
      <c r="K119" s="31" t="s">
        <v>9</v>
      </c>
      <c r="L119" s="242">
        <f t="shared" si="4"/>
        <v>56188.252</v>
      </c>
      <c r="M119" s="78"/>
      <c r="N119" s="68"/>
      <c r="O119" s="78"/>
      <c r="P119" s="78"/>
      <c r="Q119" s="78"/>
      <c r="R119" s="36">
        <f t="shared" si="6"/>
        <v>17329.613814407297</v>
      </c>
      <c r="S119" s="37" t="str">
        <f t="shared" si="1"/>
        <v/>
      </c>
      <c r="T119" s="37"/>
      <c r="X119" s="39" t="str">
        <f t="shared" si="7"/>
        <v/>
      </c>
      <c r="Y119" s="42" t="str">
        <f t="shared" si="8"/>
        <v/>
      </c>
    </row>
    <row r="120" spans="1:25">
      <c r="A120" s="22">
        <v>43964</v>
      </c>
      <c r="B120" s="23" t="s">
        <v>48</v>
      </c>
      <c r="C120" s="24" t="s">
        <v>69</v>
      </c>
      <c r="D120" s="25" t="s">
        <v>83</v>
      </c>
      <c r="E120" s="24" t="s">
        <v>71</v>
      </c>
      <c r="F120" s="26">
        <v>3900</v>
      </c>
      <c r="G120" s="27">
        <v>14.55</v>
      </c>
      <c r="H120" s="27">
        <v>14.41</v>
      </c>
      <c r="I120" s="43">
        <v>579.36</v>
      </c>
      <c r="J120" s="44">
        <v>1.03</v>
      </c>
      <c r="K120" s="25" t="s">
        <v>9</v>
      </c>
      <c r="L120" s="242" t="str">
        <f t="shared" si="4"/>
        <v/>
      </c>
      <c r="M120" s="78"/>
      <c r="N120" s="68"/>
      <c r="O120" s="78"/>
      <c r="P120" s="78"/>
      <c r="Q120" s="78"/>
      <c r="R120" s="36">
        <f t="shared" si="6"/>
        <v>17508.108836695694</v>
      </c>
      <c r="S120" s="37">
        <f t="shared" si="1"/>
        <v>178.49502228839629</v>
      </c>
      <c r="T120" s="37"/>
      <c r="X120" s="232">
        <f t="shared" si="7"/>
        <v>1497.14</v>
      </c>
      <c r="Y120" s="42">
        <f t="shared" si="8"/>
        <v>44049</v>
      </c>
    </row>
    <row r="121" spans="1:25">
      <c r="A121" s="233">
        <v>43964</v>
      </c>
      <c r="B121" s="234" t="s">
        <v>47</v>
      </c>
      <c r="C121" s="235" t="s">
        <v>69</v>
      </c>
      <c r="D121" s="236" t="s">
        <v>87</v>
      </c>
      <c r="E121" s="235" t="s">
        <v>71</v>
      </c>
      <c r="F121" s="236">
        <v>12100</v>
      </c>
      <c r="G121" s="237">
        <v>4.6500000000000004</v>
      </c>
      <c r="H121" s="237">
        <v>0</v>
      </c>
      <c r="I121" s="238">
        <v>0</v>
      </c>
      <c r="J121" s="239">
        <v>0</v>
      </c>
      <c r="K121" s="240" t="s">
        <v>9</v>
      </c>
      <c r="L121" s="243">
        <f t="shared" si="4"/>
        <v>56293.286125000006</v>
      </c>
      <c r="M121" s="78"/>
      <c r="N121" s="68"/>
      <c r="O121" s="78"/>
      <c r="P121" s="78"/>
      <c r="Q121" s="78"/>
      <c r="R121" s="36">
        <f t="shared" si="6"/>
        <v>17508.108836695694</v>
      </c>
      <c r="S121" s="37" t="str">
        <f t="shared" si="1"/>
        <v/>
      </c>
      <c r="T121" s="37"/>
      <c r="X121" s="39" t="str">
        <f t="shared" si="7"/>
        <v/>
      </c>
      <c r="Y121" s="42" t="str">
        <f t="shared" si="8"/>
        <v/>
      </c>
    </row>
    <row r="122" spans="1:25">
      <c r="A122" s="233">
        <v>43965</v>
      </c>
      <c r="B122" s="234" t="s">
        <v>48</v>
      </c>
      <c r="C122" s="235" t="s">
        <v>69</v>
      </c>
      <c r="D122" s="236" t="s">
        <v>87</v>
      </c>
      <c r="E122" s="235" t="s">
        <v>71</v>
      </c>
      <c r="F122" s="236">
        <v>12100</v>
      </c>
      <c r="G122" s="237">
        <v>4.7</v>
      </c>
      <c r="H122" s="237">
        <v>4.6500000000000004</v>
      </c>
      <c r="I122" s="238">
        <v>681.27</v>
      </c>
      <c r="J122" s="239">
        <v>1.21</v>
      </c>
      <c r="K122" s="240" t="s">
        <v>9</v>
      </c>
      <c r="L122" s="243" t="str">
        <f t="shared" si="4"/>
        <v/>
      </c>
      <c r="M122" s="78"/>
      <c r="N122" s="68"/>
      <c r="O122" s="78"/>
      <c r="P122" s="78"/>
      <c r="Q122" s="78"/>
      <c r="R122" s="36">
        <f t="shared" si="6"/>
        <v>17719.956953619712</v>
      </c>
      <c r="S122" s="37">
        <f t="shared" si="1"/>
        <v>211.84811692401854</v>
      </c>
      <c r="T122" s="37"/>
      <c r="X122" s="232">
        <f t="shared" si="7"/>
        <v>1544.01</v>
      </c>
      <c r="Y122" s="42">
        <f t="shared" si="8"/>
        <v>44050</v>
      </c>
    </row>
    <row r="123" spans="1:25">
      <c r="A123" s="22">
        <v>43965</v>
      </c>
      <c r="B123" s="23" t="s">
        <v>47</v>
      </c>
      <c r="C123" s="24" t="s">
        <v>69</v>
      </c>
      <c r="D123" s="25" t="s">
        <v>83</v>
      </c>
      <c r="E123" s="24" t="s">
        <v>71</v>
      </c>
      <c r="F123" s="26">
        <v>3900</v>
      </c>
      <c r="G123" s="27">
        <v>14.33</v>
      </c>
      <c r="H123" s="28">
        <v>0</v>
      </c>
      <c r="I123" s="29">
        <v>0</v>
      </c>
      <c r="J123" s="30">
        <v>0</v>
      </c>
      <c r="K123" s="31" t="s">
        <v>9</v>
      </c>
      <c r="L123" s="242">
        <f t="shared" si="4"/>
        <v>55915.163274999999</v>
      </c>
      <c r="M123" s="78"/>
      <c r="N123" s="68"/>
      <c r="O123" s="78"/>
      <c r="P123" s="78"/>
      <c r="Q123" s="78"/>
      <c r="R123" s="36">
        <f t="shared" si="6"/>
        <v>17719.956953619712</v>
      </c>
      <c r="S123" s="37" t="str">
        <f t="shared" si="1"/>
        <v/>
      </c>
      <c r="T123" s="37"/>
      <c r="X123" s="39" t="str">
        <f t="shared" si="7"/>
        <v/>
      </c>
      <c r="Y123" s="42" t="str">
        <f t="shared" si="8"/>
        <v/>
      </c>
    </row>
    <row r="124" spans="1:25">
      <c r="A124" s="22">
        <v>43966</v>
      </c>
      <c r="B124" s="23" t="s">
        <v>48</v>
      </c>
      <c r="C124" s="24" t="s">
        <v>69</v>
      </c>
      <c r="D124" s="25" t="s">
        <v>83</v>
      </c>
      <c r="E124" s="24" t="s">
        <v>71</v>
      </c>
      <c r="F124" s="26">
        <v>3900</v>
      </c>
      <c r="G124" s="27">
        <v>14.48</v>
      </c>
      <c r="H124" s="27">
        <v>14.34</v>
      </c>
      <c r="I124" s="43">
        <v>579.53</v>
      </c>
      <c r="J124" s="44">
        <v>1.03</v>
      </c>
      <c r="K124" s="25" t="s">
        <v>9</v>
      </c>
      <c r="L124" s="242" t="str">
        <f t="shared" si="4"/>
        <v/>
      </c>
      <c r="M124" s="78"/>
      <c r="N124" s="68"/>
      <c r="O124" s="78"/>
      <c r="P124" s="78"/>
      <c r="Q124" s="78"/>
      <c r="R124" s="36">
        <f t="shared" si="6"/>
        <v>17902.472510241994</v>
      </c>
      <c r="S124" s="37">
        <f t="shared" si="1"/>
        <v>182.51555662228202</v>
      </c>
      <c r="T124" s="37"/>
      <c r="X124" s="232">
        <f t="shared" si="7"/>
        <v>1499.58</v>
      </c>
      <c r="Y124" s="42">
        <f t="shared" si="8"/>
        <v>44053</v>
      </c>
    </row>
    <row r="125" spans="1:25">
      <c r="A125" s="118">
        <v>43966</v>
      </c>
      <c r="B125" s="119" t="s">
        <v>47</v>
      </c>
      <c r="C125" s="120" t="s">
        <v>69</v>
      </c>
      <c r="D125" s="125" t="s">
        <v>76</v>
      </c>
      <c r="E125" s="120" t="s">
        <v>71</v>
      </c>
      <c r="F125" s="121">
        <v>45500</v>
      </c>
      <c r="G125" s="122">
        <v>1.28</v>
      </c>
      <c r="H125" s="122">
        <v>0</v>
      </c>
      <c r="I125" s="142">
        <v>0</v>
      </c>
      <c r="J125" s="124">
        <v>0</v>
      </c>
      <c r="K125" s="125" t="s">
        <v>9</v>
      </c>
      <c r="L125" s="574">
        <f t="shared" si="4"/>
        <v>58268.928</v>
      </c>
      <c r="M125" s="78"/>
      <c r="N125" s="68"/>
      <c r="O125" s="78"/>
      <c r="P125" s="78"/>
      <c r="Q125" s="78"/>
      <c r="R125" s="36">
        <f t="shared" si="6"/>
        <v>17902.472510241994</v>
      </c>
      <c r="S125" s="37" t="str">
        <f t="shared" si="1"/>
        <v/>
      </c>
      <c r="T125" s="37"/>
      <c r="X125" s="39" t="str">
        <f t="shared" si="7"/>
        <v/>
      </c>
      <c r="Y125" s="42" t="str">
        <f t="shared" si="8"/>
        <v/>
      </c>
    </row>
    <row r="126" spans="1:25">
      <c r="A126" s="118">
        <v>43969</v>
      </c>
      <c r="B126" s="137" t="s">
        <v>48</v>
      </c>
      <c r="C126" s="138" t="s">
        <v>69</v>
      </c>
      <c r="D126" s="139" t="s">
        <v>76</v>
      </c>
      <c r="E126" s="138" t="s">
        <v>71</v>
      </c>
      <c r="F126" s="140">
        <v>45500</v>
      </c>
      <c r="G126" s="141">
        <v>1.29</v>
      </c>
      <c r="H126" s="141">
        <v>1.28</v>
      </c>
      <c r="I126" s="142">
        <v>863.99</v>
      </c>
      <c r="J126" s="143">
        <v>1.48</v>
      </c>
      <c r="K126" s="139" t="s">
        <v>9</v>
      </c>
      <c r="L126" s="144" t="str">
        <f t="shared" si="4"/>
        <v/>
      </c>
      <c r="M126" s="78"/>
      <c r="N126" s="68"/>
      <c r="O126" s="78"/>
      <c r="P126" s="78"/>
      <c r="Q126" s="78"/>
      <c r="R126" s="36">
        <f t="shared" si="6"/>
        <v>18167.429103393573</v>
      </c>
      <c r="S126" s="37">
        <f t="shared" si="1"/>
        <v>264.956593151579</v>
      </c>
      <c r="T126" s="37"/>
      <c r="X126" s="232">
        <f t="shared" si="7"/>
        <v>-2701.85</v>
      </c>
      <c r="Y126" s="42">
        <f t="shared" si="8"/>
        <v>44054</v>
      </c>
    </row>
    <row r="127" spans="1:25">
      <c r="A127" s="184">
        <v>43969</v>
      </c>
      <c r="B127" s="185" t="s">
        <v>47</v>
      </c>
      <c r="C127" s="186" t="s">
        <v>69</v>
      </c>
      <c r="D127" s="187" t="s">
        <v>88</v>
      </c>
      <c r="E127" s="186" t="s">
        <v>71</v>
      </c>
      <c r="F127" s="187">
        <v>1700</v>
      </c>
      <c r="G127" s="188">
        <v>58.75</v>
      </c>
      <c r="H127" s="188">
        <v>0</v>
      </c>
      <c r="I127" s="189">
        <v>0</v>
      </c>
      <c r="J127" s="190">
        <v>0</v>
      </c>
      <c r="K127" s="191" t="s">
        <v>9</v>
      </c>
      <c r="L127" s="575">
        <f t="shared" si="4"/>
        <v>99917.459375000006</v>
      </c>
      <c r="M127" s="244"/>
      <c r="N127" s="68"/>
      <c r="O127" s="78"/>
      <c r="P127" s="78"/>
      <c r="Q127" s="78"/>
      <c r="R127" s="36">
        <f t="shared" si="6"/>
        <v>18167.429103393573</v>
      </c>
      <c r="S127" s="37" t="str">
        <f t="shared" si="1"/>
        <v/>
      </c>
      <c r="T127" s="37"/>
      <c r="X127" s="39" t="str">
        <f t="shared" si="7"/>
        <v/>
      </c>
      <c r="Y127" s="42" t="str">
        <f t="shared" si="8"/>
        <v/>
      </c>
    </row>
    <row r="128" spans="1:25">
      <c r="A128" s="184">
        <v>43970</v>
      </c>
      <c r="B128" s="185" t="s">
        <v>48</v>
      </c>
      <c r="C128" s="186" t="s">
        <v>69</v>
      </c>
      <c r="D128" s="187" t="s">
        <v>88</v>
      </c>
      <c r="E128" s="186" t="s">
        <v>71</v>
      </c>
      <c r="F128" s="187">
        <v>1700</v>
      </c>
      <c r="G128" s="188">
        <v>59.33</v>
      </c>
      <c r="H128" s="188">
        <v>58.75</v>
      </c>
      <c r="I128" s="245">
        <v>994.38000000000011</v>
      </c>
      <c r="J128" s="190">
        <v>0.99</v>
      </c>
      <c r="K128" s="191" t="s">
        <v>9</v>
      </c>
      <c r="L128" s="575" t="str">
        <f t="shared" si="4"/>
        <v/>
      </c>
      <c r="M128" s="244"/>
      <c r="N128" s="68"/>
      <c r="O128" s="78"/>
      <c r="P128" s="78"/>
      <c r="Q128" s="78"/>
      <c r="R128" s="36">
        <f t="shared" si="6"/>
        <v>18347.28665151717</v>
      </c>
      <c r="S128" s="37">
        <f t="shared" si="1"/>
        <v>179.85754812359664</v>
      </c>
      <c r="T128" s="37"/>
      <c r="X128" s="232">
        <f t="shared" si="7"/>
        <v>1474.81</v>
      </c>
      <c r="Y128" s="42">
        <f t="shared" si="8"/>
        <v>44055</v>
      </c>
    </row>
    <row r="129" spans="1:25">
      <c r="A129" s="22">
        <v>43970</v>
      </c>
      <c r="B129" s="23" t="s">
        <v>47</v>
      </c>
      <c r="C129" s="24" t="s">
        <v>69</v>
      </c>
      <c r="D129" s="25" t="s">
        <v>83</v>
      </c>
      <c r="E129" s="24" t="s">
        <v>71</v>
      </c>
      <c r="F129" s="26">
        <v>7400</v>
      </c>
      <c r="G129" s="27">
        <v>13.6</v>
      </c>
      <c r="H129" s="28">
        <v>0</v>
      </c>
      <c r="I129" s="29">
        <v>0</v>
      </c>
      <c r="J129" s="30">
        <v>0</v>
      </c>
      <c r="K129" s="31" t="s">
        <v>9</v>
      </c>
      <c r="L129" s="242">
        <f t="shared" si="4"/>
        <v>100682.708</v>
      </c>
      <c r="M129" s="244"/>
      <c r="N129" s="68"/>
      <c r="O129" s="78"/>
      <c r="P129" s="78"/>
      <c r="Q129" s="78"/>
      <c r="R129" s="36">
        <f t="shared" si="6"/>
        <v>18347.28665151717</v>
      </c>
      <c r="S129" s="37" t="str">
        <f t="shared" si="1"/>
        <v/>
      </c>
      <c r="T129" s="37"/>
      <c r="X129" s="39" t="str">
        <f t="shared" si="7"/>
        <v/>
      </c>
      <c r="Y129" s="42" t="str">
        <f t="shared" si="8"/>
        <v/>
      </c>
    </row>
    <row r="130" spans="1:25">
      <c r="A130" s="22">
        <v>43971</v>
      </c>
      <c r="B130" s="23" t="s">
        <v>48</v>
      </c>
      <c r="C130" s="24" t="s">
        <v>69</v>
      </c>
      <c r="D130" s="25" t="s">
        <v>83</v>
      </c>
      <c r="E130" s="24" t="s">
        <v>71</v>
      </c>
      <c r="F130" s="26">
        <v>7400</v>
      </c>
      <c r="G130" s="27">
        <v>13.74</v>
      </c>
      <c r="H130" s="27">
        <v>13.61</v>
      </c>
      <c r="I130" s="43">
        <v>1027.98</v>
      </c>
      <c r="J130" s="44">
        <v>1.02</v>
      </c>
      <c r="K130" s="25" t="s">
        <v>9</v>
      </c>
      <c r="L130" s="242" t="str">
        <f t="shared" si="4"/>
        <v/>
      </c>
      <c r="M130" s="244"/>
      <c r="N130" s="68"/>
      <c r="O130" s="78"/>
      <c r="P130" s="78"/>
      <c r="Q130" s="78"/>
      <c r="R130" s="36">
        <f t="shared" si="6"/>
        <v>18534.428975362644</v>
      </c>
      <c r="S130" s="37">
        <f t="shared" si="1"/>
        <v>187.14232384547358</v>
      </c>
      <c r="T130" s="37"/>
      <c r="X130" s="232">
        <f t="shared" si="7"/>
        <v>1544.79</v>
      </c>
      <c r="Y130" s="42">
        <f t="shared" si="8"/>
        <v>44056</v>
      </c>
    </row>
    <row r="131" spans="1:25">
      <c r="A131" s="184">
        <v>43971</v>
      </c>
      <c r="B131" s="185" t="s">
        <v>47</v>
      </c>
      <c r="C131" s="186" t="s">
        <v>69</v>
      </c>
      <c r="D131" s="187" t="s">
        <v>88</v>
      </c>
      <c r="E131" s="186" t="s">
        <v>71</v>
      </c>
      <c r="F131" s="187">
        <v>1800</v>
      </c>
      <c r="G131" s="188">
        <v>56.74</v>
      </c>
      <c r="H131" s="188">
        <v>0</v>
      </c>
      <c r="I131" s="189">
        <v>0</v>
      </c>
      <c r="J131" s="190">
        <v>0</v>
      </c>
      <c r="K131" s="191" t="s">
        <v>9</v>
      </c>
      <c r="L131" s="575">
        <f t="shared" ref="L131:L194" si="9">IF(B131="Compra",(F131*G131)+10+(F131*G131*0.000325),"")</f>
        <v>102175.19289999999</v>
      </c>
      <c r="M131" s="78"/>
      <c r="N131" s="68"/>
      <c r="O131" s="78"/>
      <c r="P131" s="78"/>
      <c r="Q131" s="78"/>
      <c r="R131" s="36">
        <f t="shared" si="6"/>
        <v>18534.428975362644</v>
      </c>
      <c r="S131" s="37" t="str">
        <f t="shared" si="1"/>
        <v/>
      </c>
      <c r="T131" s="37"/>
      <c r="X131" s="39" t="str">
        <f t="shared" si="7"/>
        <v/>
      </c>
      <c r="Y131" s="42" t="str">
        <f t="shared" si="8"/>
        <v/>
      </c>
    </row>
    <row r="132" spans="1:25">
      <c r="A132" s="184">
        <v>43972</v>
      </c>
      <c r="B132" s="185" t="s">
        <v>48</v>
      </c>
      <c r="C132" s="186" t="s">
        <v>69</v>
      </c>
      <c r="D132" s="187" t="s">
        <v>88</v>
      </c>
      <c r="E132" s="186" t="s">
        <v>71</v>
      </c>
      <c r="F132" s="187">
        <v>1800</v>
      </c>
      <c r="G132" s="188">
        <v>57.3</v>
      </c>
      <c r="H132" s="188">
        <v>56.74</v>
      </c>
      <c r="I132" s="245">
        <v>1015.08</v>
      </c>
      <c r="J132" s="190">
        <v>0.99</v>
      </c>
      <c r="K132" s="191" t="s">
        <v>9</v>
      </c>
      <c r="L132" s="575" t="str">
        <f t="shared" si="9"/>
        <v/>
      </c>
      <c r="M132" s="78"/>
      <c r="N132" s="68"/>
      <c r="O132" s="78"/>
      <c r="P132" s="78"/>
      <c r="Q132" s="78"/>
      <c r="R132" s="36">
        <f t="shared" si="6"/>
        <v>18717.919822218733</v>
      </c>
      <c r="S132" s="37">
        <f t="shared" si="1"/>
        <v>183.49084685608977</v>
      </c>
      <c r="T132" s="37"/>
      <c r="X132" s="232">
        <f t="shared" si="7"/>
        <v>-9210.99</v>
      </c>
      <c r="Y132" s="42">
        <f t="shared" si="8"/>
        <v>44057</v>
      </c>
    </row>
    <row r="133" spans="1:25">
      <c r="A133" s="165">
        <v>43976</v>
      </c>
      <c r="B133" s="246" t="s">
        <v>47</v>
      </c>
      <c r="C133" s="167" t="s">
        <v>69</v>
      </c>
      <c r="D133" s="169" t="s">
        <v>89</v>
      </c>
      <c r="E133" s="167" t="s">
        <v>71</v>
      </c>
      <c r="F133" s="169">
        <v>1700</v>
      </c>
      <c r="G133" s="170">
        <v>60.42</v>
      </c>
      <c r="H133" s="170">
        <v>0</v>
      </c>
      <c r="I133" s="171">
        <v>0</v>
      </c>
      <c r="J133" s="172">
        <v>0</v>
      </c>
      <c r="K133" s="168" t="s">
        <v>9</v>
      </c>
      <c r="L133" s="173">
        <f t="shared" si="9"/>
        <v>102757.38205</v>
      </c>
      <c r="M133" s="78"/>
      <c r="N133" s="68"/>
      <c r="O133" s="78"/>
      <c r="P133" s="78"/>
      <c r="Q133" s="78"/>
      <c r="R133" s="36">
        <f t="shared" si="6"/>
        <v>18717.919822218733</v>
      </c>
      <c r="S133" s="37" t="str">
        <f t="shared" si="1"/>
        <v/>
      </c>
      <c r="T133" s="37"/>
      <c r="X133" s="39" t="str">
        <f t="shared" si="7"/>
        <v/>
      </c>
      <c r="Y133" s="42" t="str">
        <f t="shared" si="8"/>
        <v/>
      </c>
    </row>
    <row r="134" spans="1:25">
      <c r="A134" s="165">
        <v>43977</v>
      </c>
      <c r="B134" s="246" t="s">
        <v>48</v>
      </c>
      <c r="C134" s="167" t="s">
        <v>69</v>
      </c>
      <c r="D134" s="169" t="s">
        <v>89</v>
      </c>
      <c r="E134" s="167" t="s">
        <v>71</v>
      </c>
      <c r="F134" s="169">
        <v>1700</v>
      </c>
      <c r="G134" s="170">
        <v>63.17</v>
      </c>
      <c r="H134" s="170">
        <v>60.42</v>
      </c>
      <c r="I134" s="171">
        <v>4675.59</v>
      </c>
      <c r="J134" s="172">
        <v>4.55</v>
      </c>
      <c r="K134" s="168" t="s">
        <v>9</v>
      </c>
      <c r="L134" s="173" t="str">
        <f t="shared" si="9"/>
        <v/>
      </c>
      <c r="M134" s="78"/>
      <c r="N134" s="68"/>
      <c r="O134" s="78"/>
      <c r="P134" s="78"/>
      <c r="Q134" s="78"/>
      <c r="R134" s="36">
        <f t="shared" si="6"/>
        <v>19569.585174129686</v>
      </c>
      <c r="S134" s="37">
        <f t="shared" si="1"/>
        <v>851.66535191095318</v>
      </c>
      <c r="T134" s="37"/>
      <c r="X134" s="232">
        <f t="shared" si="7"/>
        <v>-4198.3500000000004</v>
      </c>
      <c r="Y134" s="42">
        <f t="shared" si="8"/>
        <v>44060</v>
      </c>
    </row>
    <row r="135" spans="1:25">
      <c r="A135" s="22">
        <v>43977</v>
      </c>
      <c r="B135" s="23" t="s">
        <v>47</v>
      </c>
      <c r="C135" s="24" t="s">
        <v>69</v>
      </c>
      <c r="D135" s="25" t="s">
        <v>83</v>
      </c>
      <c r="E135" s="24" t="s">
        <v>71</v>
      </c>
      <c r="F135" s="26">
        <v>8100</v>
      </c>
      <c r="G135" s="27">
        <v>12.83</v>
      </c>
      <c r="H135" s="28">
        <v>0</v>
      </c>
      <c r="I135" s="29">
        <v>0</v>
      </c>
      <c r="J135" s="30">
        <v>0</v>
      </c>
      <c r="K135" s="31" t="s">
        <v>9</v>
      </c>
      <c r="L135" s="242">
        <f t="shared" si="9"/>
        <v>103966.77497499999</v>
      </c>
      <c r="M135" s="78"/>
      <c r="N135" s="68"/>
      <c r="O135" s="78"/>
      <c r="P135" s="78"/>
      <c r="Q135" s="78"/>
      <c r="R135" s="36">
        <f t="shared" si="6"/>
        <v>19569.585174129686</v>
      </c>
      <c r="S135" s="37" t="str">
        <f t="shared" si="1"/>
        <v/>
      </c>
      <c r="T135" s="37"/>
      <c r="X135" s="39" t="str">
        <f t="shared" si="7"/>
        <v/>
      </c>
      <c r="Y135" s="42" t="str">
        <f t="shared" si="8"/>
        <v/>
      </c>
    </row>
    <row r="136" spans="1:25">
      <c r="A136" s="22">
        <v>43978</v>
      </c>
      <c r="B136" s="23" t="s">
        <v>48</v>
      </c>
      <c r="C136" s="24" t="s">
        <v>69</v>
      </c>
      <c r="D136" s="25" t="s">
        <v>83</v>
      </c>
      <c r="E136" s="24" t="s">
        <v>71</v>
      </c>
      <c r="F136" s="26">
        <v>8100</v>
      </c>
      <c r="G136" s="27">
        <v>12.96</v>
      </c>
      <c r="H136" s="27">
        <v>12.840000000000002</v>
      </c>
      <c r="I136" s="43">
        <v>1049.95</v>
      </c>
      <c r="J136" s="44">
        <v>1</v>
      </c>
      <c r="K136" s="25" t="s">
        <v>9</v>
      </c>
      <c r="L136" s="242" t="str">
        <f t="shared" si="9"/>
        <v/>
      </c>
      <c r="M136" s="78"/>
      <c r="N136" s="68"/>
      <c r="O136" s="78"/>
      <c r="P136" s="78"/>
      <c r="Q136" s="78"/>
      <c r="R136" s="36">
        <f t="shared" si="6"/>
        <v>19765.281025870983</v>
      </c>
      <c r="S136" s="37">
        <f t="shared" si="1"/>
        <v>195.69585174129679</v>
      </c>
      <c r="T136" s="37"/>
      <c r="X136" s="232">
        <f t="shared" si="7"/>
        <v>2514.0100000000002</v>
      </c>
      <c r="Y136" s="42">
        <f t="shared" si="8"/>
        <v>44061</v>
      </c>
    </row>
    <row r="137" spans="1:25">
      <c r="A137" s="247">
        <v>43978</v>
      </c>
      <c r="B137" s="248" t="s">
        <v>47</v>
      </c>
      <c r="C137" s="249" t="s">
        <v>69</v>
      </c>
      <c r="D137" s="250" t="s">
        <v>79</v>
      </c>
      <c r="E137" s="249" t="s">
        <v>71</v>
      </c>
      <c r="F137" s="250">
        <v>3800</v>
      </c>
      <c r="G137" s="251">
        <v>27.61</v>
      </c>
      <c r="H137" s="251">
        <v>0</v>
      </c>
      <c r="I137" s="252">
        <v>0</v>
      </c>
      <c r="J137" s="253">
        <v>0</v>
      </c>
      <c r="K137" s="254" t="s">
        <v>9</v>
      </c>
      <c r="L137" s="255">
        <f t="shared" si="9"/>
        <v>104962.09835</v>
      </c>
      <c r="M137" s="78"/>
      <c r="N137" s="68"/>
      <c r="O137" s="78"/>
      <c r="P137" s="78"/>
      <c r="Q137" s="78"/>
      <c r="R137" s="36">
        <f t="shared" si="6"/>
        <v>19765.281025870983</v>
      </c>
      <c r="S137" s="37" t="str">
        <f t="shared" si="1"/>
        <v/>
      </c>
      <c r="T137" s="37"/>
      <c r="X137" s="39" t="str">
        <f t="shared" si="7"/>
        <v/>
      </c>
      <c r="Y137" s="42" t="str">
        <f t="shared" si="8"/>
        <v/>
      </c>
    </row>
    <row r="138" spans="1:25">
      <c r="A138" s="247">
        <v>43979</v>
      </c>
      <c r="B138" s="248" t="s">
        <v>48</v>
      </c>
      <c r="C138" s="249" t="s">
        <v>69</v>
      </c>
      <c r="D138" s="250" t="s">
        <v>79</v>
      </c>
      <c r="E138" s="249" t="s">
        <v>71</v>
      </c>
      <c r="F138" s="250">
        <v>3800</v>
      </c>
      <c r="G138" s="251">
        <v>27.88</v>
      </c>
      <c r="H138" s="251">
        <v>27.61</v>
      </c>
      <c r="I138" s="252">
        <v>1055.3499999999999</v>
      </c>
      <c r="J138" s="253">
        <v>1</v>
      </c>
      <c r="K138" s="254" t="s">
        <v>9</v>
      </c>
      <c r="L138" s="255" t="str">
        <f t="shared" si="9"/>
        <v/>
      </c>
      <c r="M138" s="78"/>
      <c r="N138" s="68"/>
      <c r="O138" s="78"/>
      <c r="P138" s="78"/>
      <c r="Q138" s="78"/>
      <c r="R138" s="36">
        <f t="shared" si="6"/>
        <v>19962.933836129694</v>
      </c>
      <c r="S138" s="37">
        <f t="shared" si="1"/>
        <v>197.65281025871082</v>
      </c>
      <c r="T138" s="37"/>
      <c r="X138" s="232">
        <f t="shared" si="7"/>
        <v>1390.73</v>
      </c>
      <c r="Y138" s="42">
        <f t="shared" si="8"/>
        <v>44062</v>
      </c>
    </row>
    <row r="139" spans="1:25">
      <c r="A139" s="256">
        <v>43979</v>
      </c>
      <c r="B139" s="257" t="s">
        <v>47</v>
      </c>
      <c r="C139" s="258" t="s">
        <v>69</v>
      </c>
      <c r="D139" s="259" t="s">
        <v>90</v>
      </c>
      <c r="E139" s="258" t="s">
        <v>71</v>
      </c>
      <c r="F139" s="259">
        <v>27300</v>
      </c>
      <c r="G139" s="260">
        <v>4.07</v>
      </c>
      <c r="H139" s="260">
        <v>0</v>
      </c>
      <c r="I139" s="261">
        <v>0</v>
      </c>
      <c r="J139" s="262">
        <v>0</v>
      </c>
      <c r="K139" s="263" t="s">
        <v>9</v>
      </c>
      <c r="L139" s="264">
        <f t="shared" si="9"/>
        <v>111157.11107500001</v>
      </c>
      <c r="M139" s="383"/>
      <c r="N139" s="68"/>
      <c r="O139" s="78"/>
      <c r="P139" s="78"/>
      <c r="Q139" s="78"/>
      <c r="R139" s="36">
        <f t="shared" si="6"/>
        <v>19962.933836129694</v>
      </c>
      <c r="S139" s="37" t="str">
        <f t="shared" si="1"/>
        <v/>
      </c>
      <c r="T139" s="37"/>
      <c r="X139" s="39" t="str">
        <f t="shared" si="7"/>
        <v/>
      </c>
      <c r="Y139" s="42" t="str">
        <f t="shared" si="8"/>
        <v/>
      </c>
    </row>
    <row r="140" spans="1:25">
      <c r="A140" s="265">
        <v>43983</v>
      </c>
      <c r="B140" s="266" t="s">
        <v>48</v>
      </c>
      <c r="C140" s="267" t="s">
        <v>69</v>
      </c>
      <c r="D140" s="268" t="s">
        <v>90</v>
      </c>
      <c r="E140" s="267" t="s">
        <v>71</v>
      </c>
      <c r="F140" s="268">
        <v>27300</v>
      </c>
      <c r="G140" s="269">
        <v>4.1100000000000003</v>
      </c>
      <c r="H140" s="269">
        <v>4.07</v>
      </c>
      <c r="I140" s="270">
        <v>1276.44</v>
      </c>
      <c r="J140" s="271">
        <v>1.1399999999999999</v>
      </c>
      <c r="K140" s="272" t="s">
        <v>9</v>
      </c>
      <c r="L140" s="385" t="str">
        <f t="shared" si="9"/>
        <v/>
      </c>
      <c r="M140" s="33" t="s">
        <v>39</v>
      </c>
      <c r="N140" s="34"/>
      <c r="O140" s="78"/>
      <c r="P140" s="78"/>
      <c r="Q140" s="78"/>
      <c r="R140" s="36">
        <f t="shared" si="6"/>
        <v>20190.511281861574</v>
      </c>
      <c r="S140" s="37">
        <f t="shared" si="1"/>
        <v>227.57744573188029</v>
      </c>
      <c r="T140" s="37"/>
      <c r="X140" s="232">
        <f t="shared" si="7"/>
        <v>13.49</v>
      </c>
      <c r="Y140" s="42">
        <f t="shared" si="8"/>
        <v>44063</v>
      </c>
    </row>
    <row r="141" spans="1:25">
      <c r="A141" s="127">
        <v>43983</v>
      </c>
      <c r="B141" s="128" t="s">
        <v>47</v>
      </c>
      <c r="C141" s="129" t="s">
        <v>69</v>
      </c>
      <c r="D141" s="130" t="s">
        <v>91</v>
      </c>
      <c r="E141" s="129" t="s">
        <v>71</v>
      </c>
      <c r="F141" s="130">
        <v>3900</v>
      </c>
      <c r="G141" s="131">
        <v>29.34</v>
      </c>
      <c r="H141" s="131">
        <v>0</v>
      </c>
      <c r="I141" s="132">
        <v>0</v>
      </c>
      <c r="J141" s="133">
        <v>0</v>
      </c>
      <c r="K141" s="134" t="s">
        <v>9</v>
      </c>
      <c r="L141" s="135">
        <f t="shared" si="9"/>
        <v>114473.18845</v>
      </c>
      <c r="M141" s="45" t="s">
        <v>21</v>
      </c>
      <c r="N141" s="34"/>
      <c r="O141" s="68"/>
      <c r="P141" s="68"/>
      <c r="Q141" s="68"/>
      <c r="R141" s="36">
        <f t="shared" si="6"/>
        <v>20190.511281861574</v>
      </c>
      <c r="S141" s="37" t="str">
        <f t="shared" si="1"/>
        <v/>
      </c>
      <c r="T141" s="37"/>
      <c r="U141" s="136"/>
      <c r="V141" s="136"/>
      <c r="W141" s="136"/>
      <c r="X141" s="39" t="str">
        <f t="shared" si="7"/>
        <v/>
      </c>
      <c r="Y141" s="42" t="str">
        <f t="shared" si="8"/>
        <v/>
      </c>
    </row>
    <row r="142" spans="1:25">
      <c r="A142" s="127">
        <v>43984</v>
      </c>
      <c r="B142" s="128" t="s">
        <v>48</v>
      </c>
      <c r="C142" s="129" t="s">
        <v>69</v>
      </c>
      <c r="D142" s="134" t="s">
        <v>91</v>
      </c>
      <c r="E142" s="129" t="s">
        <v>71</v>
      </c>
      <c r="F142" s="130">
        <v>3900</v>
      </c>
      <c r="G142" s="131">
        <v>29.71</v>
      </c>
      <c r="H142" s="131">
        <v>29.34</v>
      </c>
      <c r="I142" s="132">
        <v>1469.42</v>
      </c>
      <c r="J142" s="133">
        <v>1.28</v>
      </c>
      <c r="K142" s="134" t="s">
        <v>9</v>
      </c>
      <c r="L142" s="135" t="str">
        <f t="shared" si="9"/>
        <v/>
      </c>
      <c r="M142" s="56">
        <f>IFERROR(AVERAGE(L140:L183),0)</f>
        <v>102135.52783913042</v>
      </c>
      <c r="N142" s="34"/>
      <c r="O142" s="78"/>
      <c r="P142" s="78"/>
      <c r="Q142" s="78"/>
      <c r="R142" s="36">
        <f t="shared" si="6"/>
        <v>20448.9498262694</v>
      </c>
      <c r="S142" s="37">
        <f t="shared" si="1"/>
        <v>258.43854440782525</v>
      </c>
      <c r="T142" s="37"/>
      <c r="X142" s="232">
        <f t="shared" si="7"/>
        <v>1457.71</v>
      </c>
      <c r="Y142" s="42">
        <f t="shared" si="8"/>
        <v>44064</v>
      </c>
    </row>
    <row r="143" spans="1:25">
      <c r="A143" s="165">
        <v>43984</v>
      </c>
      <c r="B143" s="246" t="s">
        <v>47</v>
      </c>
      <c r="C143" s="167" t="s">
        <v>69</v>
      </c>
      <c r="D143" s="169" t="s">
        <v>92</v>
      </c>
      <c r="E143" s="167" t="s">
        <v>71</v>
      </c>
      <c r="F143" s="169">
        <v>8900</v>
      </c>
      <c r="G143" s="170">
        <v>13.45</v>
      </c>
      <c r="H143" s="170">
        <v>0</v>
      </c>
      <c r="I143" s="171">
        <v>0</v>
      </c>
      <c r="J143" s="172">
        <v>0</v>
      </c>
      <c r="K143" s="168" t="s">
        <v>9</v>
      </c>
      <c r="L143" s="273">
        <f t="shared" si="9"/>
        <v>119753.904125</v>
      </c>
      <c r="M143" s="45" t="s">
        <v>24</v>
      </c>
      <c r="N143" s="34"/>
      <c r="O143" s="78"/>
      <c r="P143" s="78"/>
      <c r="Q143" s="78"/>
      <c r="R143" s="36">
        <f t="shared" si="6"/>
        <v>20448.9498262694</v>
      </c>
      <c r="S143" s="37" t="str">
        <f t="shared" si="1"/>
        <v/>
      </c>
      <c r="T143" s="37"/>
      <c r="X143" s="39" t="str">
        <f t="shared" si="7"/>
        <v/>
      </c>
      <c r="Y143" s="42" t="str">
        <f t="shared" si="8"/>
        <v/>
      </c>
    </row>
    <row r="144" spans="1:25">
      <c r="A144" s="165">
        <v>43985</v>
      </c>
      <c r="B144" s="246" t="s">
        <v>48</v>
      </c>
      <c r="C144" s="167" t="s">
        <v>69</v>
      </c>
      <c r="D144" s="169" t="s">
        <v>92</v>
      </c>
      <c r="E144" s="167" t="s">
        <v>71</v>
      </c>
      <c r="F144" s="169">
        <v>8900</v>
      </c>
      <c r="G144" s="170">
        <v>13.59</v>
      </c>
      <c r="H144" s="170">
        <v>13.46</v>
      </c>
      <c r="I144" s="171">
        <v>1241.27</v>
      </c>
      <c r="J144" s="172">
        <v>1.03</v>
      </c>
      <c r="K144" s="168" t="s">
        <v>9</v>
      </c>
      <c r="L144" s="273" t="str">
        <f t="shared" si="9"/>
        <v/>
      </c>
      <c r="M144" s="56">
        <f>SUM(I140:I183)</f>
        <v>7232.29</v>
      </c>
      <c r="N144" s="34"/>
      <c r="O144" s="78"/>
      <c r="P144" s="78"/>
      <c r="Q144" s="78"/>
      <c r="R144" s="36">
        <f t="shared" si="6"/>
        <v>20659.574009479973</v>
      </c>
      <c r="S144" s="37">
        <f t="shared" si="1"/>
        <v>210.62418321057339</v>
      </c>
      <c r="T144" s="37"/>
      <c r="X144" s="232">
        <f t="shared" si="7"/>
        <v>1433.85</v>
      </c>
      <c r="Y144" s="42">
        <f t="shared" si="8"/>
        <v>44067</v>
      </c>
    </row>
    <row r="145" spans="1:25">
      <c r="A145" s="69">
        <v>43985</v>
      </c>
      <c r="B145" s="274" t="s">
        <v>47</v>
      </c>
      <c r="C145" s="71" t="s">
        <v>69</v>
      </c>
      <c r="D145" s="72" t="s">
        <v>93</v>
      </c>
      <c r="E145" s="71" t="s">
        <v>71</v>
      </c>
      <c r="F145" s="72">
        <v>7900</v>
      </c>
      <c r="G145" s="73">
        <v>14.9</v>
      </c>
      <c r="H145" s="73">
        <v>0</v>
      </c>
      <c r="I145" s="74">
        <v>0</v>
      </c>
      <c r="J145" s="75">
        <v>0</v>
      </c>
      <c r="K145" s="76" t="s">
        <v>9</v>
      </c>
      <c r="L145" s="209">
        <f t="shared" si="9"/>
        <v>117758.25575</v>
      </c>
      <c r="M145" s="45" t="s">
        <v>27</v>
      </c>
      <c r="N145" s="34"/>
      <c r="O145" s="78"/>
      <c r="P145" s="78"/>
      <c r="Q145" s="78"/>
      <c r="R145" s="36">
        <f t="shared" si="6"/>
        <v>20659.574009479973</v>
      </c>
      <c r="S145" s="37" t="str">
        <f t="shared" si="1"/>
        <v/>
      </c>
      <c r="T145" s="37"/>
      <c r="X145" s="39" t="str">
        <f t="shared" si="7"/>
        <v/>
      </c>
      <c r="Y145" s="42" t="str">
        <f t="shared" si="8"/>
        <v/>
      </c>
    </row>
    <row r="146" spans="1:25">
      <c r="A146" s="69">
        <v>43986</v>
      </c>
      <c r="B146" s="274" t="s">
        <v>48</v>
      </c>
      <c r="C146" s="71" t="s">
        <v>69</v>
      </c>
      <c r="D146" s="72" t="s">
        <v>93</v>
      </c>
      <c r="E146" s="71" t="s">
        <v>71</v>
      </c>
      <c r="F146" s="72">
        <v>7900</v>
      </c>
      <c r="G146" s="73">
        <v>15.06</v>
      </c>
      <c r="H146" s="73">
        <v>14.91</v>
      </c>
      <c r="I146" s="74">
        <v>1250.49</v>
      </c>
      <c r="J146" s="75">
        <v>1.06</v>
      </c>
      <c r="K146" s="76" t="s">
        <v>9</v>
      </c>
      <c r="L146" s="209" t="str">
        <f t="shared" si="9"/>
        <v/>
      </c>
      <c r="M146" s="66">
        <f>SUM(J140:J183)/100</f>
        <v>8.0599999999999991E-2</v>
      </c>
      <c r="N146" s="34"/>
      <c r="O146" s="78"/>
      <c r="P146" s="78"/>
      <c r="Q146" s="78"/>
      <c r="R146" s="36">
        <f t="shared" si="6"/>
        <v>20878.565493980459</v>
      </c>
      <c r="S146" s="37">
        <f t="shared" si="1"/>
        <v>218.99148450048597</v>
      </c>
      <c r="T146" s="37"/>
      <c r="X146" s="232">
        <f t="shared" si="7"/>
        <v>1433.19</v>
      </c>
      <c r="Y146" s="42">
        <f t="shared" si="8"/>
        <v>44068</v>
      </c>
    </row>
    <row r="147" spans="1:25">
      <c r="A147" s="233">
        <v>43986</v>
      </c>
      <c r="B147" s="234" t="s">
        <v>47</v>
      </c>
      <c r="C147" s="235" t="s">
        <v>69</v>
      </c>
      <c r="D147" s="236" t="s">
        <v>94</v>
      </c>
      <c r="E147" s="235" t="s">
        <v>71</v>
      </c>
      <c r="F147" s="236">
        <v>13500</v>
      </c>
      <c r="G147" s="237">
        <v>8.9299999999999979</v>
      </c>
      <c r="H147" s="237">
        <v>0</v>
      </c>
      <c r="I147" s="238">
        <v>0</v>
      </c>
      <c r="J147" s="239">
        <v>0</v>
      </c>
      <c r="K147" s="240" t="s">
        <v>9</v>
      </c>
      <c r="L147" s="243">
        <f t="shared" si="9"/>
        <v>120604.18037499997</v>
      </c>
      <c r="M147" s="388"/>
      <c r="N147" s="68"/>
      <c r="O147" s="78"/>
      <c r="P147" s="78"/>
      <c r="Q147" s="78"/>
      <c r="R147" s="36">
        <f t="shared" si="6"/>
        <v>20878.565493980459</v>
      </c>
      <c r="S147" s="37" t="str">
        <f t="shared" si="1"/>
        <v/>
      </c>
      <c r="T147" s="37"/>
      <c r="X147" s="39" t="str">
        <f t="shared" si="7"/>
        <v/>
      </c>
      <c r="Y147" s="42" t="str">
        <f t="shared" si="8"/>
        <v/>
      </c>
    </row>
    <row r="148" spans="1:25">
      <c r="A148" s="233">
        <v>43987</v>
      </c>
      <c r="B148" s="234" t="s">
        <v>48</v>
      </c>
      <c r="C148" s="235" t="s">
        <v>69</v>
      </c>
      <c r="D148" s="236" t="s">
        <v>94</v>
      </c>
      <c r="E148" s="235" t="s">
        <v>71</v>
      </c>
      <c r="F148" s="236">
        <v>13500</v>
      </c>
      <c r="G148" s="237">
        <v>9.4499999999999993</v>
      </c>
      <c r="H148" s="237">
        <v>8.9299999999999979</v>
      </c>
      <c r="I148" s="238">
        <v>7058.95</v>
      </c>
      <c r="J148" s="239">
        <v>5.85</v>
      </c>
      <c r="K148" s="240" t="s">
        <v>9</v>
      </c>
      <c r="L148" s="243" t="str">
        <f t="shared" si="9"/>
        <v/>
      </c>
      <c r="M148" s="78"/>
      <c r="N148" s="68"/>
      <c r="O148" s="78"/>
      <c r="P148" s="78"/>
      <c r="Q148" s="78"/>
      <c r="R148" s="36">
        <f t="shared" si="6"/>
        <v>22099.961575378315</v>
      </c>
      <c r="S148" s="37">
        <f t="shared" si="1"/>
        <v>1221.3960813978556</v>
      </c>
      <c r="T148" s="37"/>
      <c r="X148" s="232">
        <f t="shared" si="7"/>
        <v>1434.96</v>
      </c>
      <c r="Y148" s="42">
        <f t="shared" si="8"/>
        <v>44069</v>
      </c>
    </row>
    <row r="149" spans="1:25">
      <c r="A149" s="211">
        <v>43987</v>
      </c>
      <c r="B149" s="212" t="s">
        <v>47</v>
      </c>
      <c r="C149" s="213" t="s">
        <v>69</v>
      </c>
      <c r="D149" s="214" t="s">
        <v>95</v>
      </c>
      <c r="E149" s="213" t="s">
        <v>71</v>
      </c>
      <c r="F149" s="215">
        <v>10600</v>
      </c>
      <c r="G149" s="216">
        <v>11.8</v>
      </c>
      <c r="H149" s="216">
        <v>0</v>
      </c>
      <c r="I149" s="217">
        <v>0</v>
      </c>
      <c r="J149" s="218">
        <v>0</v>
      </c>
      <c r="K149" s="214" t="s">
        <v>9</v>
      </c>
      <c r="L149" s="219">
        <f t="shared" si="9"/>
        <v>125130.65100000001</v>
      </c>
      <c r="M149" s="78"/>
      <c r="N149" s="68"/>
      <c r="O149" s="78"/>
      <c r="P149" s="78"/>
      <c r="Q149" s="78"/>
      <c r="R149" s="36">
        <f t="shared" si="6"/>
        <v>22099.961575378315</v>
      </c>
      <c r="S149" s="37" t="str">
        <f t="shared" si="1"/>
        <v/>
      </c>
      <c r="T149" s="37"/>
      <c r="X149" s="39" t="str">
        <f t="shared" si="7"/>
        <v/>
      </c>
      <c r="Y149" s="42" t="str">
        <f t="shared" si="8"/>
        <v/>
      </c>
    </row>
    <row r="150" spans="1:25">
      <c r="A150" s="211">
        <v>43990</v>
      </c>
      <c r="B150" s="212" t="s">
        <v>48</v>
      </c>
      <c r="C150" s="213" t="s">
        <v>69</v>
      </c>
      <c r="D150" s="214" t="s">
        <v>95</v>
      </c>
      <c r="E150" s="213" t="s">
        <v>71</v>
      </c>
      <c r="F150" s="215">
        <v>10600</v>
      </c>
      <c r="G150" s="216">
        <v>11.98</v>
      </c>
      <c r="H150" s="216">
        <v>11.8</v>
      </c>
      <c r="I150" s="217">
        <v>1916.75</v>
      </c>
      <c r="J150" s="218">
        <v>1.53</v>
      </c>
      <c r="K150" s="214" t="s">
        <v>9</v>
      </c>
      <c r="L150" s="219" t="str">
        <f t="shared" si="9"/>
        <v/>
      </c>
      <c r="M150" s="78"/>
      <c r="N150" s="68"/>
      <c r="O150" s="78"/>
      <c r="P150" s="78"/>
      <c r="Q150" s="78"/>
      <c r="R150" s="36">
        <f t="shared" si="6"/>
        <v>22438.090987481606</v>
      </c>
      <c r="S150" s="37">
        <f t="shared" si="1"/>
        <v>338.12941210329154</v>
      </c>
      <c r="T150" s="37"/>
      <c r="X150" s="232">
        <f t="shared" si="7"/>
        <v>1500.95</v>
      </c>
      <c r="Y150" s="42">
        <f t="shared" si="8"/>
        <v>44070</v>
      </c>
    </row>
    <row r="151" spans="1:25">
      <c r="A151" s="69">
        <v>43990</v>
      </c>
      <c r="B151" s="274" t="s">
        <v>47</v>
      </c>
      <c r="C151" s="71" t="s">
        <v>69</v>
      </c>
      <c r="D151" s="72" t="s">
        <v>96</v>
      </c>
      <c r="E151" s="71" t="s">
        <v>71</v>
      </c>
      <c r="F151" s="72">
        <v>30800</v>
      </c>
      <c r="G151" s="73">
        <v>4.25</v>
      </c>
      <c r="H151" s="73">
        <v>0</v>
      </c>
      <c r="I151" s="74">
        <v>0</v>
      </c>
      <c r="J151" s="75">
        <v>0</v>
      </c>
      <c r="K151" s="76" t="s">
        <v>9</v>
      </c>
      <c r="L151" s="210">
        <f t="shared" si="9"/>
        <v>130952.5425</v>
      </c>
      <c r="M151" s="78"/>
      <c r="N151" s="68"/>
      <c r="O151" s="78"/>
      <c r="P151" s="78"/>
      <c r="Q151" s="78"/>
      <c r="R151" s="36">
        <f t="shared" si="6"/>
        <v>22438.090987481606</v>
      </c>
      <c r="S151" s="37" t="str">
        <f t="shared" si="1"/>
        <v/>
      </c>
      <c r="T151" s="37"/>
      <c r="X151" s="39" t="str">
        <f t="shared" si="7"/>
        <v/>
      </c>
      <c r="Y151" s="42" t="str">
        <f t="shared" si="8"/>
        <v/>
      </c>
    </row>
    <row r="152" spans="1:25">
      <c r="A152" s="69">
        <v>43991</v>
      </c>
      <c r="B152" s="274" t="s">
        <v>48</v>
      </c>
      <c r="C152" s="71" t="s">
        <v>69</v>
      </c>
      <c r="D152" s="72" t="s">
        <v>96</v>
      </c>
      <c r="E152" s="71" t="s">
        <v>71</v>
      </c>
      <c r="F152" s="72">
        <v>30800</v>
      </c>
      <c r="G152" s="73">
        <v>4.07</v>
      </c>
      <c r="H152" s="73">
        <v>4.25</v>
      </c>
      <c r="I152" s="74">
        <v>-5334.59</v>
      </c>
      <c r="J152" s="75">
        <v>-4.07</v>
      </c>
      <c r="K152" s="76" t="s">
        <v>9</v>
      </c>
      <c r="L152" s="210" t="str">
        <f t="shared" si="9"/>
        <v/>
      </c>
      <c r="M152" s="78"/>
      <c r="N152" s="68"/>
      <c r="O152" s="78"/>
      <c r="P152" s="78"/>
      <c r="Q152" s="78"/>
      <c r="R152" s="36">
        <f t="shared" si="6"/>
        <v>21524.860684291107</v>
      </c>
      <c r="S152" s="37">
        <f t="shared" si="1"/>
        <v>-913.2303031904994</v>
      </c>
      <c r="T152" s="37"/>
      <c r="X152" s="232">
        <f t="shared" si="7"/>
        <v>-4639.1099999999997</v>
      </c>
      <c r="Y152" s="42">
        <f t="shared" si="8"/>
        <v>44071</v>
      </c>
    </row>
    <row r="153" spans="1:25">
      <c r="A153" s="275">
        <v>43991</v>
      </c>
      <c r="B153" s="276" t="s">
        <v>47</v>
      </c>
      <c r="C153" s="277" t="s">
        <v>69</v>
      </c>
      <c r="D153" s="278" t="s">
        <v>95</v>
      </c>
      <c r="E153" s="277" t="s">
        <v>71</v>
      </c>
      <c r="F153" s="278">
        <v>9000</v>
      </c>
      <c r="G153" s="279">
        <v>13.32</v>
      </c>
      <c r="H153" s="279">
        <v>0</v>
      </c>
      <c r="I153" s="245">
        <v>0</v>
      </c>
      <c r="J153" s="280">
        <v>0</v>
      </c>
      <c r="K153" s="281" t="s">
        <v>9</v>
      </c>
      <c r="L153" s="282">
        <f t="shared" si="9"/>
        <v>119928.961</v>
      </c>
      <c r="M153" s="78"/>
      <c r="N153" s="68"/>
      <c r="O153" s="78"/>
      <c r="P153" s="78"/>
      <c r="Q153" s="78"/>
      <c r="R153" s="36">
        <f t="shared" si="6"/>
        <v>21524.860684291107</v>
      </c>
      <c r="S153" s="37" t="str">
        <f t="shared" si="1"/>
        <v/>
      </c>
      <c r="T153" s="37"/>
      <c r="X153" s="39" t="str">
        <f t="shared" si="7"/>
        <v/>
      </c>
      <c r="Y153" s="42" t="str">
        <f t="shared" si="8"/>
        <v/>
      </c>
    </row>
    <row r="154" spans="1:25">
      <c r="A154" s="275">
        <v>43992</v>
      </c>
      <c r="B154" s="276" t="s">
        <v>48</v>
      </c>
      <c r="C154" s="277" t="s">
        <v>69</v>
      </c>
      <c r="D154" s="278" t="s">
        <v>95</v>
      </c>
      <c r="E154" s="277" t="s">
        <v>71</v>
      </c>
      <c r="F154" s="278">
        <v>9000</v>
      </c>
      <c r="G154" s="279">
        <v>11.94</v>
      </c>
      <c r="H154" s="279">
        <v>13.33</v>
      </c>
      <c r="I154" s="245">
        <v>-12442.62</v>
      </c>
      <c r="J154" s="280">
        <v>-10.37</v>
      </c>
      <c r="K154" s="281" t="s">
        <v>9</v>
      </c>
      <c r="L154" s="282" t="str">
        <f t="shared" si="9"/>
        <v/>
      </c>
      <c r="M154" s="78"/>
      <c r="N154" s="68"/>
      <c r="O154" s="78"/>
      <c r="P154" s="78"/>
      <c r="Q154" s="78"/>
      <c r="R154" s="36">
        <f t="shared" si="6"/>
        <v>19292.73263133012</v>
      </c>
      <c r="S154" s="37">
        <f t="shared" si="1"/>
        <v>-2232.1280529609867</v>
      </c>
      <c r="T154" s="37"/>
      <c r="X154" s="232">
        <f t="shared" si="7"/>
        <v>-2877.34</v>
      </c>
      <c r="Y154" s="42">
        <f t="shared" si="8"/>
        <v>44074</v>
      </c>
    </row>
    <row r="155" spans="1:25">
      <c r="A155" s="165">
        <v>43992</v>
      </c>
      <c r="B155" s="246" t="s">
        <v>47</v>
      </c>
      <c r="C155" s="167" t="s">
        <v>69</v>
      </c>
      <c r="D155" s="169" t="s">
        <v>92</v>
      </c>
      <c r="E155" s="167" t="s">
        <v>71</v>
      </c>
      <c r="F155" s="169">
        <v>7900</v>
      </c>
      <c r="G155" s="170">
        <v>14.23</v>
      </c>
      <c r="H155" s="170">
        <v>0</v>
      </c>
      <c r="I155" s="171">
        <v>0</v>
      </c>
      <c r="J155" s="172">
        <v>0</v>
      </c>
      <c r="K155" s="168" t="s">
        <v>9</v>
      </c>
      <c r="L155" s="173">
        <f t="shared" si="9"/>
        <v>112463.535525</v>
      </c>
      <c r="M155" s="78"/>
      <c r="N155" s="68"/>
      <c r="O155" s="78"/>
      <c r="P155" s="78"/>
      <c r="Q155" s="78"/>
      <c r="R155" s="36">
        <f t="shared" si="6"/>
        <v>19292.73263133012</v>
      </c>
      <c r="S155" s="37" t="str">
        <f t="shared" si="1"/>
        <v/>
      </c>
      <c r="T155" s="37"/>
      <c r="X155" s="39" t="str">
        <f t="shared" si="7"/>
        <v/>
      </c>
      <c r="Y155" s="42" t="str">
        <f t="shared" si="8"/>
        <v/>
      </c>
    </row>
    <row r="156" spans="1:25">
      <c r="A156" s="165">
        <v>43994</v>
      </c>
      <c r="B156" s="246" t="s">
        <v>48</v>
      </c>
      <c r="C156" s="167" t="s">
        <v>69</v>
      </c>
      <c r="D156" s="169" t="s">
        <v>92</v>
      </c>
      <c r="E156" s="167" t="s">
        <v>71</v>
      </c>
      <c r="F156" s="169">
        <v>7900</v>
      </c>
      <c r="G156" s="170">
        <v>13.15</v>
      </c>
      <c r="H156" s="170">
        <v>14.24</v>
      </c>
      <c r="I156" s="171">
        <v>-8539.2199999999993</v>
      </c>
      <c r="J156" s="172">
        <v>-7.59</v>
      </c>
      <c r="K156" s="168" t="s">
        <v>9</v>
      </c>
      <c r="L156" s="173" t="str">
        <f t="shared" si="9"/>
        <v/>
      </c>
      <c r="M156" s="78"/>
      <c r="N156" s="68"/>
      <c r="O156" s="78"/>
      <c r="P156" s="78"/>
      <c r="Q156" s="78"/>
      <c r="R156" s="36">
        <f t="shared" si="6"/>
        <v>17828.414224612163</v>
      </c>
      <c r="S156" s="37">
        <f t="shared" si="1"/>
        <v>-1464.3184067179573</v>
      </c>
      <c r="T156" s="37"/>
      <c r="X156" s="232">
        <f t="shared" si="7"/>
        <v>2044.32</v>
      </c>
      <c r="Y156" s="42">
        <f t="shared" si="8"/>
        <v>44075</v>
      </c>
    </row>
    <row r="157" spans="1:25">
      <c r="A157" s="201">
        <v>43994</v>
      </c>
      <c r="B157" s="283" t="s">
        <v>47</v>
      </c>
      <c r="C157" s="203" t="s">
        <v>69</v>
      </c>
      <c r="D157" s="205" t="s">
        <v>83</v>
      </c>
      <c r="E157" s="203" t="s">
        <v>71</v>
      </c>
      <c r="F157" s="205">
        <v>7600</v>
      </c>
      <c r="G157" s="206">
        <v>13.07</v>
      </c>
      <c r="H157" s="206">
        <v>0</v>
      </c>
      <c r="I157" s="207">
        <v>0</v>
      </c>
      <c r="J157" s="208">
        <v>0</v>
      </c>
      <c r="K157" s="204" t="s">
        <v>9</v>
      </c>
      <c r="L157" s="210">
        <f t="shared" si="9"/>
        <v>99374.282900000006</v>
      </c>
      <c r="M157" s="78"/>
      <c r="N157" s="68"/>
      <c r="O157" s="78"/>
      <c r="P157" s="78"/>
      <c r="Q157" s="78"/>
      <c r="R157" s="36">
        <f t="shared" si="6"/>
        <v>17828.414224612163</v>
      </c>
      <c r="S157" s="37" t="str">
        <f t="shared" si="1"/>
        <v/>
      </c>
      <c r="T157" s="37"/>
      <c r="X157" s="39" t="str">
        <f t="shared" si="7"/>
        <v/>
      </c>
      <c r="Y157" s="42" t="str">
        <f t="shared" si="8"/>
        <v/>
      </c>
    </row>
    <row r="158" spans="1:25">
      <c r="A158" s="201">
        <v>43997</v>
      </c>
      <c r="B158" s="283" t="s">
        <v>48</v>
      </c>
      <c r="C158" s="203" t="s">
        <v>69</v>
      </c>
      <c r="D158" s="205" t="s">
        <v>83</v>
      </c>
      <c r="E158" s="203" t="s">
        <v>71</v>
      </c>
      <c r="F158" s="205">
        <v>7600</v>
      </c>
      <c r="G158" s="206">
        <v>13.21</v>
      </c>
      <c r="H158" s="206">
        <v>13.07</v>
      </c>
      <c r="I158" s="207">
        <v>1063.77</v>
      </c>
      <c r="J158" s="208">
        <v>1.07</v>
      </c>
      <c r="K158" s="204" t="s">
        <v>9</v>
      </c>
      <c r="L158" s="210" t="str">
        <f t="shared" si="9"/>
        <v/>
      </c>
      <c r="M158" s="78"/>
      <c r="N158" s="68"/>
      <c r="O158" s="78"/>
      <c r="P158" s="78"/>
      <c r="Q158" s="78"/>
      <c r="R158" s="36">
        <f t="shared" si="6"/>
        <v>18019.17825681551</v>
      </c>
      <c r="S158" s="37">
        <f t="shared" si="1"/>
        <v>190.7640322033476</v>
      </c>
      <c r="T158" s="37"/>
      <c r="X158" s="232">
        <f t="shared" si="7"/>
        <v>-990.28</v>
      </c>
      <c r="Y158" s="42">
        <f t="shared" si="8"/>
        <v>44076</v>
      </c>
    </row>
    <row r="159" spans="1:25">
      <c r="A159" s="118">
        <v>43997</v>
      </c>
      <c r="B159" s="119" t="s">
        <v>47</v>
      </c>
      <c r="C159" s="120" t="s">
        <v>69</v>
      </c>
      <c r="D159" s="125" t="s">
        <v>97</v>
      </c>
      <c r="E159" s="120" t="s">
        <v>71</v>
      </c>
      <c r="F159" s="121">
        <v>3300</v>
      </c>
      <c r="G159" s="122">
        <v>30.74</v>
      </c>
      <c r="H159" s="122">
        <v>0</v>
      </c>
      <c r="I159" s="142">
        <v>0</v>
      </c>
      <c r="J159" s="124">
        <v>0</v>
      </c>
      <c r="K159" s="125" t="s">
        <v>9</v>
      </c>
      <c r="L159" s="574">
        <f t="shared" si="9"/>
        <v>101484.96865</v>
      </c>
      <c r="M159" s="78"/>
      <c r="N159" s="68"/>
      <c r="O159" s="78"/>
      <c r="P159" s="78"/>
      <c r="Q159" s="78"/>
      <c r="R159" s="36">
        <f t="shared" si="6"/>
        <v>18019.17825681551</v>
      </c>
      <c r="S159" s="37" t="str">
        <f t="shared" si="1"/>
        <v/>
      </c>
      <c r="T159" s="37"/>
      <c r="X159" s="39" t="str">
        <f t="shared" si="7"/>
        <v/>
      </c>
      <c r="Y159" s="42" t="str">
        <f t="shared" si="8"/>
        <v/>
      </c>
    </row>
    <row r="160" spans="1:25">
      <c r="A160" s="118">
        <v>43998</v>
      </c>
      <c r="B160" s="137" t="s">
        <v>48</v>
      </c>
      <c r="C160" s="138" t="s">
        <v>69</v>
      </c>
      <c r="D160" s="139" t="s">
        <v>97</v>
      </c>
      <c r="E160" s="138" t="s">
        <v>71</v>
      </c>
      <c r="F160" s="140">
        <v>3300</v>
      </c>
      <c r="G160" s="141">
        <v>31.48</v>
      </c>
      <c r="H160" s="141">
        <v>30.74</v>
      </c>
      <c r="I160" s="142">
        <v>2458.16</v>
      </c>
      <c r="J160" s="143">
        <v>2.42</v>
      </c>
      <c r="K160" s="139" t="s">
        <v>9</v>
      </c>
      <c r="L160" s="144" t="str">
        <f t="shared" si="9"/>
        <v/>
      </c>
      <c r="M160" s="78"/>
      <c r="N160" s="68"/>
      <c r="O160" s="78"/>
      <c r="P160" s="78"/>
      <c r="Q160" s="78"/>
      <c r="R160" s="36">
        <f t="shared" si="6"/>
        <v>18455.242370630447</v>
      </c>
      <c r="S160" s="37">
        <f t="shared" si="1"/>
        <v>436.06411381493672</v>
      </c>
      <c r="T160" s="37"/>
      <c r="X160" s="232">
        <f t="shared" si="7"/>
        <v>1508.57</v>
      </c>
      <c r="Y160" s="42">
        <f t="shared" si="8"/>
        <v>44077</v>
      </c>
    </row>
    <row r="161" spans="1:25">
      <c r="A161" s="22">
        <v>43998</v>
      </c>
      <c r="B161" s="23" t="s">
        <v>47</v>
      </c>
      <c r="C161" s="24" t="s">
        <v>69</v>
      </c>
      <c r="D161" s="25" t="s">
        <v>70</v>
      </c>
      <c r="E161" s="24" t="s">
        <v>71</v>
      </c>
      <c r="F161" s="26">
        <v>17000</v>
      </c>
      <c r="G161" s="27">
        <v>5.93</v>
      </c>
      <c r="H161" s="28">
        <v>0</v>
      </c>
      <c r="I161" s="29">
        <v>0</v>
      </c>
      <c r="J161" s="30">
        <v>0</v>
      </c>
      <c r="K161" s="31" t="s">
        <v>9</v>
      </c>
      <c r="L161" s="242">
        <f t="shared" si="9"/>
        <v>100852.76325</v>
      </c>
      <c r="M161" s="78"/>
      <c r="N161" s="68"/>
      <c r="O161" s="78"/>
      <c r="P161" s="78"/>
      <c r="Q161" s="78"/>
      <c r="R161" s="36">
        <f t="shared" si="6"/>
        <v>18455.242370630447</v>
      </c>
      <c r="S161" s="37" t="str">
        <f t="shared" si="1"/>
        <v/>
      </c>
      <c r="T161" s="37"/>
      <c r="X161" s="39" t="str">
        <f t="shared" si="7"/>
        <v/>
      </c>
      <c r="Y161" s="42" t="str">
        <f t="shared" si="8"/>
        <v/>
      </c>
    </row>
    <row r="162" spans="1:25">
      <c r="A162" s="22">
        <v>43999</v>
      </c>
      <c r="B162" s="23" t="s">
        <v>48</v>
      </c>
      <c r="C162" s="24" t="s">
        <v>69</v>
      </c>
      <c r="D162" s="25" t="s">
        <v>70</v>
      </c>
      <c r="E162" s="24" t="s">
        <v>71</v>
      </c>
      <c r="F162" s="26">
        <v>17000</v>
      </c>
      <c r="G162" s="27">
        <v>5.99</v>
      </c>
      <c r="H162" s="27">
        <v>5.93</v>
      </c>
      <c r="I162" s="43">
        <v>1107.95</v>
      </c>
      <c r="J162" s="44">
        <v>1.0900000000000001</v>
      </c>
      <c r="K162" s="25" t="s">
        <v>9</v>
      </c>
      <c r="L162" s="242" t="str">
        <f t="shared" si="9"/>
        <v/>
      </c>
      <c r="M162" s="78"/>
      <c r="N162" s="68"/>
      <c r="O162" s="78"/>
      <c r="P162" s="78"/>
      <c r="Q162" s="78"/>
      <c r="R162" s="36">
        <f t="shared" si="6"/>
        <v>18656.404512470319</v>
      </c>
      <c r="S162" s="37">
        <f t="shared" si="1"/>
        <v>201.16214183987177</v>
      </c>
      <c r="T162" s="37"/>
      <c r="X162" s="232">
        <f t="shared" si="7"/>
        <v>1540.17</v>
      </c>
      <c r="Y162" s="42">
        <f t="shared" si="8"/>
        <v>44078</v>
      </c>
    </row>
    <row r="163" spans="1:25">
      <c r="A163" s="47">
        <v>43999</v>
      </c>
      <c r="B163" s="48" t="s">
        <v>47</v>
      </c>
      <c r="C163" s="49" t="s">
        <v>69</v>
      </c>
      <c r="D163" s="54" t="s">
        <v>72</v>
      </c>
      <c r="E163" s="49" t="s">
        <v>71</v>
      </c>
      <c r="F163" s="50">
        <v>36700</v>
      </c>
      <c r="G163" s="51">
        <v>2.75</v>
      </c>
      <c r="H163" s="51">
        <v>0</v>
      </c>
      <c r="I163" s="52">
        <v>0</v>
      </c>
      <c r="J163" s="53">
        <v>0</v>
      </c>
      <c r="K163" s="54" t="s">
        <v>9</v>
      </c>
      <c r="L163" s="174">
        <f t="shared" si="9"/>
        <v>100967.800625</v>
      </c>
      <c r="M163" s="78"/>
      <c r="N163" s="68"/>
      <c r="O163" s="78"/>
      <c r="P163" s="78"/>
      <c r="Q163" s="78"/>
      <c r="R163" s="36">
        <f t="shared" si="6"/>
        <v>18656.404512470319</v>
      </c>
      <c r="S163" s="37" t="str">
        <f t="shared" si="1"/>
        <v/>
      </c>
      <c r="T163" s="37"/>
      <c r="X163" s="39" t="str">
        <f t="shared" si="7"/>
        <v/>
      </c>
      <c r="Y163" s="42" t="str">
        <f t="shared" si="8"/>
        <v/>
      </c>
    </row>
    <row r="164" spans="1:25" ht="15" customHeight="1">
      <c r="A164" s="47">
        <v>44000</v>
      </c>
      <c r="B164" s="48" t="s">
        <v>48</v>
      </c>
      <c r="C164" s="49" t="s">
        <v>69</v>
      </c>
      <c r="D164" s="54" t="s">
        <v>72</v>
      </c>
      <c r="E164" s="49" t="s">
        <v>71</v>
      </c>
      <c r="F164" s="50">
        <v>36700</v>
      </c>
      <c r="G164" s="51">
        <v>2.79</v>
      </c>
      <c r="H164" s="51">
        <v>2.75</v>
      </c>
      <c r="I164" s="52">
        <v>1752.68</v>
      </c>
      <c r="J164" s="53">
        <v>1.73</v>
      </c>
      <c r="K164" s="54" t="s">
        <v>9</v>
      </c>
      <c r="L164" s="174" t="str">
        <f t="shared" si="9"/>
        <v/>
      </c>
      <c r="M164" s="78"/>
      <c r="N164" s="68"/>
      <c r="O164" s="78"/>
      <c r="P164" s="78"/>
      <c r="Q164" s="78"/>
      <c r="R164" s="36">
        <f t="shared" si="6"/>
        <v>18979.160310536055</v>
      </c>
      <c r="S164" s="37">
        <f t="shared" si="1"/>
        <v>322.7557980657366</v>
      </c>
      <c r="T164" s="37"/>
      <c r="X164" s="232">
        <f t="shared" si="7"/>
        <v>1664.74</v>
      </c>
      <c r="Y164" s="42">
        <f t="shared" si="8"/>
        <v>44082</v>
      </c>
    </row>
    <row r="165" spans="1:25" ht="15" customHeight="1">
      <c r="A165" s="22">
        <v>44000</v>
      </c>
      <c r="B165" s="23" t="s">
        <v>47</v>
      </c>
      <c r="C165" s="24" t="s">
        <v>69</v>
      </c>
      <c r="D165" s="25" t="s">
        <v>70</v>
      </c>
      <c r="E165" s="24" t="s">
        <v>71</v>
      </c>
      <c r="F165" s="26">
        <v>16200</v>
      </c>
      <c r="G165" s="27">
        <v>6.34</v>
      </c>
      <c r="H165" s="28">
        <v>0</v>
      </c>
      <c r="I165" s="29">
        <v>0</v>
      </c>
      <c r="J165" s="30">
        <v>0</v>
      </c>
      <c r="K165" s="31" t="s">
        <v>9</v>
      </c>
      <c r="L165" s="242">
        <f t="shared" si="9"/>
        <v>102751.38009999999</v>
      </c>
      <c r="M165" s="78"/>
      <c r="N165" s="68"/>
      <c r="O165" s="78"/>
      <c r="P165" s="78"/>
      <c r="Q165" s="78"/>
      <c r="R165" s="36">
        <f t="shared" si="6"/>
        <v>18979.160310536055</v>
      </c>
      <c r="S165" s="37" t="str">
        <f t="shared" si="1"/>
        <v/>
      </c>
      <c r="T165" s="37"/>
      <c r="X165" s="39" t="str">
        <f t="shared" si="7"/>
        <v/>
      </c>
      <c r="Y165" s="42" t="str">
        <f t="shared" si="8"/>
        <v/>
      </c>
    </row>
    <row r="166" spans="1:25" ht="15" customHeight="1">
      <c r="A166" s="22">
        <v>44001</v>
      </c>
      <c r="B166" s="23" t="s">
        <v>48</v>
      </c>
      <c r="C166" s="24" t="s">
        <v>69</v>
      </c>
      <c r="D166" s="25" t="s">
        <v>70</v>
      </c>
      <c r="E166" s="24" t="s">
        <v>71</v>
      </c>
      <c r="F166" s="26">
        <v>16200</v>
      </c>
      <c r="G166" s="27">
        <v>6.48</v>
      </c>
      <c r="H166" s="27">
        <v>6.34</v>
      </c>
      <c r="I166" s="43">
        <v>2346.4</v>
      </c>
      <c r="J166" s="44">
        <v>2.2799999999999998</v>
      </c>
      <c r="K166" s="25" t="s">
        <v>9</v>
      </c>
      <c r="L166" s="242" t="str">
        <f t="shared" si="9"/>
        <v/>
      </c>
      <c r="M166" s="78"/>
      <c r="N166" s="68"/>
      <c r="O166" s="78"/>
      <c r="P166" s="78"/>
      <c r="Q166" s="78"/>
      <c r="R166" s="36">
        <f t="shared" si="6"/>
        <v>19411.885165616277</v>
      </c>
      <c r="S166" s="37">
        <f t="shared" si="1"/>
        <v>432.72485508022146</v>
      </c>
      <c r="T166" s="37"/>
      <c r="X166" s="232">
        <f t="shared" si="7"/>
        <v>1591.1</v>
      </c>
      <c r="Y166" s="42">
        <f t="shared" si="8"/>
        <v>44083</v>
      </c>
    </row>
    <row r="167" spans="1:25">
      <c r="A167" s="47">
        <v>44001</v>
      </c>
      <c r="B167" s="48" t="s">
        <v>47</v>
      </c>
      <c r="C167" s="49" t="s">
        <v>69</v>
      </c>
      <c r="D167" s="54" t="s">
        <v>72</v>
      </c>
      <c r="E167" s="49" t="s">
        <v>71</v>
      </c>
      <c r="F167" s="50">
        <v>37600</v>
      </c>
      <c r="G167" s="51">
        <v>2.88</v>
      </c>
      <c r="H167" s="51">
        <v>0</v>
      </c>
      <c r="I167" s="52">
        <v>0</v>
      </c>
      <c r="J167" s="53">
        <v>0</v>
      </c>
      <c r="K167" s="54" t="s">
        <v>9</v>
      </c>
      <c r="L167" s="174">
        <f t="shared" si="9"/>
        <v>108333.1936</v>
      </c>
      <c r="M167" s="78"/>
      <c r="N167" s="68"/>
      <c r="O167" s="78"/>
      <c r="P167" s="78"/>
      <c r="Q167" s="78"/>
      <c r="R167" s="36">
        <f t="shared" si="6"/>
        <v>19411.885165616277</v>
      </c>
      <c r="S167" s="37" t="str">
        <f t="shared" si="1"/>
        <v/>
      </c>
      <c r="T167" s="37"/>
      <c r="X167" s="39" t="str">
        <f t="shared" si="7"/>
        <v/>
      </c>
      <c r="Y167" s="42" t="str">
        <f t="shared" si="8"/>
        <v/>
      </c>
    </row>
    <row r="168" spans="1:25">
      <c r="A168" s="47">
        <v>44004</v>
      </c>
      <c r="B168" s="48" t="s">
        <v>48</v>
      </c>
      <c r="C168" s="49" t="s">
        <v>69</v>
      </c>
      <c r="D168" s="54" t="s">
        <v>72</v>
      </c>
      <c r="E168" s="49" t="s">
        <v>71</v>
      </c>
      <c r="F168" s="50">
        <v>37600</v>
      </c>
      <c r="G168" s="51">
        <v>2.94</v>
      </c>
      <c r="H168" s="51">
        <v>2.88</v>
      </c>
      <c r="I168" s="52">
        <v>2544.9</v>
      </c>
      <c r="J168" s="53">
        <v>2.34</v>
      </c>
      <c r="K168" s="54" t="s">
        <v>9</v>
      </c>
      <c r="L168" s="174" t="str">
        <f t="shared" si="9"/>
        <v/>
      </c>
      <c r="M168" s="78"/>
      <c r="N168" s="68"/>
      <c r="O168" s="78"/>
      <c r="P168" s="78"/>
      <c r="Q168" s="78"/>
      <c r="R168" s="36">
        <f t="shared" si="6"/>
        <v>19866.123278491701</v>
      </c>
      <c r="S168" s="37">
        <f t="shared" si="1"/>
        <v>454.23811287542412</v>
      </c>
      <c r="T168" s="37"/>
      <c r="X168" s="232">
        <f t="shared" si="7"/>
        <v>1582.33</v>
      </c>
      <c r="Y168" s="42">
        <f t="shared" si="8"/>
        <v>44084</v>
      </c>
    </row>
    <row r="169" spans="1:25">
      <c r="A169" s="22">
        <v>44004</v>
      </c>
      <c r="B169" s="23" t="s">
        <v>47</v>
      </c>
      <c r="C169" s="24" t="s">
        <v>69</v>
      </c>
      <c r="D169" s="25" t="s">
        <v>70</v>
      </c>
      <c r="E169" s="24" t="s">
        <v>71</v>
      </c>
      <c r="F169" s="26">
        <v>15400</v>
      </c>
      <c r="G169" s="27">
        <v>6.87</v>
      </c>
      <c r="H169" s="28">
        <v>0</v>
      </c>
      <c r="I169" s="29">
        <v>0</v>
      </c>
      <c r="J169" s="30">
        <v>0</v>
      </c>
      <c r="K169" s="31" t="s">
        <v>9</v>
      </c>
      <c r="L169" s="242">
        <f t="shared" si="9"/>
        <v>105842.38434999999</v>
      </c>
      <c r="M169" s="78"/>
      <c r="N169" s="68"/>
      <c r="O169" s="78"/>
      <c r="P169" s="78"/>
      <c r="Q169" s="78"/>
      <c r="R169" s="36">
        <f t="shared" si="6"/>
        <v>19866.123278491701</v>
      </c>
      <c r="S169" s="37" t="str">
        <f t="shared" si="1"/>
        <v/>
      </c>
      <c r="T169" s="37"/>
      <c r="X169" s="39" t="str">
        <f t="shared" si="7"/>
        <v/>
      </c>
      <c r="Y169" s="42" t="str">
        <f t="shared" si="8"/>
        <v/>
      </c>
    </row>
    <row r="170" spans="1:25">
      <c r="A170" s="22">
        <v>44005</v>
      </c>
      <c r="B170" s="23" t="s">
        <v>48</v>
      </c>
      <c r="C170" s="24" t="s">
        <v>69</v>
      </c>
      <c r="D170" s="25" t="s">
        <v>70</v>
      </c>
      <c r="E170" s="24" t="s">
        <v>71</v>
      </c>
      <c r="F170" s="26">
        <v>15400</v>
      </c>
      <c r="G170" s="27">
        <v>6.97</v>
      </c>
      <c r="H170" s="27">
        <v>6.87</v>
      </c>
      <c r="I170" s="43">
        <v>1507.75</v>
      </c>
      <c r="J170" s="44">
        <v>1.42</v>
      </c>
      <c r="K170" s="25" t="s">
        <v>9</v>
      </c>
      <c r="L170" s="242" t="str">
        <f t="shared" si="9"/>
        <v/>
      </c>
      <c r="M170" s="78"/>
      <c r="N170" s="68"/>
      <c r="O170" s="78"/>
      <c r="P170" s="78"/>
      <c r="Q170" s="78"/>
      <c r="R170" s="36">
        <f t="shared" si="6"/>
        <v>20148.222229046281</v>
      </c>
      <c r="S170" s="37">
        <f t="shared" si="1"/>
        <v>282.09895055458037</v>
      </c>
      <c r="T170" s="37"/>
      <c r="X170" s="232">
        <f t="shared" si="7"/>
        <v>1520.78</v>
      </c>
      <c r="Y170" s="42">
        <f t="shared" si="8"/>
        <v>44085</v>
      </c>
    </row>
    <row r="171" spans="1:25">
      <c r="A171" s="47">
        <v>44005</v>
      </c>
      <c r="B171" s="48" t="s">
        <v>47</v>
      </c>
      <c r="C171" s="49" t="s">
        <v>69</v>
      </c>
      <c r="D171" s="54" t="s">
        <v>72</v>
      </c>
      <c r="E171" s="49" t="s">
        <v>71</v>
      </c>
      <c r="F171" s="50">
        <v>36400</v>
      </c>
      <c r="G171" s="51">
        <v>3.02</v>
      </c>
      <c r="H171" s="51">
        <v>0</v>
      </c>
      <c r="I171" s="52">
        <v>0</v>
      </c>
      <c r="J171" s="53">
        <v>0</v>
      </c>
      <c r="K171" s="54" t="s">
        <v>9</v>
      </c>
      <c r="L171" s="174">
        <f t="shared" si="9"/>
        <v>109973.72659999999</v>
      </c>
      <c r="M171" s="78"/>
      <c r="N171" s="68"/>
      <c r="O171" s="78"/>
      <c r="P171" s="78"/>
      <c r="Q171" s="78"/>
      <c r="R171" s="36">
        <f t="shared" si="6"/>
        <v>20148.222229046281</v>
      </c>
      <c r="S171" s="37" t="str">
        <f t="shared" si="1"/>
        <v/>
      </c>
      <c r="T171" s="37"/>
      <c r="X171" s="39" t="str">
        <f t="shared" si="7"/>
        <v/>
      </c>
      <c r="Y171" s="42" t="str">
        <f t="shared" si="8"/>
        <v/>
      </c>
    </row>
    <row r="172" spans="1:25">
      <c r="A172" s="47">
        <v>44006</v>
      </c>
      <c r="B172" s="48" t="s">
        <v>48</v>
      </c>
      <c r="C172" s="49" t="s">
        <v>69</v>
      </c>
      <c r="D172" s="54" t="s">
        <v>72</v>
      </c>
      <c r="E172" s="49" t="s">
        <v>71</v>
      </c>
      <c r="F172" s="50">
        <v>36400</v>
      </c>
      <c r="G172" s="51">
        <v>3.05</v>
      </c>
      <c r="H172" s="51">
        <v>3.02</v>
      </c>
      <c r="I172" s="52">
        <v>1368.25</v>
      </c>
      <c r="J172" s="53">
        <v>1.2400000000000002</v>
      </c>
      <c r="K172" s="54" t="s">
        <v>9</v>
      </c>
      <c r="L172" s="174" t="str">
        <f t="shared" si="9"/>
        <v/>
      </c>
      <c r="M172" s="78"/>
      <c r="N172" s="68"/>
      <c r="O172" s="78"/>
      <c r="P172" s="78"/>
      <c r="Q172" s="78"/>
      <c r="R172" s="36">
        <f t="shared" si="6"/>
        <v>20398.060184686456</v>
      </c>
      <c r="S172" s="37">
        <f t="shared" si="1"/>
        <v>249.83795564017419</v>
      </c>
      <c r="T172" s="37"/>
      <c r="X172" s="232">
        <f t="shared" si="7"/>
        <v>1638.83</v>
      </c>
      <c r="Y172" s="42">
        <f t="shared" si="8"/>
        <v>44088</v>
      </c>
    </row>
    <row r="173" spans="1:25">
      <c r="A173" s="22">
        <v>44006</v>
      </c>
      <c r="B173" s="23" t="s">
        <v>47</v>
      </c>
      <c r="C173" s="24" t="s">
        <v>69</v>
      </c>
      <c r="D173" s="25" t="s">
        <v>70</v>
      </c>
      <c r="E173" s="24" t="s">
        <v>71</v>
      </c>
      <c r="F173" s="26">
        <v>15600</v>
      </c>
      <c r="G173" s="27">
        <v>7.05</v>
      </c>
      <c r="H173" s="28">
        <v>0</v>
      </c>
      <c r="I173" s="29">
        <v>0</v>
      </c>
      <c r="J173" s="30">
        <v>0</v>
      </c>
      <c r="K173" s="31" t="s">
        <v>9</v>
      </c>
      <c r="L173" s="242">
        <f t="shared" si="9"/>
        <v>110025.7435</v>
      </c>
      <c r="M173" s="78"/>
      <c r="N173" s="68"/>
      <c r="O173" s="78"/>
      <c r="P173" s="78"/>
      <c r="Q173" s="78"/>
      <c r="R173" s="36">
        <f t="shared" si="6"/>
        <v>20398.060184686456</v>
      </c>
      <c r="S173" s="37" t="str">
        <f t="shared" si="1"/>
        <v/>
      </c>
      <c r="T173" s="37"/>
      <c r="X173" s="39" t="str">
        <f t="shared" si="7"/>
        <v/>
      </c>
      <c r="Y173" s="42" t="str">
        <f t="shared" si="8"/>
        <v/>
      </c>
    </row>
    <row r="174" spans="1:25">
      <c r="A174" s="22">
        <v>44007</v>
      </c>
      <c r="B174" s="23" t="s">
        <v>48</v>
      </c>
      <c r="C174" s="24" t="s">
        <v>69</v>
      </c>
      <c r="D174" s="25" t="s">
        <v>70</v>
      </c>
      <c r="E174" s="24" t="s">
        <v>71</v>
      </c>
      <c r="F174" s="26">
        <v>15600</v>
      </c>
      <c r="G174" s="27">
        <v>7.12</v>
      </c>
      <c r="H174" s="27">
        <v>7.05</v>
      </c>
      <c r="I174" s="43">
        <v>1160.28</v>
      </c>
      <c r="J174" s="44">
        <v>1.05</v>
      </c>
      <c r="K174" s="25" t="s">
        <v>9</v>
      </c>
      <c r="L174" s="242" t="str">
        <f t="shared" si="9"/>
        <v/>
      </c>
      <c r="M174" s="78"/>
      <c r="N174" s="68"/>
      <c r="O174" s="78"/>
      <c r="P174" s="78"/>
      <c r="Q174" s="78"/>
      <c r="R174" s="36">
        <f t="shared" si="6"/>
        <v>20612.239816625661</v>
      </c>
      <c r="S174" s="37">
        <f t="shared" si="1"/>
        <v>214.17963193920514</v>
      </c>
      <c r="T174" s="37"/>
      <c r="X174" s="232">
        <f t="shared" si="7"/>
        <v>-2061.46</v>
      </c>
      <c r="Y174" s="42">
        <f t="shared" si="8"/>
        <v>44089</v>
      </c>
    </row>
    <row r="175" spans="1:25">
      <c r="A175" s="47">
        <v>44007</v>
      </c>
      <c r="B175" s="48" t="s">
        <v>47</v>
      </c>
      <c r="C175" s="49" t="s">
        <v>69</v>
      </c>
      <c r="D175" s="54" t="s">
        <v>72</v>
      </c>
      <c r="E175" s="49" t="s">
        <v>71</v>
      </c>
      <c r="F175" s="50">
        <v>38400</v>
      </c>
      <c r="G175" s="51">
        <v>2.93</v>
      </c>
      <c r="H175" s="51">
        <v>0</v>
      </c>
      <c r="I175" s="52">
        <v>0</v>
      </c>
      <c r="J175" s="53">
        <v>0</v>
      </c>
      <c r="K175" s="54" t="s">
        <v>9</v>
      </c>
      <c r="L175" s="174">
        <f t="shared" si="9"/>
        <v>112558.5664</v>
      </c>
      <c r="M175" s="78"/>
      <c r="N175" s="68"/>
      <c r="O175" s="78"/>
      <c r="P175" s="78"/>
      <c r="Q175" s="78"/>
      <c r="R175" s="36">
        <f t="shared" si="6"/>
        <v>20612.239816625661</v>
      </c>
      <c r="S175" s="37" t="str">
        <f t="shared" si="1"/>
        <v/>
      </c>
      <c r="T175" s="37"/>
      <c r="X175" s="232">
        <f t="shared" si="7"/>
        <v>-2449.5700000000002</v>
      </c>
      <c r="Y175" s="42">
        <f t="shared" si="8"/>
        <v>44089</v>
      </c>
    </row>
    <row r="176" spans="1:25">
      <c r="A176" s="47">
        <v>44008</v>
      </c>
      <c r="B176" s="48" t="s">
        <v>48</v>
      </c>
      <c r="C176" s="49" t="s">
        <v>69</v>
      </c>
      <c r="D176" s="54" t="s">
        <v>72</v>
      </c>
      <c r="E176" s="49" t="s">
        <v>71</v>
      </c>
      <c r="F176" s="50">
        <v>38400</v>
      </c>
      <c r="G176" s="51">
        <v>2.96</v>
      </c>
      <c r="H176" s="51">
        <v>2.93</v>
      </c>
      <c r="I176" s="52">
        <v>1446.63</v>
      </c>
      <c r="J176" s="53">
        <v>1.28</v>
      </c>
      <c r="K176" s="54" t="s">
        <v>9</v>
      </c>
      <c r="L176" s="174" t="str">
        <f t="shared" si="9"/>
        <v/>
      </c>
      <c r="M176" s="78"/>
      <c r="N176" s="68"/>
      <c r="O176" s="78"/>
      <c r="P176" s="78"/>
      <c r="Q176" s="78"/>
      <c r="R176" s="36">
        <f t="shared" si="6"/>
        <v>20876.076486278467</v>
      </c>
      <c r="S176" s="37">
        <f t="shared" si="1"/>
        <v>263.83666965280645</v>
      </c>
      <c r="T176" s="37"/>
      <c r="X176" s="39" t="str">
        <f t="shared" si="7"/>
        <v/>
      </c>
      <c r="Y176" s="42" t="str">
        <f t="shared" si="8"/>
        <v/>
      </c>
    </row>
    <row r="177" spans="1:25">
      <c r="A177" s="22">
        <v>44008</v>
      </c>
      <c r="B177" s="23" t="s">
        <v>47</v>
      </c>
      <c r="C177" s="24" t="s">
        <v>69</v>
      </c>
      <c r="D177" s="25" t="s">
        <v>70</v>
      </c>
      <c r="E177" s="24" t="s">
        <v>71</v>
      </c>
      <c r="F177" s="26">
        <v>16500</v>
      </c>
      <c r="G177" s="27">
        <v>6.8</v>
      </c>
      <c r="H177" s="28">
        <v>0</v>
      </c>
      <c r="I177" s="29">
        <v>0</v>
      </c>
      <c r="J177" s="30">
        <v>0</v>
      </c>
      <c r="K177" s="31" t="s">
        <v>9</v>
      </c>
      <c r="L177" s="242">
        <f t="shared" si="9"/>
        <v>112246.465</v>
      </c>
      <c r="M177" s="78"/>
      <c r="N177" s="68"/>
      <c r="O177" s="78"/>
      <c r="P177" s="78"/>
      <c r="Q177" s="78"/>
      <c r="R177" s="36">
        <f t="shared" si="6"/>
        <v>20876.076486278467</v>
      </c>
      <c r="S177" s="37" t="str">
        <f t="shared" si="1"/>
        <v/>
      </c>
      <c r="T177" s="37"/>
      <c r="X177" s="232">
        <f t="shared" si="7"/>
        <v>-3183.91</v>
      </c>
      <c r="Y177" s="42">
        <f t="shared" si="8"/>
        <v>44091</v>
      </c>
    </row>
    <row r="178" spans="1:25">
      <c r="A178" s="22">
        <v>44011</v>
      </c>
      <c r="B178" s="23" t="s">
        <v>48</v>
      </c>
      <c r="C178" s="24" t="s">
        <v>69</v>
      </c>
      <c r="D178" s="25" t="s">
        <v>70</v>
      </c>
      <c r="E178" s="24" t="s">
        <v>71</v>
      </c>
      <c r="F178" s="26">
        <v>16500</v>
      </c>
      <c r="G178" s="27">
        <v>6.9</v>
      </c>
      <c r="H178" s="27">
        <v>6.8</v>
      </c>
      <c r="I178" s="43">
        <v>1725.74</v>
      </c>
      <c r="J178" s="44">
        <v>1.53</v>
      </c>
      <c r="K178" s="25" t="s">
        <v>9</v>
      </c>
      <c r="L178" s="242" t="str">
        <f t="shared" si="9"/>
        <v/>
      </c>
      <c r="M178" s="78"/>
      <c r="N178" s="68"/>
      <c r="O178" s="78"/>
      <c r="P178" s="78"/>
      <c r="Q178" s="78"/>
      <c r="R178" s="36">
        <f t="shared" si="6"/>
        <v>21195.48045651853</v>
      </c>
      <c r="S178" s="37">
        <f t="shared" si="1"/>
        <v>319.40397024006234</v>
      </c>
      <c r="T178" s="37"/>
      <c r="X178" s="39" t="str">
        <f t="shared" si="7"/>
        <v/>
      </c>
      <c r="Y178" s="42" t="str">
        <f t="shared" si="8"/>
        <v/>
      </c>
    </row>
    <row r="179" spans="1:25">
      <c r="A179" s="118">
        <v>44011</v>
      </c>
      <c r="B179" s="119" t="s">
        <v>47</v>
      </c>
      <c r="C179" s="120" t="s">
        <v>69</v>
      </c>
      <c r="D179" s="125" t="s">
        <v>97</v>
      </c>
      <c r="E179" s="120" t="s">
        <v>71</v>
      </c>
      <c r="F179" s="121">
        <v>400</v>
      </c>
      <c r="G179" s="122">
        <v>31.13</v>
      </c>
      <c r="H179" s="122">
        <v>0</v>
      </c>
      <c r="I179" s="142">
        <v>0</v>
      </c>
      <c r="J179" s="124">
        <v>0</v>
      </c>
      <c r="K179" s="125" t="s">
        <v>9</v>
      </c>
      <c r="L179" s="574">
        <f t="shared" si="9"/>
        <v>12466.046899999999</v>
      </c>
      <c r="M179" s="78"/>
      <c r="N179" s="68"/>
      <c r="O179" s="78"/>
      <c r="P179" s="78"/>
      <c r="Q179" s="78"/>
      <c r="R179" s="36">
        <f t="shared" si="6"/>
        <v>21195.48045651853</v>
      </c>
      <c r="S179" s="37" t="str">
        <f t="shared" si="1"/>
        <v/>
      </c>
      <c r="T179" s="37"/>
      <c r="X179" s="232">
        <f t="shared" si="7"/>
        <v>1529.29</v>
      </c>
      <c r="Y179" s="42">
        <f t="shared" si="8"/>
        <v>44092</v>
      </c>
    </row>
    <row r="180" spans="1:25">
      <c r="A180" s="118">
        <v>44011</v>
      </c>
      <c r="B180" s="137" t="s">
        <v>47</v>
      </c>
      <c r="C180" s="138" t="s">
        <v>69</v>
      </c>
      <c r="D180" s="139" t="s">
        <v>97</v>
      </c>
      <c r="E180" s="138" t="s">
        <v>71</v>
      </c>
      <c r="F180" s="140">
        <v>400</v>
      </c>
      <c r="G180" s="141">
        <v>31.15</v>
      </c>
      <c r="H180" s="141">
        <v>0</v>
      </c>
      <c r="I180" s="142">
        <v>0</v>
      </c>
      <c r="J180" s="143">
        <v>0</v>
      </c>
      <c r="K180" s="139" t="s">
        <v>9</v>
      </c>
      <c r="L180" s="144">
        <f t="shared" si="9"/>
        <v>12474.049499999999</v>
      </c>
      <c r="M180" s="78"/>
      <c r="N180" s="68"/>
      <c r="O180" s="78"/>
      <c r="P180" s="78"/>
      <c r="Q180" s="78"/>
      <c r="R180" s="36">
        <f t="shared" si="6"/>
        <v>21195.48045651853</v>
      </c>
      <c r="S180" s="37" t="str">
        <f t="shared" si="1"/>
        <v/>
      </c>
      <c r="T180" s="37"/>
      <c r="X180" s="39" t="str">
        <f t="shared" si="7"/>
        <v/>
      </c>
      <c r="Y180" s="42" t="str">
        <f t="shared" si="8"/>
        <v/>
      </c>
    </row>
    <row r="181" spans="1:25">
      <c r="A181" s="118">
        <v>44011</v>
      </c>
      <c r="B181" s="119" t="s">
        <v>47</v>
      </c>
      <c r="C181" s="120" t="s">
        <v>69</v>
      </c>
      <c r="D181" s="125" t="s">
        <v>97</v>
      </c>
      <c r="E181" s="120" t="s">
        <v>71</v>
      </c>
      <c r="F181" s="121">
        <v>2800</v>
      </c>
      <c r="G181" s="122">
        <v>31.32</v>
      </c>
      <c r="H181" s="122">
        <v>0</v>
      </c>
      <c r="I181" s="142">
        <v>0</v>
      </c>
      <c r="J181" s="124">
        <v>0</v>
      </c>
      <c r="K181" s="125" t="s">
        <v>9</v>
      </c>
      <c r="L181" s="574">
        <f t="shared" si="9"/>
        <v>87734.501199999999</v>
      </c>
      <c r="M181" s="78"/>
      <c r="N181" s="68"/>
      <c r="O181" s="78"/>
      <c r="P181" s="78"/>
      <c r="Q181" s="78"/>
      <c r="R181" s="36">
        <f t="shared" si="6"/>
        <v>21195.48045651853</v>
      </c>
      <c r="S181" s="37" t="str">
        <f t="shared" si="1"/>
        <v/>
      </c>
      <c r="T181" s="37"/>
      <c r="X181" s="232">
        <f t="shared" si="7"/>
        <v>-8850.4599999999991</v>
      </c>
      <c r="Y181" s="42">
        <f t="shared" si="8"/>
        <v>44095</v>
      </c>
    </row>
    <row r="182" spans="1:25">
      <c r="A182" s="118">
        <v>44012</v>
      </c>
      <c r="B182" s="137" t="s">
        <v>48</v>
      </c>
      <c r="C182" s="138" t="s">
        <v>69</v>
      </c>
      <c r="D182" s="139" t="s">
        <v>97</v>
      </c>
      <c r="E182" s="138" t="s">
        <v>71</v>
      </c>
      <c r="F182" s="140">
        <v>3600</v>
      </c>
      <c r="G182" s="141">
        <v>31.51</v>
      </c>
      <c r="H182" s="141">
        <v>31.28</v>
      </c>
      <c r="I182" s="142">
        <v>852.89</v>
      </c>
      <c r="J182" s="143">
        <v>0.75</v>
      </c>
      <c r="K182" s="139" t="s">
        <v>9</v>
      </c>
      <c r="L182" s="144" t="str">
        <f t="shared" si="9"/>
        <v/>
      </c>
      <c r="M182" s="78"/>
      <c r="N182" s="68"/>
      <c r="O182" s="78"/>
      <c r="P182" s="78"/>
      <c r="Q182" s="78"/>
      <c r="R182" s="36">
        <f t="shared" si="6"/>
        <v>21354.446559942418</v>
      </c>
      <c r="S182" s="37">
        <f t="shared" si="1"/>
        <v>158.96610342388885</v>
      </c>
      <c r="T182" s="37"/>
      <c r="X182" s="39" t="str">
        <f t="shared" ref="X182:X245" si="10">IF(I297&lt;&gt;0,I297,"")</f>
        <v/>
      </c>
      <c r="Y182" s="42" t="str">
        <f t="shared" ref="Y182:Y245" si="11">IF(I297&lt;&gt;0,A297,"")</f>
        <v/>
      </c>
    </row>
    <row r="183" spans="1:25">
      <c r="A183" s="284">
        <v>44012</v>
      </c>
      <c r="B183" s="285" t="s">
        <v>47</v>
      </c>
      <c r="C183" s="286" t="s">
        <v>69</v>
      </c>
      <c r="D183" s="287" t="s">
        <v>72</v>
      </c>
      <c r="E183" s="286" t="s">
        <v>71</v>
      </c>
      <c r="F183" s="288">
        <v>37600</v>
      </c>
      <c r="G183" s="289">
        <v>2.95</v>
      </c>
      <c r="H183" s="289">
        <v>0</v>
      </c>
      <c r="I183" s="290">
        <v>0</v>
      </c>
      <c r="J183" s="291">
        <v>0</v>
      </c>
      <c r="K183" s="287" t="s">
        <v>9</v>
      </c>
      <c r="L183" s="292">
        <f t="shared" si="9"/>
        <v>110966.049</v>
      </c>
      <c r="M183" s="383"/>
      <c r="N183" s="68"/>
      <c r="O183" s="78"/>
      <c r="P183" s="78"/>
      <c r="Q183" s="78"/>
      <c r="R183" s="36">
        <f t="shared" si="6"/>
        <v>21354.446559942418</v>
      </c>
      <c r="S183" s="37" t="str">
        <f t="shared" si="1"/>
        <v/>
      </c>
      <c r="T183" s="37">
        <f>SUM(S140:S183)</f>
        <v>1391.5127238127243</v>
      </c>
      <c r="X183" s="232">
        <f t="shared" si="10"/>
        <v>-6697.29</v>
      </c>
      <c r="Y183" s="42">
        <f t="shared" si="11"/>
        <v>44097</v>
      </c>
    </row>
    <row r="184" spans="1:25">
      <c r="A184" s="293">
        <v>44013</v>
      </c>
      <c r="B184" s="294" t="s">
        <v>48</v>
      </c>
      <c r="C184" s="295" t="s">
        <v>69</v>
      </c>
      <c r="D184" s="296" t="s">
        <v>72</v>
      </c>
      <c r="E184" s="295" t="s">
        <v>71</v>
      </c>
      <c r="F184" s="297">
        <v>37600</v>
      </c>
      <c r="G184" s="298">
        <v>2.98</v>
      </c>
      <c r="H184" s="298">
        <v>2.95</v>
      </c>
      <c r="I184" s="299">
        <v>1415.62</v>
      </c>
      <c r="J184" s="300">
        <v>1.27</v>
      </c>
      <c r="K184" s="296" t="s">
        <v>9</v>
      </c>
      <c r="L184" s="576" t="str">
        <f t="shared" si="9"/>
        <v/>
      </c>
      <c r="M184" s="33" t="s">
        <v>40</v>
      </c>
      <c r="N184" s="34"/>
      <c r="O184" s="78"/>
      <c r="P184" s="78"/>
      <c r="Q184" s="78"/>
      <c r="R184" s="36">
        <f t="shared" si="6"/>
        <v>21625.648031253684</v>
      </c>
      <c r="S184" s="37">
        <f t="shared" si="1"/>
        <v>271.20147131126578</v>
      </c>
      <c r="T184" s="37"/>
      <c r="X184" s="39" t="str">
        <f t="shared" si="10"/>
        <v/>
      </c>
      <c r="Y184" s="42" t="str">
        <f t="shared" si="11"/>
        <v/>
      </c>
    </row>
    <row r="185" spans="1:25">
      <c r="A185" s="425">
        <v>44013</v>
      </c>
      <c r="B185" s="426" t="s">
        <v>47</v>
      </c>
      <c r="C185" s="427" t="s">
        <v>69</v>
      </c>
      <c r="D185" s="428" t="s">
        <v>70</v>
      </c>
      <c r="E185" s="427" t="s">
        <v>71</v>
      </c>
      <c r="F185" s="429">
        <v>14500</v>
      </c>
      <c r="G185" s="430">
        <v>7.8899999999999988</v>
      </c>
      <c r="H185" s="431">
        <v>0</v>
      </c>
      <c r="I185" s="432">
        <v>0</v>
      </c>
      <c r="J185" s="433">
        <v>0</v>
      </c>
      <c r="K185" s="434" t="s">
        <v>9</v>
      </c>
      <c r="L185" s="435">
        <f t="shared" si="9"/>
        <v>114452.18162499998</v>
      </c>
      <c r="M185" s="45" t="s">
        <v>21</v>
      </c>
      <c r="N185" s="34"/>
      <c r="O185" s="78"/>
      <c r="P185" s="78"/>
      <c r="Q185" s="78"/>
      <c r="R185" s="36">
        <f t="shared" si="6"/>
        <v>21625.648031253684</v>
      </c>
      <c r="S185" s="37" t="str">
        <f t="shared" si="1"/>
        <v/>
      </c>
      <c r="T185" s="37"/>
      <c r="X185" s="232">
        <f t="shared" si="10"/>
        <v>3136.05</v>
      </c>
      <c r="Y185" s="42">
        <f t="shared" si="11"/>
        <v>44098</v>
      </c>
    </row>
    <row r="186" spans="1:25">
      <c r="A186" s="425">
        <v>44014</v>
      </c>
      <c r="B186" s="426" t="s">
        <v>48</v>
      </c>
      <c r="C186" s="427" t="s">
        <v>69</v>
      </c>
      <c r="D186" s="428" t="s">
        <v>70</v>
      </c>
      <c r="E186" s="427" t="s">
        <v>71</v>
      </c>
      <c r="F186" s="429">
        <v>14500</v>
      </c>
      <c r="G186" s="430">
        <v>8.17</v>
      </c>
      <c r="H186" s="430">
        <v>7.8899999999999988</v>
      </c>
      <c r="I186" s="436">
        <v>4113.8900000000003</v>
      </c>
      <c r="J186" s="437">
        <v>3.59</v>
      </c>
      <c r="K186" s="428" t="s">
        <v>9</v>
      </c>
      <c r="L186" s="435" t="str">
        <f t="shared" si="9"/>
        <v/>
      </c>
      <c r="M186" s="56">
        <f>IFERROR(AVERAGE(L184:L228),0)</f>
        <v>130980.68800795455</v>
      </c>
      <c r="N186" s="34"/>
      <c r="O186" s="78"/>
      <c r="P186" s="78"/>
      <c r="Q186" s="78"/>
      <c r="R186" s="36">
        <f t="shared" si="6"/>
        <v>22402.008795575694</v>
      </c>
      <c r="S186" s="37">
        <f t="shared" si="1"/>
        <v>776.36076432200935</v>
      </c>
      <c r="T186" s="37"/>
      <c r="X186" s="39" t="str">
        <f t="shared" si="10"/>
        <v/>
      </c>
      <c r="Y186" s="42" t="str">
        <f t="shared" si="11"/>
        <v/>
      </c>
    </row>
    <row r="187" spans="1:25">
      <c r="A187" s="47">
        <v>44014</v>
      </c>
      <c r="B187" s="48" t="s">
        <v>47</v>
      </c>
      <c r="C187" s="49" t="s">
        <v>69</v>
      </c>
      <c r="D187" s="54" t="s">
        <v>72</v>
      </c>
      <c r="E187" s="49" t="s">
        <v>71</v>
      </c>
      <c r="F187" s="50">
        <v>37500</v>
      </c>
      <c r="G187" s="51">
        <v>3.11</v>
      </c>
      <c r="H187" s="51">
        <v>0</v>
      </c>
      <c r="I187" s="52">
        <v>0</v>
      </c>
      <c r="J187" s="53">
        <v>0</v>
      </c>
      <c r="K187" s="54" t="s">
        <v>9</v>
      </c>
      <c r="L187" s="55">
        <f t="shared" si="9"/>
        <v>116672.903125</v>
      </c>
      <c r="M187" s="45" t="s">
        <v>24</v>
      </c>
      <c r="N187" s="34"/>
      <c r="O187" s="78"/>
      <c r="P187" s="78"/>
      <c r="Q187" s="78"/>
      <c r="R187" s="36">
        <f t="shared" si="6"/>
        <v>22402.008795575694</v>
      </c>
      <c r="S187" s="37" t="str">
        <f t="shared" si="1"/>
        <v/>
      </c>
      <c r="T187" s="37"/>
      <c r="X187" s="232">
        <f t="shared" si="10"/>
        <v>22.22</v>
      </c>
      <c r="Y187" s="42">
        <f t="shared" si="11"/>
        <v>44099</v>
      </c>
    </row>
    <row r="188" spans="1:25">
      <c r="A188" s="47">
        <v>44015</v>
      </c>
      <c r="B188" s="48" t="s">
        <v>48</v>
      </c>
      <c r="C188" s="49" t="s">
        <v>69</v>
      </c>
      <c r="D188" s="54" t="s">
        <v>72</v>
      </c>
      <c r="E188" s="49" t="s">
        <v>71</v>
      </c>
      <c r="F188" s="50">
        <v>37500</v>
      </c>
      <c r="G188" s="51">
        <v>3.14</v>
      </c>
      <c r="H188" s="51">
        <v>3.11</v>
      </c>
      <c r="I188" s="52">
        <v>1408.59</v>
      </c>
      <c r="J188" s="53">
        <v>1.2</v>
      </c>
      <c r="K188" s="54" t="s">
        <v>9</v>
      </c>
      <c r="L188" s="55" t="str">
        <f t="shared" si="9"/>
        <v/>
      </c>
      <c r="M188" s="56">
        <f>SUM(I184:I228)</f>
        <v>27971.390000000007</v>
      </c>
      <c r="N188" s="34"/>
      <c r="O188" s="78"/>
      <c r="P188" s="78"/>
      <c r="Q188" s="78"/>
      <c r="R188" s="36">
        <f t="shared" si="6"/>
        <v>22670.832901122601</v>
      </c>
      <c r="S188" s="37">
        <f t="shared" si="1"/>
        <v>268.82410554690796</v>
      </c>
      <c r="T188" s="37"/>
      <c r="X188" s="232">
        <f t="shared" si="10"/>
        <v>-835.64</v>
      </c>
      <c r="Y188" s="42">
        <f t="shared" si="11"/>
        <v>44099</v>
      </c>
    </row>
    <row r="189" spans="1:25">
      <c r="A189" s="425">
        <v>44015</v>
      </c>
      <c r="B189" s="426" t="s">
        <v>47</v>
      </c>
      <c r="C189" s="427" t="s">
        <v>69</v>
      </c>
      <c r="D189" s="428" t="s">
        <v>70</v>
      </c>
      <c r="E189" s="427" t="s">
        <v>71</v>
      </c>
      <c r="F189" s="429">
        <v>13300</v>
      </c>
      <c r="G189" s="430">
        <v>9.1</v>
      </c>
      <c r="H189" s="431">
        <v>0</v>
      </c>
      <c r="I189" s="432">
        <v>0</v>
      </c>
      <c r="J189" s="433">
        <v>0</v>
      </c>
      <c r="K189" s="434" t="s">
        <v>9</v>
      </c>
      <c r="L189" s="435">
        <f t="shared" si="9"/>
        <v>121079.33474999999</v>
      </c>
      <c r="M189" s="45" t="s">
        <v>27</v>
      </c>
      <c r="N189" s="34"/>
      <c r="O189" s="78"/>
      <c r="P189" s="78"/>
      <c r="Q189" s="78"/>
      <c r="R189" s="36">
        <f t="shared" si="6"/>
        <v>22670.832901122601</v>
      </c>
      <c r="S189" s="37" t="str">
        <f t="shared" si="1"/>
        <v/>
      </c>
      <c r="T189" s="37"/>
      <c r="X189" s="39" t="str">
        <f t="shared" si="10"/>
        <v/>
      </c>
      <c r="Y189" s="42" t="str">
        <f t="shared" si="11"/>
        <v/>
      </c>
    </row>
    <row r="190" spans="1:25">
      <c r="A190" s="425">
        <v>44018</v>
      </c>
      <c r="B190" s="426" t="s">
        <v>48</v>
      </c>
      <c r="C190" s="427" t="s">
        <v>69</v>
      </c>
      <c r="D190" s="428" t="s">
        <v>70</v>
      </c>
      <c r="E190" s="427" t="s">
        <v>71</v>
      </c>
      <c r="F190" s="429">
        <v>13300</v>
      </c>
      <c r="G190" s="430">
        <v>9.89</v>
      </c>
      <c r="H190" s="430">
        <v>9.1</v>
      </c>
      <c r="I190" s="436">
        <v>10543.1</v>
      </c>
      <c r="J190" s="437">
        <v>8.6999999999999993</v>
      </c>
      <c r="K190" s="428" t="s">
        <v>9</v>
      </c>
      <c r="L190" s="435" t="str">
        <f t="shared" si="9"/>
        <v/>
      </c>
      <c r="M190" s="66">
        <f>(SUM(J184:J228)/100)-(J219/100)</f>
        <v>0.21259999999999998</v>
      </c>
      <c r="N190" s="34"/>
      <c r="O190" s="78"/>
      <c r="P190" s="78"/>
      <c r="Q190" s="78"/>
      <c r="R190" s="36">
        <f t="shared" si="6"/>
        <v>24643.195363520266</v>
      </c>
      <c r="S190" s="37">
        <f t="shared" si="1"/>
        <v>1972.3624623976648</v>
      </c>
      <c r="T190" s="37"/>
      <c r="X190" s="232">
        <f t="shared" si="10"/>
        <v>-14573.83</v>
      </c>
      <c r="Y190" s="42">
        <f t="shared" si="11"/>
        <v>44102</v>
      </c>
    </row>
    <row r="191" spans="1:25">
      <c r="A191" s="47">
        <v>44018</v>
      </c>
      <c r="B191" s="48" t="s">
        <v>47</v>
      </c>
      <c r="C191" s="49" t="s">
        <v>69</v>
      </c>
      <c r="D191" s="54" t="s">
        <v>72</v>
      </c>
      <c r="E191" s="49" t="s">
        <v>71</v>
      </c>
      <c r="F191" s="50">
        <v>39000</v>
      </c>
      <c r="G191" s="51">
        <v>3.3</v>
      </c>
      <c r="H191" s="51">
        <v>0</v>
      </c>
      <c r="I191" s="52">
        <v>0</v>
      </c>
      <c r="J191" s="53">
        <v>0</v>
      </c>
      <c r="K191" s="54" t="s">
        <v>9</v>
      </c>
      <c r="L191" s="174">
        <f t="shared" si="9"/>
        <v>128751.8275</v>
      </c>
      <c r="M191" s="388"/>
      <c r="N191" s="68"/>
      <c r="O191" s="78"/>
      <c r="P191" s="78"/>
      <c r="Q191" s="78"/>
      <c r="R191" s="36">
        <f t="shared" si="6"/>
        <v>24643.195363520266</v>
      </c>
      <c r="S191" s="37" t="str">
        <f t="shared" si="1"/>
        <v/>
      </c>
      <c r="T191" s="37"/>
      <c r="X191" s="39" t="str">
        <f t="shared" si="10"/>
        <v/>
      </c>
      <c r="Y191" s="42" t="str">
        <f t="shared" si="11"/>
        <v/>
      </c>
    </row>
    <row r="192" spans="1:25">
      <c r="A192" s="47">
        <v>44019</v>
      </c>
      <c r="B192" s="48" t="s">
        <v>48</v>
      </c>
      <c r="C192" s="49" t="s">
        <v>69</v>
      </c>
      <c r="D192" s="54" t="s">
        <v>72</v>
      </c>
      <c r="E192" s="49" t="s">
        <v>71</v>
      </c>
      <c r="F192" s="50">
        <v>39000</v>
      </c>
      <c r="G192" s="51">
        <v>3.26</v>
      </c>
      <c r="H192" s="51">
        <v>3.3</v>
      </c>
      <c r="I192" s="52">
        <v>-1267.97</v>
      </c>
      <c r="J192" s="53">
        <v>-0.98000000000000009</v>
      </c>
      <c r="K192" s="54" t="s">
        <v>9</v>
      </c>
      <c r="L192" s="174" t="str">
        <f t="shared" si="9"/>
        <v/>
      </c>
      <c r="M192" s="78"/>
      <c r="N192" s="68"/>
      <c r="O192" s="78"/>
      <c r="P192" s="78"/>
      <c r="Q192" s="78"/>
      <c r="R192" s="36">
        <f t="shared" si="6"/>
        <v>24401.692048957768</v>
      </c>
      <c r="S192" s="37">
        <f t="shared" si="1"/>
        <v>-241.50331456249842</v>
      </c>
      <c r="T192" s="37"/>
      <c r="X192" s="232">
        <f t="shared" si="10"/>
        <v>1504.76</v>
      </c>
      <c r="Y192" s="42">
        <f t="shared" si="11"/>
        <v>44109</v>
      </c>
    </row>
    <row r="193" spans="1:25">
      <c r="A193" s="438">
        <v>44019</v>
      </c>
      <c r="B193" s="589" t="s">
        <v>47</v>
      </c>
      <c r="C193" s="590" t="s">
        <v>69</v>
      </c>
      <c r="D193" s="591" t="s">
        <v>70</v>
      </c>
      <c r="E193" s="590" t="s">
        <v>71</v>
      </c>
      <c r="F193" s="592">
        <v>13100</v>
      </c>
      <c r="G193" s="593">
        <v>9.77</v>
      </c>
      <c r="H193" s="593">
        <v>0</v>
      </c>
      <c r="I193" s="594">
        <v>0</v>
      </c>
      <c r="J193" s="595">
        <v>0</v>
      </c>
      <c r="K193" s="591" t="s">
        <v>9</v>
      </c>
      <c r="L193" s="439">
        <f t="shared" si="9"/>
        <v>128038.59577499999</v>
      </c>
      <c r="M193" s="78"/>
      <c r="N193" s="68"/>
      <c r="O193" s="78"/>
      <c r="P193" s="78"/>
      <c r="Q193" s="78"/>
      <c r="R193" s="36">
        <f t="shared" si="6"/>
        <v>24401.692048957768</v>
      </c>
      <c r="S193" s="37" t="str">
        <f t="shared" si="1"/>
        <v/>
      </c>
      <c r="T193" s="37"/>
      <c r="X193" s="39" t="str">
        <f t="shared" si="10"/>
        <v/>
      </c>
      <c r="Y193" s="42" t="str">
        <f t="shared" si="11"/>
        <v/>
      </c>
    </row>
    <row r="194" spans="1:25">
      <c r="A194" s="440">
        <v>44020</v>
      </c>
      <c r="B194" s="441" t="s">
        <v>48</v>
      </c>
      <c r="C194" s="442" t="s">
        <v>69</v>
      </c>
      <c r="D194" s="443" t="s">
        <v>70</v>
      </c>
      <c r="E194" s="442" t="s">
        <v>71</v>
      </c>
      <c r="F194" s="444">
        <v>13100</v>
      </c>
      <c r="G194" s="445">
        <v>9.8699999999999992</v>
      </c>
      <c r="H194" s="445">
        <v>9.77</v>
      </c>
      <c r="I194" s="446">
        <v>1342.65</v>
      </c>
      <c r="J194" s="447">
        <v>1.04</v>
      </c>
      <c r="K194" s="443" t="s">
        <v>9</v>
      </c>
      <c r="L194" s="596" t="str">
        <f t="shared" si="9"/>
        <v/>
      </c>
      <c r="M194" s="78"/>
      <c r="N194" s="68"/>
      <c r="O194" s="78"/>
      <c r="P194" s="78"/>
      <c r="Q194" s="78"/>
      <c r="R194" s="36">
        <f t="shared" si="6"/>
        <v>24655.469646266927</v>
      </c>
      <c r="S194" s="37">
        <f t="shared" si="1"/>
        <v>253.77759730915932</v>
      </c>
      <c r="T194" s="37"/>
      <c r="X194" s="232">
        <f t="shared" si="10"/>
        <v>-4066.31</v>
      </c>
      <c r="Y194" s="42">
        <f t="shared" si="11"/>
        <v>44111</v>
      </c>
    </row>
    <row r="195" spans="1:25">
      <c r="A195" s="79">
        <v>44020</v>
      </c>
      <c r="B195" s="80" t="s">
        <v>47</v>
      </c>
      <c r="C195" s="81" t="s">
        <v>69</v>
      </c>
      <c r="D195" s="82" t="s">
        <v>75</v>
      </c>
      <c r="E195" s="81" t="s">
        <v>71</v>
      </c>
      <c r="F195" s="83">
        <v>20100</v>
      </c>
      <c r="G195" s="84">
        <v>6.4</v>
      </c>
      <c r="H195" s="84">
        <v>0</v>
      </c>
      <c r="I195" s="85">
        <v>0</v>
      </c>
      <c r="J195" s="86">
        <v>0</v>
      </c>
      <c r="K195" s="82" t="s">
        <v>9</v>
      </c>
      <c r="L195" s="87">
        <f t="shared" ref="L195:L258" si="12">IF(B195="Compra",(F195*G195)+10+(F195*G195*0.000325),"")</f>
        <v>128691.808</v>
      </c>
      <c r="M195" s="78"/>
      <c r="N195" s="68"/>
      <c r="O195" s="78"/>
      <c r="P195" s="78"/>
      <c r="Q195" s="78"/>
      <c r="R195" s="36">
        <f t="shared" si="6"/>
        <v>24655.469646266927</v>
      </c>
      <c r="S195" s="37" t="str">
        <f t="shared" si="1"/>
        <v/>
      </c>
      <c r="T195" s="37"/>
      <c r="X195" s="39" t="str">
        <f t="shared" si="10"/>
        <v/>
      </c>
      <c r="Y195" s="42" t="str">
        <f t="shared" si="11"/>
        <v/>
      </c>
    </row>
    <row r="196" spans="1:25">
      <c r="A196" s="79">
        <v>44021</v>
      </c>
      <c r="B196" s="80" t="s">
        <v>48</v>
      </c>
      <c r="C196" s="81" t="s">
        <v>69</v>
      </c>
      <c r="D196" s="82" t="s">
        <v>75</v>
      </c>
      <c r="E196" s="81" t="s">
        <v>71</v>
      </c>
      <c r="F196" s="83">
        <v>20100</v>
      </c>
      <c r="G196" s="84">
        <v>6.46</v>
      </c>
      <c r="H196" s="84">
        <v>6.4</v>
      </c>
      <c r="I196" s="85">
        <v>1308.2600000000002</v>
      </c>
      <c r="J196" s="86">
        <v>1.01</v>
      </c>
      <c r="K196" s="82" t="s">
        <v>9</v>
      </c>
      <c r="L196" s="87" t="str">
        <f t="shared" si="12"/>
        <v/>
      </c>
      <c r="M196" s="78"/>
      <c r="N196" s="68"/>
      <c r="O196" s="78"/>
      <c r="P196" s="78"/>
      <c r="Q196" s="78"/>
      <c r="R196" s="36">
        <f t="shared" si="6"/>
        <v>24904.489889694221</v>
      </c>
      <c r="S196" s="37">
        <f t="shared" si="1"/>
        <v>249.02024342729419</v>
      </c>
      <c r="T196" s="37"/>
      <c r="X196" s="232">
        <f t="shared" si="10"/>
        <v>1394.3</v>
      </c>
      <c r="Y196" s="42">
        <f t="shared" si="11"/>
        <v>44112</v>
      </c>
    </row>
    <row r="197" spans="1:25">
      <c r="A197" s="438">
        <v>44021</v>
      </c>
      <c r="B197" s="589" t="s">
        <v>47</v>
      </c>
      <c r="C197" s="590" t="s">
        <v>69</v>
      </c>
      <c r="D197" s="591" t="s">
        <v>70</v>
      </c>
      <c r="E197" s="590" t="s">
        <v>71</v>
      </c>
      <c r="F197" s="592">
        <v>13800</v>
      </c>
      <c r="G197" s="593">
        <v>9.44</v>
      </c>
      <c r="H197" s="593">
        <v>0</v>
      </c>
      <c r="I197" s="594">
        <v>0</v>
      </c>
      <c r="J197" s="595">
        <v>0</v>
      </c>
      <c r="K197" s="591" t="s">
        <v>9</v>
      </c>
      <c r="L197" s="439">
        <f t="shared" si="12"/>
        <v>130324.33839999999</v>
      </c>
      <c r="M197" s="78"/>
      <c r="N197" s="68"/>
      <c r="O197" s="78"/>
      <c r="P197" s="78"/>
      <c r="Q197" s="78"/>
      <c r="R197" s="36">
        <f t="shared" si="6"/>
        <v>24904.489889694221</v>
      </c>
      <c r="S197" s="37" t="str">
        <f t="shared" si="1"/>
        <v/>
      </c>
      <c r="T197" s="37"/>
      <c r="X197" s="39" t="str">
        <f t="shared" si="10"/>
        <v/>
      </c>
      <c r="Y197" s="42" t="str">
        <f t="shared" si="11"/>
        <v/>
      </c>
    </row>
    <row r="198" spans="1:25">
      <c r="A198" s="440">
        <v>44022</v>
      </c>
      <c r="B198" s="441" t="s">
        <v>48</v>
      </c>
      <c r="C198" s="442" t="s">
        <v>69</v>
      </c>
      <c r="D198" s="443" t="s">
        <v>70</v>
      </c>
      <c r="E198" s="442" t="s">
        <v>71</v>
      </c>
      <c r="F198" s="444">
        <v>13800</v>
      </c>
      <c r="G198" s="445">
        <v>9.5399999999999991</v>
      </c>
      <c r="H198" s="445">
        <v>9.44</v>
      </c>
      <c r="I198" s="446">
        <v>1418.23</v>
      </c>
      <c r="J198" s="447">
        <v>1.08</v>
      </c>
      <c r="K198" s="443" t="s">
        <v>9</v>
      </c>
      <c r="L198" s="596" t="str">
        <f t="shared" si="12"/>
        <v/>
      </c>
      <c r="M198" s="383"/>
      <c r="N198" s="68"/>
      <c r="O198" s="78"/>
      <c r="P198" s="78"/>
      <c r="Q198" s="78"/>
      <c r="R198" s="36">
        <f t="shared" si="6"/>
        <v>25173.458380502918</v>
      </c>
      <c r="S198" s="37">
        <f t="shared" si="1"/>
        <v>268.96849080869652</v>
      </c>
      <c r="T198" s="37"/>
      <c r="X198" s="232">
        <f t="shared" si="10"/>
        <v>1249.94</v>
      </c>
      <c r="Y198" s="42">
        <f t="shared" si="11"/>
        <v>44113</v>
      </c>
    </row>
    <row r="199" spans="1:25">
      <c r="A199" s="79">
        <v>44022</v>
      </c>
      <c r="B199" s="80" t="s">
        <v>47</v>
      </c>
      <c r="C199" s="81" t="s">
        <v>69</v>
      </c>
      <c r="D199" s="82" t="s">
        <v>75</v>
      </c>
      <c r="E199" s="81" t="s">
        <v>71</v>
      </c>
      <c r="F199" s="83">
        <v>20300</v>
      </c>
      <c r="G199" s="84">
        <v>6.42</v>
      </c>
      <c r="H199" s="84">
        <v>0</v>
      </c>
      <c r="I199" s="85">
        <v>0</v>
      </c>
      <c r="J199" s="86">
        <v>0</v>
      </c>
      <c r="K199" s="82" t="s">
        <v>9</v>
      </c>
      <c r="L199" s="87">
        <f t="shared" si="12"/>
        <v>130378.35595</v>
      </c>
      <c r="M199" s="78"/>
      <c r="N199" s="34"/>
      <c r="O199" s="78"/>
      <c r="P199" s="78"/>
      <c r="Q199" s="78"/>
      <c r="R199" s="36">
        <f t="shared" si="6"/>
        <v>25173.458380502918</v>
      </c>
      <c r="S199" s="37" t="str">
        <f t="shared" si="1"/>
        <v/>
      </c>
      <c r="T199" s="37"/>
      <c r="X199" s="39" t="str">
        <f t="shared" si="10"/>
        <v/>
      </c>
      <c r="Y199" s="42" t="str">
        <f t="shared" si="11"/>
        <v/>
      </c>
    </row>
    <row r="200" spans="1:25">
      <c r="A200" s="79">
        <v>44025</v>
      </c>
      <c r="B200" s="80" t="s">
        <v>48</v>
      </c>
      <c r="C200" s="81" t="s">
        <v>69</v>
      </c>
      <c r="D200" s="82" t="s">
        <v>75</v>
      </c>
      <c r="E200" s="81" t="s">
        <v>71</v>
      </c>
      <c r="F200" s="83">
        <v>20300</v>
      </c>
      <c r="G200" s="84">
        <v>6.48</v>
      </c>
      <c r="H200" s="84">
        <v>6.42</v>
      </c>
      <c r="I200" s="85">
        <v>1321.23</v>
      </c>
      <c r="J200" s="86">
        <v>1.01</v>
      </c>
      <c r="K200" s="82" t="s">
        <v>9</v>
      </c>
      <c r="L200" s="87" t="str">
        <f t="shared" si="12"/>
        <v/>
      </c>
      <c r="M200" s="78"/>
      <c r="N200" s="34"/>
      <c r="O200" s="78"/>
      <c r="P200" s="78"/>
      <c r="Q200" s="78"/>
      <c r="R200" s="36">
        <f t="shared" si="6"/>
        <v>25427.710310145998</v>
      </c>
      <c r="S200" s="37">
        <f t="shared" si="1"/>
        <v>254.25192964308008</v>
      </c>
      <c r="T200" s="37"/>
      <c r="X200" s="232">
        <f t="shared" si="10"/>
        <v>1249.3699999999999</v>
      </c>
      <c r="Y200" s="42">
        <f t="shared" si="11"/>
        <v>44117</v>
      </c>
    </row>
    <row r="201" spans="1:25">
      <c r="A201" s="438">
        <v>44025</v>
      </c>
      <c r="B201" s="589" t="s">
        <v>47</v>
      </c>
      <c r="C201" s="590" t="s">
        <v>69</v>
      </c>
      <c r="D201" s="591" t="s">
        <v>70</v>
      </c>
      <c r="E201" s="590" t="s">
        <v>71</v>
      </c>
      <c r="F201" s="592">
        <v>13600</v>
      </c>
      <c r="G201" s="593">
        <v>9.4499999999999993</v>
      </c>
      <c r="H201" s="593">
        <v>0</v>
      </c>
      <c r="I201" s="594">
        <v>0</v>
      </c>
      <c r="J201" s="595">
        <v>0</v>
      </c>
      <c r="K201" s="591" t="s">
        <v>9</v>
      </c>
      <c r="L201" s="439">
        <f t="shared" si="12"/>
        <v>128571.76899999999</v>
      </c>
      <c r="M201" s="78"/>
      <c r="N201" s="34"/>
      <c r="O201" s="78"/>
      <c r="P201" s="78"/>
      <c r="Q201" s="78"/>
      <c r="R201" s="36">
        <f t="shared" si="6"/>
        <v>25427.710310145998</v>
      </c>
      <c r="S201" s="37" t="str">
        <f t="shared" si="1"/>
        <v/>
      </c>
      <c r="T201" s="37"/>
      <c r="X201" s="39" t="str">
        <f t="shared" si="10"/>
        <v/>
      </c>
      <c r="Y201" s="42" t="str">
        <f t="shared" si="11"/>
        <v/>
      </c>
    </row>
    <row r="202" spans="1:25">
      <c r="A202" s="440">
        <v>44026</v>
      </c>
      <c r="B202" s="441" t="s">
        <v>48</v>
      </c>
      <c r="C202" s="442" t="s">
        <v>69</v>
      </c>
      <c r="D202" s="443" t="s">
        <v>70</v>
      </c>
      <c r="E202" s="442" t="s">
        <v>71</v>
      </c>
      <c r="F202" s="444">
        <v>13600</v>
      </c>
      <c r="G202" s="445">
        <v>9.5500000000000007</v>
      </c>
      <c r="H202" s="445">
        <v>9.4499999999999993</v>
      </c>
      <c r="I202" s="446">
        <v>1397.31</v>
      </c>
      <c r="J202" s="447">
        <v>1.08</v>
      </c>
      <c r="K202" s="443" t="s">
        <v>9</v>
      </c>
      <c r="L202" s="596" t="str">
        <f t="shared" si="12"/>
        <v/>
      </c>
      <c r="M202" s="78"/>
      <c r="N202" s="34"/>
      <c r="O202" s="78"/>
      <c r="P202" s="78"/>
      <c r="Q202" s="78"/>
      <c r="R202" s="36">
        <f t="shared" si="6"/>
        <v>25702.329581495571</v>
      </c>
      <c r="S202" s="37">
        <f t="shared" si="1"/>
        <v>274.61927134957295</v>
      </c>
      <c r="T202" s="37"/>
      <c r="X202" s="232">
        <f t="shared" si="10"/>
        <v>1326.1</v>
      </c>
      <c r="Y202" s="42">
        <f t="shared" si="11"/>
        <v>44118</v>
      </c>
    </row>
    <row r="203" spans="1:25">
      <c r="A203" s="201">
        <v>44026</v>
      </c>
      <c r="B203" s="283" t="s">
        <v>47</v>
      </c>
      <c r="C203" s="203" t="s">
        <v>69</v>
      </c>
      <c r="D203" s="205" t="s">
        <v>98</v>
      </c>
      <c r="E203" s="203" t="s">
        <v>71</v>
      </c>
      <c r="F203" s="205">
        <v>15200</v>
      </c>
      <c r="G203" s="206">
        <v>8.6199999999999992</v>
      </c>
      <c r="H203" s="206">
        <v>0</v>
      </c>
      <c r="I203" s="207">
        <v>0</v>
      </c>
      <c r="J203" s="208">
        <v>0</v>
      </c>
      <c r="K203" s="204" t="s">
        <v>9</v>
      </c>
      <c r="L203" s="210">
        <f t="shared" si="12"/>
        <v>131076.58279999997</v>
      </c>
      <c r="M203" s="78"/>
      <c r="N203" s="34"/>
      <c r="O203" s="78"/>
      <c r="P203" s="78"/>
      <c r="Q203" s="78"/>
      <c r="R203" s="36">
        <f t="shared" si="6"/>
        <v>25702.329581495571</v>
      </c>
      <c r="S203" s="37" t="str">
        <f t="shared" si="1"/>
        <v/>
      </c>
      <c r="T203" s="37"/>
      <c r="X203" s="39" t="str">
        <f t="shared" si="10"/>
        <v/>
      </c>
      <c r="Y203" s="42" t="str">
        <f t="shared" si="11"/>
        <v/>
      </c>
    </row>
    <row r="204" spans="1:25">
      <c r="A204" s="201">
        <v>44027</v>
      </c>
      <c r="B204" s="283" t="s">
        <v>48</v>
      </c>
      <c r="C204" s="203" t="s">
        <v>69</v>
      </c>
      <c r="D204" s="205" t="s">
        <v>98</v>
      </c>
      <c r="E204" s="203" t="s">
        <v>71</v>
      </c>
      <c r="F204" s="205">
        <v>15200</v>
      </c>
      <c r="G204" s="206">
        <v>8.84</v>
      </c>
      <c r="H204" s="206">
        <v>8.6199999999999992</v>
      </c>
      <c r="I204" s="207">
        <v>3395.17</v>
      </c>
      <c r="J204" s="208">
        <v>2.59</v>
      </c>
      <c r="K204" s="204" t="s">
        <v>9</v>
      </c>
      <c r="L204" s="210" t="str">
        <f t="shared" si="12"/>
        <v/>
      </c>
      <c r="M204" s="78"/>
      <c r="N204" s="34"/>
      <c r="O204" s="78"/>
      <c r="P204" s="78"/>
      <c r="Q204" s="78"/>
      <c r="R204" s="36">
        <f t="shared" si="6"/>
        <v>26368.019917656307</v>
      </c>
      <c r="S204" s="37">
        <f t="shared" si="1"/>
        <v>665.69033616073648</v>
      </c>
      <c r="T204" s="37"/>
      <c r="X204" s="232">
        <f t="shared" si="10"/>
        <v>-3406.69</v>
      </c>
      <c r="Y204" s="42">
        <f t="shared" si="11"/>
        <v>44119</v>
      </c>
    </row>
    <row r="205" spans="1:25">
      <c r="A205" s="438">
        <v>44027</v>
      </c>
      <c r="B205" s="589" t="s">
        <v>47</v>
      </c>
      <c r="C205" s="590" t="s">
        <v>69</v>
      </c>
      <c r="D205" s="591" t="s">
        <v>70</v>
      </c>
      <c r="E205" s="590" t="s">
        <v>71</v>
      </c>
      <c r="F205" s="592">
        <v>12800</v>
      </c>
      <c r="G205" s="593">
        <v>10.51</v>
      </c>
      <c r="H205" s="593">
        <v>0</v>
      </c>
      <c r="I205" s="594">
        <v>0</v>
      </c>
      <c r="J205" s="595">
        <v>0</v>
      </c>
      <c r="K205" s="591" t="s">
        <v>9</v>
      </c>
      <c r="L205" s="439">
        <f t="shared" si="12"/>
        <v>134581.72159999999</v>
      </c>
      <c r="M205" s="78"/>
      <c r="N205" s="34"/>
      <c r="O205" s="78"/>
      <c r="P205" s="78"/>
      <c r="Q205" s="78"/>
      <c r="R205" s="36">
        <f t="shared" si="6"/>
        <v>26368.019917656307</v>
      </c>
      <c r="S205" s="37" t="str">
        <f t="shared" si="1"/>
        <v/>
      </c>
      <c r="T205" s="37"/>
      <c r="X205" s="39" t="str">
        <f t="shared" si="10"/>
        <v/>
      </c>
      <c r="Y205" s="42" t="str">
        <f t="shared" si="11"/>
        <v/>
      </c>
    </row>
    <row r="206" spans="1:25">
      <c r="A206" s="440">
        <v>44029</v>
      </c>
      <c r="B206" s="441" t="s">
        <v>48</v>
      </c>
      <c r="C206" s="442" t="s">
        <v>69</v>
      </c>
      <c r="D206" s="443" t="s">
        <v>70</v>
      </c>
      <c r="E206" s="442" t="s">
        <v>71</v>
      </c>
      <c r="F206" s="444">
        <v>12800</v>
      </c>
      <c r="G206" s="445">
        <v>9.86</v>
      </c>
      <c r="H206" s="445">
        <v>10.51</v>
      </c>
      <c r="I206" s="446">
        <v>-8291.39</v>
      </c>
      <c r="J206" s="447">
        <v>-6.16</v>
      </c>
      <c r="K206" s="443" t="s">
        <v>9</v>
      </c>
      <c r="L206" s="596" t="str">
        <f t="shared" si="12"/>
        <v/>
      </c>
      <c r="M206" s="78"/>
      <c r="N206" s="68"/>
      <c r="O206" s="78"/>
      <c r="P206" s="78"/>
      <c r="Q206" s="78"/>
      <c r="R206" s="36">
        <f t="shared" si="6"/>
        <v>24743.749890728679</v>
      </c>
      <c r="S206" s="37">
        <f t="shared" si="1"/>
        <v>-1624.2700269276284</v>
      </c>
      <c r="T206" s="37"/>
      <c r="X206" s="232">
        <f t="shared" si="10"/>
        <v>-139.94999999999999</v>
      </c>
      <c r="Y206" s="42">
        <f t="shared" si="11"/>
        <v>44120</v>
      </c>
    </row>
    <row r="207" spans="1:25">
      <c r="A207" s="201">
        <v>44029</v>
      </c>
      <c r="B207" s="283" t="s">
        <v>47</v>
      </c>
      <c r="C207" s="203" t="s">
        <v>69</v>
      </c>
      <c r="D207" s="205" t="s">
        <v>98</v>
      </c>
      <c r="E207" s="203" t="s">
        <v>71</v>
      </c>
      <c r="F207" s="205">
        <v>13400</v>
      </c>
      <c r="G207" s="206">
        <v>9.35</v>
      </c>
      <c r="H207" s="206">
        <v>0</v>
      </c>
      <c r="I207" s="207">
        <v>0</v>
      </c>
      <c r="J207" s="208">
        <v>0</v>
      </c>
      <c r="K207" s="204" t="s">
        <v>9</v>
      </c>
      <c r="L207" s="210">
        <f t="shared" si="12"/>
        <v>125340.71924999999</v>
      </c>
      <c r="M207" s="78"/>
      <c r="N207" s="34"/>
      <c r="O207" s="78"/>
      <c r="P207" s="78"/>
      <c r="Q207" s="78"/>
      <c r="R207" s="36">
        <f t="shared" si="6"/>
        <v>24743.749890728679</v>
      </c>
      <c r="S207" s="37" t="str">
        <f t="shared" si="1"/>
        <v/>
      </c>
      <c r="T207" s="37"/>
      <c r="X207" s="39" t="str">
        <f t="shared" si="10"/>
        <v/>
      </c>
      <c r="Y207" s="42" t="str">
        <f t="shared" si="11"/>
        <v/>
      </c>
    </row>
    <row r="208" spans="1:25">
      <c r="A208" s="201">
        <v>44032</v>
      </c>
      <c r="B208" s="283" t="s">
        <v>48</v>
      </c>
      <c r="C208" s="203" t="s">
        <v>69</v>
      </c>
      <c r="D208" s="205" t="s">
        <v>98</v>
      </c>
      <c r="E208" s="203" t="s">
        <v>71</v>
      </c>
      <c r="F208" s="205">
        <v>13400</v>
      </c>
      <c r="G208" s="206">
        <v>9.4499999999999993</v>
      </c>
      <c r="H208" s="206">
        <v>9.35</v>
      </c>
      <c r="I208" s="207">
        <v>1377.29</v>
      </c>
      <c r="J208" s="208">
        <v>1.0900000000000001</v>
      </c>
      <c r="K208" s="204" t="s">
        <v>9</v>
      </c>
      <c r="L208" s="210" t="str">
        <f t="shared" si="12"/>
        <v/>
      </c>
      <c r="M208" s="78"/>
      <c r="N208" s="34"/>
      <c r="O208" s="78"/>
      <c r="P208" s="78"/>
      <c r="Q208" s="78"/>
      <c r="R208" s="36">
        <f t="shared" si="6"/>
        <v>25013.456764537619</v>
      </c>
      <c r="S208" s="37">
        <f t="shared" si="1"/>
        <v>269.70687380894014</v>
      </c>
      <c r="T208" s="37"/>
      <c r="X208" s="232">
        <f t="shared" si="10"/>
        <v>1207.31</v>
      </c>
      <c r="Y208" s="42">
        <f t="shared" si="11"/>
        <v>44124</v>
      </c>
    </row>
    <row r="209" spans="1:25">
      <c r="A209" s="211">
        <v>44032</v>
      </c>
      <c r="B209" s="212" t="s">
        <v>47</v>
      </c>
      <c r="C209" s="213" t="s">
        <v>69</v>
      </c>
      <c r="D209" s="214" t="s">
        <v>99</v>
      </c>
      <c r="E209" s="213" t="s">
        <v>71</v>
      </c>
      <c r="F209" s="215">
        <v>1400</v>
      </c>
      <c r="G209" s="216">
        <v>92.53</v>
      </c>
      <c r="H209" s="216">
        <v>0</v>
      </c>
      <c r="I209" s="217">
        <v>0</v>
      </c>
      <c r="J209" s="218">
        <v>0</v>
      </c>
      <c r="K209" s="214" t="s">
        <v>9</v>
      </c>
      <c r="L209" s="219">
        <f t="shared" si="12"/>
        <v>129594.10115</v>
      </c>
      <c r="M209" s="78"/>
      <c r="N209" s="34"/>
      <c r="O209" s="78"/>
      <c r="P209" s="78"/>
      <c r="Q209" s="78"/>
      <c r="R209" s="36">
        <f t="shared" si="6"/>
        <v>25013.456764537619</v>
      </c>
      <c r="S209" s="37" t="str">
        <f t="shared" si="1"/>
        <v/>
      </c>
      <c r="T209" s="37"/>
      <c r="X209" s="39" t="str">
        <f t="shared" si="10"/>
        <v/>
      </c>
      <c r="Y209" s="42" t="str">
        <f t="shared" si="11"/>
        <v/>
      </c>
    </row>
    <row r="210" spans="1:25">
      <c r="A210" s="211">
        <v>44033</v>
      </c>
      <c r="B210" s="212" t="s">
        <v>48</v>
      </c>
      <c r="C210" s="213" t="s">
        <v>69</v>
      </c>
      <c r="D210" s="214" t="s">
        <v>99</v>
      </c>
      <c r="E210" s="213" t="s">
        <v>71</v>
      </c>
      <c r="F210" s="215">
        <v>1400</v>
      </c>
      <c r="G210" s="216">
        <v>93.54</v>
      </c>
      <c r="H210" s="216">
        <v>92.54</v>
      </c>
      <c r="I210" s="217">
        <v>1412.71</v>
      </c>
      <c r="J210" s="218">
        <v>1.0900000000000001</v>
      </c>
      <c r="K210" s="214" t="s">
        <v>9</v>
      </c>
      <c r="L210" s="219" t="str">
        <f t="shared" si="12"/>
        <v/>
      </c>
      <c r="M210" s="78"/>
      <c r="N210" s="34"/>
      <c r="O210" s="78"/>
      <c r="P210" s="78"/>
      <c r="Q210" s="78"/>
      <c r="R210" s="36">
        <f t="shared" si="6"/>
        <v>25286.103443271077</v>
      </c>
      <c r="S210" s="37">
        <f t="shared" si="1"/>
        <v>272.64667873345752</v>
      </c>
      <c r="T210" s="37"/>
      <c r="X210" s="232">
        <f t="shared" si="10"/>
        <v>1238.8900000000001</v>
      </c>
      <c r="Y210" s="42">
        <f t="shared" si="11"/>
        <v>44125</v>
      </c>
    </row>
    <row r="211" spans="1:25">
      <c r="A211" s="201">
        <v>44033</v>
      </c>
      <c r="B211" s="283" t="s">
        <v>47</v>
      </c>
      <c r="C211" s="203" t="s">
        <v>69</v>
      </c>
      <c r="D211" s="205" t="s">
        <v>98</v>
      </c>
      <c r="E211" s="203" t="s">
        <v>71</v>
      </c>
      <c r="F211" s="205">
        <v>13900</v>
      </c>
      <c r="G211" s="206">
        <v>9.4</v>
      </c>
      <c r="H211" s="206">
        <v>0</v>
      </c>
      <c r="I211" s="207">
        <v>0</v>
      </c>
      <c r="J211" s="208">
        <v>0</v>
      </c>
      <c r="K211" s="204" t="s">
        <v>9</v>
      </c>
      <c r="L211" s="210">
        <f t="shared" si="12"/>
        <v>130712.4645</v>
      </c>
      <c r="M211" s="78"/>
      <c r="N211" s="34"/>
      <c r="O211" s="78"/>
      <c r="P211" s="78"/>
      <c r="Q211" s="78"/>
      <c r="R211" s="36">
        <f t="shared" si="6"/>
        <v>25286.103443271077</v>
      </c>
      <c r="S211" s="37" t="str">
        <f t="shared" si="1"/>
        <v/>
      </c>
      <c r="T211" s="37"/>
      <c r="X211" s="39" t="str">
        <f t="shared" si="10"/>
        <v/>
      </c>
      <c r="Y211" s="42" t="str">
        <f t="shared" si="11"/>
        <v/>
      </c>
    </row>
    <row r="212" spans="1:25">
      <c r="A212" s="201">
        <v>44034</v>
      </c>
      <c r="B212" s="283" t="s">
        <v>48</v>
      </c>
      <c r="C212" s="203" t="s">
        <v>69</v>
      </c>
      <c r="D212" s="205" t="s">
        <v>98</v>
      </c>
      <c r="E212" s="203" t="s">
        <v>71</v>
      </c>
      <c r="F212" s="205">
        <v>13900</v>
      </c>
      <c r="G212" s="206">
        <v>9.18</v>
      </c>
      <c r="H212" s="206">
        <v>9.4</v>
      </c>
      <c r="I212" s="207">
        <v>-3017.64</v>
      </c>
      <c r="J212" s="208">
        <v>-2.2999999999999998</v>
      </c>
      <c r="K212" s="204" t="s">
        <v>9</v>
      </c>
      <c r="L212" s="210" t="str">
        <f t="shared" si="12"/>
        <v/>
      </c>
      <c r="M212" s="78"/>
      <c r="N212" s="34"/>
      <c r="O212" s="78"/>
      <c r="P212" s="78"/>
      <c r="Q212" s="78"/>
      <c r="R212" s="36">
        <f t="shared" si="6"/>
        <v>24704.523064075842</v>
      </c>
      <c r="S212" s="37">
        <f t="shared" si="1"/>
        <v>-581.58037919523485</v>
      </c>
      <c r="T212" s="37"/>
      <c r="X212" s="232">
        <f t="shared" si="10"/>
        <v>1229.9000000000001</v>
      </c>
      <c r="Y212" s="42">
        <f t="shared" si="11"/>
        <v>44126</v>
      </c>
    </row>
    <row r="213" spans="1:25">
      <c r="A213" s="127">
        <v>44034</v>
      </c>
      <c r="B213" s="128" t="s">
        <v>47</v>
      </c>
      <c r="C213" s="129" t="s">
        <v>69</v>
      </c>
      <c r="D213" s="130" t="s">
        <v>78</v>
      </c>
      <c r="E213" s="129" t="s">
        <v>71</v>
      </c>
      <c r="F213" s="130">
        <v>6000</v>
      </c>
      <c r="G213" s="131">
        <v>21.29</v>
      </c>
      <c r="H213" s="131">
        <v>0</v>
      </c>
      <c r="I213" s="132">
        <v>0</v>
      </c>
      <c r="J213" s="133">
        <v>0</v>
      </c>
      <c r="K213" s="134" t="s">
        <v>9</v>
      </c>
      <c r="L213" s="135">
        <f t="shared" si="12"/>
        <v>127791.51549999999</v>
      </c>
      <c r="M213" s="78"/>
      <c r="N213" s="34"/>
      <c r="O213" s="78"/>
      <c r="P213" s="78"/>
      <c r="Q213" s="78"/>
      <c r="R213" s="36">
        <f t="shared" si="6"/>
        <v>24704.523064075842</v>
      </c>
      <c r="S213" s="37" t="str">
        <f t="shared" si="1"/>
        <v/>
      </c>
      <c r="T213" s="37"/>
      <c r="X213" s="39" t="str">
        <f t="shared" si="10"/>
        <v/>
      </c>
      <c r="Y213" s="42" t="str">
        <f t="shared" si="11"/>
        <v/>
      </c>
    </row>
    <row r="214" spans="1:25">
      <c r="A214" s="127">
        <v>44035</v>
      </c>
      <c r="B214" s="128" t="s">
        <v>48</v>
      </c>
      <c r="C214" s="129" t="s">
        <v>69</v>
      </c>
      <c r="D214" s="134" t="s">
        <v>78</v>
      </c>
      <c r="E214" s="129" t="s">
        <v>71</v>
      </c>
      <c r="F214" s="130">
        <v>6000</v>
      </c>
      <c r="G214" s="131">
        <v>21.62</v>
      </c>
      <c r="H214" s="131">
        <v>21.3</v>
      </c>
      <c r="I214" s="132">
        <v>1941.62</v>
      </c>
      <c r="J214" s="133">
        <v>1.51</v>
      </c>
      <c r="K214" s="134" t="s">
        <v>9</v>
      </c>
      <c r="L214" s="135" t="str">
        <f t="shared" si="12"/>
        <v/>
      </c>
      <c r="M214" s="78"/>
      <c r="N214" s="68"/>
      <c r="O214" s="78"/>
      <c r="P214" s="78"/>
      <c r="Q214" s="78"/>
      <c r="R214" s="36">
        <f t="shared" si="6"/>
        <v>25077.561362343386</v>
      </c>
      <c r="S214" s="37">
        <f t="shared" si="1"/>
        <v>373.03829826754372</v>
      </c>
      <c r="T214" s="37"/>
      <c r="X214" s="232">
        <f t="shared" si="10"/>
        <v>-1584.34</v>
      </c>
      <c r="Y214" s="42">
        <f t="shared" si="11"/>
        <v>44127</v>
      </c>
    </row>
    <row r="215" spans="1:25">
      <c r="A215" s="201">
        <v>44035</v>
      </c>
      <c r="B215" s="283" t="s">
        <v>47</v>
      </c>
      <c r="C215" s="203" t="s">
        <v>69</v>
      </c>
      <c r="D215" s="205" t="s">
        <v>100</v>
      </c>
      <c r="E215" s="203" t="s">
        <v>71</v>
      </c>
      <c r="F215" s="205">
        <v>7200</v>
      </c>
      <c r="G215" s="206">
        <v>18</v>
      </c>
      <c r="H215" s="206">
        <v>0</v>
      </c>
      <c r="I215" s="207">
        <v>0</v>
      </c>
      <c r="J215" s="208">
        <v>0</v>
      </c>
      <c r="K215" s="204" t="s">
        <v>9</v>
      </c>
      <c r="L215" s="210">
        <f t="shared" si="12"/>
        <v>129652.12</v>
      </c>
      <c r="M215" s="78"/>
      <c r="N215" s="34"/>
      <c r="O215" s="78"/>
      <c r="P215" s="78"/>
      <c r="Q215" s="78"/>
      <c r="R215" s="36">
        <f t="shared" si="6"/>
        <v>25077.561362343386</v>
      </c>
      <c r="S215" s="37" t="str">
        <f t="shared" si="1"/>
        <v/>
      </c>
      <c r="T215" s="37"/>
      <c r="X215" s="39" t="str">
        <f t="shared" si="10"/>
        <v/>
      </c>
      <c r="Y215" s="42" t="str">
        <f t="shared" si="11"/>
        <v/>
      </c>
    </row>
    <row r="216" spans="1:25">
      <c r="A216" s="201">
        <v>44036</v>
      </c>
      <c r="B216" s="283" t="s">
        <v>48</v>
      </c>
      <c r="C216" s="203" t="s">
        <v>69</v>
      </c>
      <c r="D216" s="205" t="s">
        <v>100</v>
      </c>
      <c r="E216" s="203" t="s">
        <v>71</v>
      </c>
      <c r="F216" s="205">
        <v>7200</v>
      </c>
      <c r="G216" s="206">
        <v>18.190000000000001</v>
      </c>
      <c r="H216" s="206">
        <v>18.010000000000002</v>
      </c>
      <c r="I216" s="207">
        <v>1340.67</v>
      </c>
      <c r="J216" s="208">
        <v>1.03</v>
      </c>
      <c r="K216" s="204" t="s">
        <v>9</v>
      </c>
      <c r="L216" s="210" t="str">
        <f t="shared" si="12"/>
        <v/>
      </c>
      <c r="M216" s="78"/>
      <c r="N216" s="34"/>
      <c r="O216" s="78"/>
      <c r="P216" s="78"/>
      <c r="Q216" s="78"/>
      <c r="R216" s="36">
        <f t="shared" si="6"/>
        <v>25335.860244375523</v>
      </c>
      <c r="S216" s="37">
        <f t="shared" si="1"/>
        <v>258.29888203213704</v>
      </c>
      <c r="T216" s="37"/>
      <c r="X216" s="232">
        <f t="shared" si="10"/>
        <v>1257.6099999999999</v>
      </c>
      <c r="Y216" s="42">
        <f t="shared" si="11"/>
        <v>44130</v>
      </c>
    </row>
    <row r="217" spans="1:25">
      <c r="A217" s="47">
        <v>44036</v>
      </c>
      <c r="B217" s="301" t="s">
        <v>47</v>
      </c>
      <c r="C217" s="49" t="s">
        <v>69</v>
      </c>
      <c r="D217" s="50" t="s">
        <v>101</v>
      </c>
      <c r="E217" s="49" t="s">
        <v>71</v>
      </c>
      <c r="F217" s="50">
        <v>2400</v>
      </c>
      <c r="G217" s="51">
        <v>54.51</v>
      </c>
      <c r="H217" s="51">
        <v>0</v>
      </c>
      <c r="I217" s="52">
        <v>0</v>
      </c>
      <c r="J217" s="53">
        <v>0</v>
      </c>
      <c r="K217" s="54" t="s">
        <v>9</v>
      </c>
      <c r="L217" s="174">
        <f t="shared" si="12"/>
        <v>130876.5178</v>
      </c>
      <c r="M217" s="78"/>
      <c r="N217" s="34"/>
      <c r="O217" s="78"/>
      <c r="P217" s="78"/>
      <c r="Q217" s="78"/>
      <c r="R217" s="36">
        <f t="shared" si="6"/>
        <v>25335.860244375523</v>
      </c>
      <c r="S217" s="37" t="str">
        <f t="shared" si="1"/>
        <v/>
      </c>
      <c r="T217" s="37"/>
      <c r="X217" s="39" t="str">
        <f t="shared" si="10"/>
        <v/>
      </c>
      <c r="Y217" s="42" t="str">
        <f t="shared" si="11"/>
        <v/>
      </c>
    </row>
    <row r="218" spans="1:25">
      <c r="A218" s="47">
        <v>44039</v>
      </c>
      <c r="B218" s="301" t="s">
        <v>48</v>
      </c>
      <c r="C218" s="49" t="s">
        <v>69</v>
      </c>
      <c r="D218" s="50" t="s">
        <v>101</v>
      </c>
      <c r="E218" s="49" t="s">
        <v>71</v>
      </c>
      <c r="F218" s="50">
        <v>2400</v>
      </c>
      <c r="G218" s="51">
        <v>55.09</v>
      </c>
      <c r="H218" s="51">
        <v>54.51</v>
      </c>
      <c r="I218" s="52">
        <v>1411.93</v>
      </c>
      <c r="J218" s="53">
        <v>1.07</v>
      </c>
      <c r="K218" s="54" t="s">
        <v>9</v>
      </c>
      <c r="L218" s="174" t="str">
        <f t="shared" si="12"/>
        <v/>
      </c>
      <c r="M218" s="78"/>
      <c r="N218" s="34"/>
      <c r="O218" s="78"/>
      <c r="P218" s="78"/>
      <c r="Q218" s="78"/>
      <c r="R218" s="36">
        <f t="shared" si="6"/>
        <v>25606.95394899034</v>
      </c>
      <c r="S218" s="37">
        <f t="shared" si="1"/>
        <v>271.0937046148174</v>
      </c>
      <c r="T218" s="37"/>
      <c r="X218" s="232">
        <f t="shared" si="10"/>
        <v>5590.89</v>
      </c>
      <c r="Y218" s="42">
        <f t="shared" si="11"/>
        <v>44131</v>
      </c>
    </row>
    <row r="219" spans="1:25">
      <c r="A219" s="165">
        <v>44039</v>
      </c>
      <c r="B219" s="166" t="s">
        <v>48</v>
      </c>
      <c r="C219" s="167" t="s">
        <v>69</v>
      </c>
      <c r="D219" s="168" t="s">
        <v>80</v>
      </c>
      <c r="E219" s="167" t="s">
        <v>71</v>
      </c>
      <c r="F219" s="169">
        <v>1100</v>
      </c>
      <c r="G219" s="170">
        <v>10.89</v>
      </c>
      <c r="H219" s="170">
        <v>9.02</v>
      </c>
      <c r="I219" s="171">
        <v>2062.48</v>
      </c>
      <c r="J219" s="172">
        <v>20.79</v>
      </c>
      <c r="K219" s="168" t="s">
        <v>9</v>
      </c>
      <c r="L219" s="173" t="str">
        <f t="shared" si="12"/>
        <v/>
      </c>
      <c r="M219" s="78"/>
      <c r="N219" s="34"/>
      <c r="O219" s="78"/>
      <c r="P219" s="78"/>
      <c r="Q219" s="78"/>
      <c r="R219" s="36">
        <f>R218</f>
        <v>25606.95394899034</v>
      </c>
      <c r="S219" s="37">
        <f>-(T183*0.15)</f>
        <v>-208.72690857190864</v>
      </c>
      <c r="T219" s="37" t="s">
        <v>102</v>
      </c>
      <c r="X219" s="39" t="str">
        <f t="shared" si="10"/>
        <v/>
      </c>
      <c r="Y219" s="42" t="str">
        <f t="shared" si="11"/>
        <v/>
      </c>
    </row>
    <row r="220" spans="1:25">
      <c r="A220" s="201">
        <v>44039</v>
      </c>
      <c r="B220" s="283" t="s">
        <v>47</v>
      </c>
      <c r="C220" s="203" t="s">
        <v>69</v>
      </c>
      <c r="D220" s="205" t="s">
        <v>100</v>
      </c>
      <c r="E220" s="203" t="s">
        <v>71</v>
      </c>
      <c r="F220" s="205">
        <v>7500</v>
      </c>
      <c r="G220" s="206">
        <v>18.95</v>
      </c>
      <c r="H220" s="206">
        <v>0</v>
      </c>
      <c r="I220" s="207">
        <v>0</v>
      </c>
      <c r="J220" s="208">
        <v>0</v>
      </c>
      <c r="K220" s="204" t="s">
        <v>9</v>
      </c>
      <c r="L220" s="210">
        <f t="shared" si="12"/>
        <v>142181.19062499999</v>
      </c>
      <c r="M220" s="78"/>
      <c r="N220" s="34"/>
      <c r="O220" s="78"/>
      <c r="P220" s="78"/>
      <c r="Q220" s="78"/>
      <c r="R220" s="36">
        <f t="shared" ref="R220:R288" si="13">R219*((J220/100)+1)</f>
        <v>25606.95394899034</v>
      </c>
      <c r="S220" s="37" t="str">
        <f t="shared" ref="S220:S381" si="14">IF(R220&lt;&gt;R219,R220-R219,"")</f>
        <v/>
      </c>
      <c r="T220" s="37"/>
      <c r="X220" s="232">
        <f t="shared" si="10"/>
        <v>-4273.0200000000004</v>
      </c>
      <c r="Y220" s="42">
        <f t="shared" si="11"/>
        <v>44132</v>
      </c>
    </row>
    <row r="221" spans="1:25">
      <c r="A221" s="201">
        <v>44040</v>
      </c>
      <c r="B221" s="283" t="s">
        <v>48</v>
      </c>
      <c r="C221" s="203" t="s">
        <v>69</v>
      </c>
      <c r="D221" s="205" t="s">
        <v>100</v>
      </c>
      <c r="E221" s="203" t="s">
        <v>71</v>
      </c>
      <c r="F221" s="205">
        <v>7500</v>
      </c>
      <c r="G221" s="206">
        <v>18.82</v>
      </c>
      <c r="H221" s="206">
        <v>18.96</v>
      </c>
      <c r="I221" s="207">
        <v>-966.28</v>
      </c>
      <c r="J221" s="208">
        <v>-0.67</v>
      </c>
      <c r="K221" s="204" t="s">
        <v>9</v>
      </c>
      <c r="L221" s="210" t="str">
        <f t="shared" si="12"/>
        <v/>
      </c>
      <c r="M221" s="78"/>
      <c r="N221" s="34"/>
      <c r="O221" s="78"/>
      <c r="P221" s="78"/>
      <c r="Q221" s="78"/>
      <c r="R221" s="36">
        <f t="shared" si="13"/>
        <v>25435.387357532105</v>
      </c>
      <c r="S221" s="37">
        <f t="shared" si="14"/>
        <v>-171.56659145823505</v>
      </c>
      <c r="T221" s="37"/>
      <c r="X221" s="39" t="str">
        <f t="shared" si="10"/>
        <v/>
      </c>
      <c r="Y221" s="42" t="str">
        <f t="shared" si="11"/>
        <v/>
      </c>
    </row>
    <row r="222" spans="1:25">
      <c r="A222" s="47">
        <v>44040</v>
      </c>
      <c r="B222" s="301" t="s">
        <v>47</v>
      </c>
      <c r="C222" s="49" t="s">
        <v>69</v>
      </c>
      <c r="D222" s="50" t="s">
        <v>101</v>
      </c>
      <c r="E222" s="49" t="s">
        <v>71</v>
      </c>
      <c r="F222" s="50">
        <v>2500</v>
      </c>
      <c r="G222" s="51">
        <v>56.35</v>
      </c>
      <c r="H222" s="51">
        <v>0</v>
      </c>
      <c r="I222" s="52">
        <v>0</v>
      </c>
      <c r="J222" s="53">
        <v>0</v>
      </c>
      <c r="K222" s="54" t="s">
        <v>9</v>
      </c>
      <c r="L222" s="174">
        <f t="shared" si="12"/>
        <v>140930.78437499999</v>
      </c>
      <c r="M222" s="78"/>
      <c r="N222" s="68"/>
      <c r="O222" s="78"/>
      <c r="P222" s="78"/>
      <c r="Q222" s="78"/>
      <c r="R222" s="36">
        <f t="shared" si="13"/>
        <v>25435.387357532105</v>
      </c>
      <c r="S222" s="37" t="str">
        <f t="shared" si="14"/>
        <v/>
      </c>
      <c r="T222" s="37"/>
      <c r="X222" s="232">
        <f t="shared" si="10"/>
        <v>1247.28</v>
      </c>
      <c r="Y222" s="42">
        <f t="shared" si="11"/>
        <v>44133</v>
      </c>
    </row>
    <row r="223" spans="1:25">
      <c r="A223" s="47">
        <v>44041</v>
      </c>
      <c r="B223" s="301" t="s">
        <v>48</v>
      </c>
      <c r="C223" s="49" t="s">
        <v>69</v>
      </c>
      <c r="D223" s="50" t="s">
        <v>101</v>
      </c>
      <c r="E223" s="49" t="s">
        <v>71</v>
      </c>
      <c r="F223" s="50">
        <v>2500</v>
      </c>
      <c r="G223" s="51">
        <v>56.91</v>
      </c>
      <c r="H223" s="51">
        <v>56.35</v>
      </c>
      <c r="I223" s="52">
        <v>1418.77</v>
      </c>
      <c r="J223" s="53">
        <v>1</v>
      </c>
      <c r="K223" s="54" t="s">
        <v>9</v>
      </c>
      <c r="L223" s="174" t="str">
        <f t="shared" si="12"/>
        <v/>
      </c>
      <c r="M223" s="78"/>
      <c r="N223" s="34"/>
      <c r="O223" s="78"/>
      <c r="P223" s="78"/>
      <c r="Q223" s="78"/>
      <c r="R223" s="36">
        <f t="shared" si="13"/>
        <v>25689.741231107426</v>
      </c>
      <c r="S223" s="37">
        <f t="shared" si="14"/>
        <v>254.3538735753209</v>
      </c>
      <c r="T223" s="37"/>
      <c r="X223" s="39" t="str">
        <f t="shared" si="10"/>
        <v/>
      </c>
      <c r="Y223" s="42" t="str">
        <f t="shared" si="11"/>
        <v/>
      </c>
    </row>
    <row r="224" spans="1:25">
      <c r="A224" s="201">
        <v>44041</v>
      </c>
      <c r="B224" s="283" t="s">
        <v>47</v>
      </c>
      <c r="C224" s="203" t="s">
        <v>69</v>
      </c>
      <c r="D224" s="205" t="s">
        <v>100</v>
      </c>
      <c r="E224" s="203" t="s">
        <v>71</v>
      </c>
      <c r="F224" s="205">
        <v>7000</v>
      </c>
      <c r="G224" s="206">
        <v>20.22</v>
      </c>
      <c r="H224" s="206">
        <v>0</v>
      </c>
      <c r="I224" s="207">
        <v>0</v>
      </c>
      <c r="J224" s="208">
        <v>0</v>
      </c>
      <c r="K224" s="204" t="s">
        <v>9</v>
      </c>
      <c r="L224" s="210">
        <f t="shared" si="12"/>
        <v>141596.00049999999</v>
      </c>
      <c r="M224" s="78"/>
      <c r="N224" s="34"/>
      <c r="O224" s="78"/>
      <c r="P224" s="78"/>
      <c r="Q224" s="78"/>
      <c r="R224" s="36">
        <f t="shared" si="13"/>
        <v>25689.741231107426</v>
      </c>
      <c r="S224" s="37" t="str">
        <f t="shared" si="14"/>
        <v/>
      </c>
      <c r="T224" s="37"/>
      <c r="X224" s="232">
        <f t="shared" si="10"/>
        <v>-1531.57</v>
      </c>
      <c r="Y224" s="42">
        <f t="shared" si="11"/>
        <v>44134</v>
      </c>
    </row>
    <row r="225" spans="1:25">
      <c r="A225" s="201">
        <v>44042</v>
      </c>
      <c r="B225" s="283" t="s">
        <v>48</v>
      </c>
      <c r="C225" s="203" t="s">
        <v>69</v>
      </c>
      <c r="D225" s="205" t="s">
        <v>100</v>
      </c>
      <c r="E225" s="203" t="s">
        <v>71</v>
      </c>
      <c r="F225" s="205">
        <v>7000</v>
      </c>
      <c r="G225" s="206">
        <v>20.43</v>
      </c>
      <c r="H225" s="206">
        <v>20.23</v>
      </c>
      <c r="I225" s="207">
        <v>1433.33</v>
      </c>
      <c r="J225" s="208">
        <v>1.01</v>
      </c>
      <c r="K225" s="204" t="s">
        <v>9</v>
      </c>
      <c r="L225" s="210" t="str">
        <f t="shared" si="12"/>
        <v/>
      </c>
      <c r="M225" s="78"/>
      <c r="N225" s="34"/>
      <c r="O225" s="78"/>
      <c r="P225" s="78"/>
      <c r="Q225" s="78"/>
      <c r="R225" s="36">
        <f t="shared" si="13"/>
        <v>25949.207617541611</v>
      </c>
      <c r="S225" s="37">
        <f t="shared" si="14"/>
        <v>259.46638643418555</v>
      </c>
      <c r="T225" s="37"/>
      <c r="X225" s="39" t="str">
        <f t="shared" si="10"/>
        <v/>
      </c>
      <c r="Y225" s="42" t="str">
        <f t="shared" si="11"/>
        <v/>
      </c>
    </row>
    <row r="226" spans="1:25">
      <c r="A226" s="47">
        <v>44042</v>
      </c>
      <c r="B226" s="301" t="s">
        <v>47</v>
      </c>
      <c r="C226" s="49" t="s">
        <v>69</v>
      </c>
      <c r="D226" s="50" t="s">
        <v>101</v>
      </c>
      <c r="E226" s="49" t="s">
        <v>71</v>
      </c>
      <c r="F226" s="50">
        <v>2400</v>
      </c>
      <c r="G226" s="51">
        <v>60.02</v>
      </c>
      <c r="H226" s="51">
        <v>0</v>
      </c>
      <c r="I226" s="52">
        <v>0</v>
      </c>
      <c r="J226" s="53">
        <v>0</v>
      </c>
      <c r="K226" s="54" t="s">
        <v>9</v>
      </c>
      <c r="L226" s="174">
        <f t="shared" si="12"/>
        <v>144104.8156</v>
      </c>
      <c r="M226" s="78"/>
      <c r="N226" s="34"/>
      <c r="O226" s="78"/>
      <c r="P226" s="78"/>
      <c r="Q226" s="78"/>
      <c r="R226" s="36">
        <f t="shared" si="13"/>
        <v>25949.207617541611</v>
      </c>
      <c r="S226" s="37" t="str">
        <f t="shared" si="14"/>
        <v/>
      </c>
      <c r="T226" s="37"/>
      <c r="X226" s="232">
        <f t="shared" si="10"/>
        <v>3360.79</v>
      </c>
      <c r="Y226" s="42">
        <f t="shared" si="11"/>
        <v>44138</v>
      </c>
    </row>
    <row r="227" spans="1:25">
      <c r="A227" s="47">
        <v>44043</v>
      </c>
      <c r="B227" s="301" t="s">
        <v>48</v>
      </c>
      <c r="C227" s="49" t="s">
        <v>69</v>
      </c>
      <c r="D227" s="50" t="s">
        <v>101</v>
      </c>
      <c r="E227" s="49" t="s">
        <v>71</v>
      </c>
      <c r="F227" s="50">
        <v>2400</v>
      </c>
      <c r="G227" s="51">
        <v>60.62</v>
      </c>
      <c r="H227" s="51">
        <v>60.02</v>
      </c>
      <c r="I227" s="52">
        <v>1451.82</v>
      </c>
      <c r="J227" s="53">
        <v>1</v>
      </c>
      <c r="K227" s="54" t="s">
        <v>9</v>
      </c>
      <c r="L227" s="174" t="str">
        <f t="shared" si="12"/>
        <v/>
      </c>
      <c r="M227" s="78"/>
      <c r="N227" s="34"/>
      <c r="O227" s="78"/>
      <c r="P227" s="78"/>
      <c r="Q227" s="78"/>
      <c r="R227" s="36">
        <f t="shared" si="13"/>
        <v>26208.699693717026</v>
      </c>
      <c r="S227" s="37">
        <f t="shared" si="14"/>
        <v>259.4920761754147</v>
      </c>
      <c r="T227" s="37"/>
      <c r="X227" s="39" t="str">
        <f t="shared" si="10"/>
        <v/>
      </c>
      <c r="Y227" s="42" t="str">
        <f t="shared" si="11"/>
        <v/>
      </c>
    </row>
    <row r="228" spans="1:25">
      <c r="A228" s="302">
        <v>44043</v>
      </c>
      <c r="B228" s="303" t="s">
        <v>47</v>
      </c>
      <c r="C228" s="304" t="s">
        <v>69</v>
      </c>
      <c r="D228" s="305" t="s">
        <v>100</v>
      </c>
      <c r="E228" s="304" t="s">
        <v>71</v>
      </c>
      <c r="F228" s="306">
        <v>7100</v>
      </c>
      <c r="G228" s="307">
        <v>20.58</v>
      </c>
      <c r="H228" s="307">
        <v>0</v>
      </c>
      <c r="I228" s="308">
        <v>0</v>
      </c>
      <c r="J228" s="309">
        <v>0</v>
      </c>
      <c r="K228" s="305" t="s">
        <v>9</v>
      </c>
      <c r="L228" s="310">
        <f t="shared" si="12"/>
        <v>146175.48835</v>
      </c>
      <c r="M228" s="383"/>
      <c r="N228" s="34"/>
      <c r="O228" s="78"/>
      <c r="P228" s="78"/>
      <c r="Q228" s="78"/>
      <c r="R228" s="36">
        <f t="shared" si="13"/>
        <v>26208.699693717026</v>
      </c>
      <c r="S228" s="37" t="str">
        <f t="shared" si="14"/>
        <v/>
      </c>
      <c r="T228" s="37">
        <f>SUM(S184:S228)</f>
        <v>4645.5262252026987</v>
      </c>
      <c r="X228" s="232">
        <f t="shared" si="10"/>
        <v>1253.04</v>
      </c>
      <c r="Y228" s="42">
        <f t="shared" si="11"/>
        <v>44139</v>
      </c>
    </row>
    <row r="229" spans="1:25">
      <c r="A229" s="311">
        <v>44046</v>
      </c>
      <c r="B229" s="312" t="s">
        <v>48</v>
      </c>
      <c r="C229" s="313" t="s">
        <v>69</v>
      </c>
      <c r="D229" s="314" t="s">
        <v>100</v>
      </c>
      <c r="E229" s="313" t="s">
        <v>71</v>
      </c>
      <c r="F229" s="315">
        <v>7100</v>
      </c>
      <c r="G229" s="316">
        <v>20.8</v>
      </c>
      <c r="H229" s="316">
        <v>20.59</v>
      </c>
      <c r="I229" s="317">
        <v>1523.5</v>
      </c>
      <c r="J229" s="318">
        <v>1.04</v>
      </c>
      <c r="K229" s="314" t="s">
        <v>9</v>
      </c>
      <c r="L229" s="577" t="str">
        <f t="shared" si="12"/>
        <v/>
      </c>
      <c r="M229" s="33" t="s">
        <v>41</v>
      </c>
      <c r="N229" s="34"/>
      <c r="O229" s="78"/>
      <c r="P229" s="78"/>
      <c r="Q229" s="78"/>
      <c r="R229" s="36">
        <f t="shared" si="13"/>
        <v>26481.270170531683</v>
      </c>
      <c r="S229" s="37">
        <f t="shared" si="14"/>
        <v>272.57047681465701</v>
      </c>
      <c r="T229" s="37"/>
      <c r="X229" s="39" t="str">
        <f t="shared" si="10"/>
        <v/>
      </c>
      <c r="Y229" s="42" t="str">
        <f t="shared" si="11"/>
        <v/>
      </c>
    </row>
    <row r="230" spans="1:25">
      <c r="A230" s="47">
        <v>44046</v>
      </c>
      <c r="B230" s="301" t="s">
        <v>47</v>
      </c>
      <c r="C230" s="49" t="s">
        <v>69</v>
      </c>
      <c r="D230" s="50" t="s">
        <v>101</v>
      </c>
      <c r="E230" s="49" t="s">
        <v>71</v>
      </c>
      <c r="F230" s="50">
        <v>2300</v>
      </c>
      <c r="G230" s="51">
        <v>62.51</v>
      </c>
      <c r="H230" s="51">
        <v>0</v>
      </c>
      <c r="I230" s="52">
        <v>0</v>
      </c>
      <c r="J230" s="53">
        <v>0</v>
      </c>
      <c r="K230" s="54" t="s">
        <v>9</v>
      </c>
      <c r="L230" s="55">
        <f t="shared" si="12"/>
        <v>143829.72622499999</v>
      </c>
      <c r="M230" s="45" t="s">
        <v>21</v>
      </c>
      <c r="N230" s="34"/>
      <c r="O230" s="78"/>
      <c r="P230" s="78"/>
      <c r="Q230" s="78"/>
      <c r="R230" s="36">
        <f t="shared" si="13"/>
        <v>26481.270170531683</v>
      </c>
      <c r="S230" s="37" t="str">
        <f t="shared" si="14"/>
        <v/>
      </c>
      <c r="T230" s="37"/>
      <c r="X230" s="232">
        <f t="shared" si="10"/>
        <v>2453.79</v>
      </c>
      <c r="Y230" s="42">
        <f t="shared" si="11"/>
        <v>44140</v>
      </c>
    </row>
    <row r="231" spans="1:25">
      <c r="A231" s="47">
        <v>44047</v>
      </c>
      <c r="B231" s="301" t="s">
        <v>48</v>
      </c>
      <c r="C231" s="49" t="s">
        <v>69</v>
      </c>
      <c r="D231" s="50" t="s">
        <v>101</v>
      </c>
      <c r="E231" s="49" t="s">
        <v>71</v>
      </c>
      <c r="F231" s="50">
        <v>2300</v>
      </c>
      <c r="G231" s="51">
        <v>63.14</v>
      </c>
      <c r="H231" s="51">
        <v>62.51</v>
      </c>
      <c r="I231" s="52">
        <v>1455.86</v>
      </c>
      <c r="J231" s="53">
        <v>1.01</v>
      </c>
      <c r="K231" s="54" t="s">
        <v>9</v>
      </c>
      <c r="L231" s="55" t="str">
        <f t="shared" si="12"/>
        <v/>
      </c>
      <c r="M231" s="56">
        <f>IFERROR(AVERAGE(L229:L270),0)</f>
        <v>143785.47375238096</v>
      </c>
      <c r="N231" s="34"/>
      <c r="O231" s="78"/>
      <c r="P231" s="78"/>
      <c r="Q231" s="78"/>
      <c r="R231" s="36">
        <f t="shared" si="13"/>
        <v>26748.730999254054</v>
      </c>
      <c r="S231" s="37">
        <f t="shared" si="14"/>
        <v>267.46082872237093</v>
      </c>
      <c r="T231" s="37"/>
      <c r="X231" s="39" t="str">
        <f t="shared" si="10"/>
        <v/>
      </c>
      <c r="Y231" s="42" t="str">
        <f t="shared" si="11"/>
        <v/>
      </c>
    </row>
    <row r="232" spans="1:25">
      <c r="A232" s="201">
        <v>44047</v>
      </c>
      <c r="B232" s="283" t="s">
        <v>47</v>
      </c>
      <c r="C232" s="203" t="s">
        <v>69</v>
      </c>
      <c r="D232" s="205" t="s">
        <v>100</v>
      </c>
      <c r="E232" s="203" t="s">
        <v>71</v>
      </c>
      <c r="F232" s="205">
        <v>7200</v>
      </c>
      <c r="G232" s="206">
        <v>20.5</v>
      </c>
      <c r="H232" s="206">
        <v>0</v>
      </c>
      <c r="I232" s="207">
        <v>0</v>
      </c>
      <c r="J232" s="208">
        <v>0</v>
      </c>
      <c r="K232" s="204" t="s">
        <v>9</v>
      </c>
      <c r="L232" s="209">
        <f t="shared" si="12"/>
        <v>147657.97</v>
      </c>
      <c r="M232" s="45" t="s">
        <v>24</v>
      </c>
      <c r="N232" s="34"/>
      <c r="O232" s="78"/>
      <c r="P232" s="78"/>
      <c r="Q232" s="78"/>
      <c r="R232" s="36">
        <f t="shared" si="13"/>
        <v>26748.730999254054</v>
      </c>
      <c r="S232" s="37" t="str">
        <f t="shared" si="14"/>
        <v/>
      </c>
      <c r="T232" s="37"/>
      <c r="X232" s="232">
        <f t="shared" si="10"/>
        <v>3890.27</v>
      </c>
      <c r="Y232" s="42">
        <f t="shared" si="11"/>
        <v>44144</v>
      </c>
    </row>
    <row r="233" spans="1:25">
      <c r="A233" s="201">
        <v>44048</v>
      </c>
      <c r="B233" s="283" t="s">
        <v>48</v>
      </c>
      <c r="C233" s="203" t="s">
        <v>69</v>
      </c>
      <c r="D233" s="205" t="s">
        <v>100</v>
      </c>
      <c r="E233" s="203" t="s">
        <v>71</v>
      </c>
      <c r="F233" s="205">
        <v>7200</v>
      </c>
      <c r="G233" s="206">
        <v>20.72</v>
      </c>
      <c r="H233" s="206">
        <v>20.51</v>
      </c>
      <c r="I233" s="207">
        <v>1545.32</v>
      </c>
      <c r="J233" s="208">
        <v>1.04</v>
      </c>
      <c r="K233" s="204" t="s">
        <v>9</v>
      </c>
      <c r="L233" s="209" t="str">
        <f t="shared" si="12"/>
        <v/>
      </c>
      <c r="M233" s="56">
        <f>SUM(I229:I270)</f>
        <v>-363.74000000000069</v>
      </c>
      <c r="N233" s="34"/>
      <c r="O233" s="78"/>
      <c r="P233" s="78"/>
      <c r="Q233" s="78"/>
      <c r="R233" s="36">
        <f t="shared" si="13"/>
        <v>27026.917801646294</v>
      </c>
      <c r="S233" s="37">
        <f t="shared" si="14"/>
        <v>278.18680239223977</v>
      </c>
      <c r="T233" s="37"/>
      <c r="X233" s="39" t="str">
        <f t="shared" si="10"/>
        <v/>
      </c>
      <c r="Y233" s="42" t="str">
        <f t="shared" si="11"/>
        <v/>
      </c>
    </row>
    <row r="234" spans="1:25">
      <c r="A234" s="47">
        <v>44048</v>
      </c>
      <c r="B234" s="48" t="s">
        <v>47</v>
      </c>
      <c r="C234" s="49" t="s">
        <v>69</v>
      </c>
      <c r="D234" s="54" t="s">
        <v>101</v>
      </c>
      <c r="E234" s="49" t="s">
        <v>71</v>
      </c>
      <c r="F234" s="50">
        <v>2400</v>
      </c>
      <c r="G234" s="51">
        <v>61.65</v>
      </c>
      <c r="H234" s="51">
        <v>0</v>
      </c>
      <c r="I234" s="52">
        <v>0</v>
      </c>
      <c r="J234" s="53">
        <v>0</v>
      </c>
      <c r="K234" s="54" t="s">
        <v>9</v>
      </c>
      <c r="L234" s="55">
        <f t="shared" si="12"/>
        <v>148018.087</v>
      </c>
      <c r="M234" s="45" t="s">
        <v>27</v>
      </c>
      <c r="N234" s="34"/>
      <c r="O234" s="78"/>
      <c r="P234" s="78"/>
      <c r="Q234" s="78"/>
      <c r="R234" s="36">
        <f t="shared" si="13"/>
        <v>27026.917801646294</v>
      </c>
      <c r="S234" s="37" t="str">
        <f t="shared" si="14"/>
        <v/>
      </c>
      <c r="T234" s="37"/>
      <c r="X234" s="232">
        <f t="shared" si="10"/>
        <v>1348.25</v>
      </c>
      <c r="Y234" s="42">
        <f t="shared" si="11"/>
        <v>44146</v>
      </c>
    </row>
    <row r="235" spans="1:25">
      <c r="A235" s="47">
        <v>44049</v>
      </c>
      <c r="B235" s="48" t="s">
        <v>48</v>
      </c>
      <c r="C235" s="49" t="s">
        <v>69</v>
      </c>
      <c r="D235" s="54" t="s">
        <v>101</v>
      </c>
      <c r="E235" s="49" t="s">
        <v>71</v>
      </c>
      <c r="F235" s="50">
        <v>2400</v>
      </c>
      <c r="G235" s="51">
        <v>62.27</v>
      </c>
      <c r="H235" s="51">
        <v>61.65</v>
      </c>
      <c r="I235" s="52">
        <v>1497.14</v>
      </c>
      <c r="J235" s="53">
        <v>1.01</v>
      </c>
      <c r="K235" s="54" t="s">
        <v>9</v>
      </c>
      <c r="L235" s="55" t="str">
        <f t="shared" si="12"/>
        <v/>
      </c>
      <c r="M235" s="66">
        <f>SUM(J229:J270)/100</f>
        <v>8.9999999999998523E-4</v>
      </c>
      <c r="N235" s="34"/>
      <c r="O235" s="78"/>
      <c r="P235" s="78"/>
      <c r="Q235" s="78"/>
      <c r="R235" s="36">
        <f t="shared" si="13"/>
        <v>27299.889671442921</v>
      </c>
      <c r="S235" s="37">
        <f t="shared" si="14"/>
        <v>272.97186979662729</v>
      </c>
      <c r="T235" s="37"/>
      <c r="X235" s="39" t="str">
        <f t="shared" si="10"/>
        <v/>
      </c>
      <c r="Y235" s="42" t="str">
        <f t="shared" si="11"/>
        <v/>
      </c>
    </row>
    <row r="236" spans="1:25">
      <c r="A236" s="201">
        <v>44049</v>
      </c>
      <c r="B236" s="283" t="s">
        <v>47</v>
      </c>
      <c r="C236" s="203" t="s">
        <v>69</v>
      </c>
      <c r="D236" s="205" t="s">
        <v>100</v>
      </c>
      <c r="E236" s="203" t="s">
        <v>71</v>
      </c>
      <c r="F236" s="205">
        <v>6900</v>
      </c>
      <c r="G236" s="206">
        <v>21.7</v>
      </c>
      <c r="H236" s="206">
        <v>0</v>
      </c>
      <c r="I236" s="207">
        <v>0</v>
      </c>
      <c r="J236" s="208">
        <v>0</v>
      </c>
      <c r="K236" s="204" t="s">
        <v>9</v>
      </c>
      <c r="L236" s="209">
        <f t="shared" si="12"/>
        <v>149788.66224999999</v>
      </c>
      <c r="M236" s="319"/>
      <c r="N236" s="34"/>
      <c r="O236" s="78"/>
      <c r="P236" s="78"/>
      <c r="Q236" s="78"/>
      <c r="R236" s="36">
        <f t="shared" si="13"/>
        <v>27299.889671442921</v>
      </c>
      <c r="S236" s="37" t="str">
        <f t="shared" si="14"/>
        <v/>
      </c>
      <c r="T236" s="37"/>
      <c r="X236" s="320">
        <f t="shared" si="10"/>
        <v>-30.71</v>
      </c>
      <c r="Y236" s="42">
        <f t="shared" si="11"/>
        <v>44147</v>
      </c>
    </row>
    <row r="237" spans="1:25">
      <c r="A237" s="201">
        <v>44050</v>
      </c>
      <c r="B237" s="283" t="s">
        <v>48</v>
      </c>
      <c r="C237" s="203" t="s">
        <v>69</v>
      </c>
      <c r="D237" s="205" t="s">
        <v>100</v>
      </c>
      <c r="E237" s="203" t="s">
        <v>71</v>
      </c>
      <c r="F237" s="205">
        <v>6900</v>
      </c>
      <c r="G237" s="206">
        <v>21.93</v>
      </c>
      <c r="H237" s="206">
        <v>21.71</v>
      </c>
      <c r="I237" s="207">
        <v>1544.01</v>
      </c>
      <c r="J237" s="208">
        <v>1.03</v>
      </c>
      <c r="K237" s="204" t="s">
        <v>9</v>
      </c>
      <c r="L237" s="210" t="str">
        <f t="shared" si="12"/>
        <v/>
      </c>
      <c r="M237" s="78"/>
      <c r="N237" s="34"/>
      <c r="O237" s="78"/>
      <c r="P237" s="78"/>
      <c r="Q237" s="78"/>
      <c r="R237" s="36">
        <f t="shared" si="13"/>
        <v>27581.078535058783</v>
      </c>
      <c r="S237" s="37">
        <f t="shared" si="14"/>
        <v>281.18886361586192</v>
      </c>
      <c r="T237" s="37"/>
      <c r="X237" s="39" t="str">
        <f t="shared" si="10"/>
        <v/>
      </c>
      <c r="Y237" s="42" t="str">
        <f t="shared" si="11"/>
        <v/>
      </c>
    </row>
    <row r="238" spans="1:25">
      <c r="A238" s="47">
        <v>44050</v>
      </c>
      <c r="B238" s="48" t="s">
        <v>47</v>
      </c>
      <c r="C238" s="49" t="s">
        <v>69</v>
      </c>
      <c r="D238" s="54" t="s">
        <v>101</v>
      </c>
      <c r="E238" s="49" t="s">
        <v>71</v>
      </c>
      <c r="F238" s="50">
        <v>2300</v>
      </c>
      <c r="G238" s="51">
        <v>64.02</v>
      </c>
      <c r="H238" s="51">
        <v>0</v>
      </c>
      <c r="I238" s="52">
        <v>0</v>
      </c>
      <c r="J238" s="53">
        <v>0</v>
      </c>
      <c r="K238" s="54" t="s">
        <v>9</v>
      </c>
      <c r="L238" s="55">
        <f t="shared" si="12"/>
        <v>147303.85495000001</v>
      </c>
      <c r="M238" s="78"/>
      <c r="N238" s="34"/>
      <c r="O238" s="78"/>
      <c r="P238" s="78"/>
      <c r="Q238" s="78"/>
      <c r="R238" s="36">
        <f t="shared" si="13"/>
        <v>27581.078535058783</v>
      </c>
      <c r="S238" s="37" t="str">
        <f t="shared" si="14"/>
        <v/>
      </c>
      <c r="T238" s="37"/>
      <c r="X238" s="232">
        <f t="shared" si="10"/>
        <v>523.80999999999995</v>
      </c>
      <c r="Y238" s="42">
        <f t="shared" si="11"/>
        <v>44148</v>
      </c>
    </row>
    <row r="239" spans="1:25">
      <c r="A239" s="47">
        <v>44053</v>
      </c>
      <c r="B239" s="48" t="s">
        <v>48</v>
      </c>
      <c r="C239" s="49" t="s">
        <v>69</v>
      </c>
      <c r="D239" s="54" t="s">
        <v>101</v>
      </c>
      <c r="E239" s="49" t="s">
        <v>71</v>
      </c>
      <c r="F239" s="50">
        <v>2300</v>
      </c>
      <c r="G239" s="51">
        <v>64.67</v>
      </c>
      <c r="H239" s="51">
        <v>64.02</v>
      </c>
      <c r="I239" s="52">
        <v>1499.58</v>
      </c>
      <c r="J239" s="53">
        <v>1.01</v>
      </c>
      <c r="K239" s="54" t="s">
        <v>9</v>
      </c>
      <c r="L239" s="55" t="str">
        <f t="shared" si="12"/>
        <v/>
      </c>
      <c r="M239" s="78"/>
      <c r="N239" s="34"/>
      <c r="O239" s="78"/>
      <c r="P239" s="78"/>
      <c r="Q239" s="78"/>
      <c r="R239" s="36">
        <f t="shared" si="13"/>
        <v>27859.647428262877</v>
      </c>
      <c r="S239" s="37">
        <f t="shared" si="14"/>
        <v>278.56889320409391</v>
      </c>
      <c r="T239" s="37"/>
      <c r="X239" s="39" t="str">
        <f t="shared" si="10"/>
        <v/>
      </c>
      <c r="Y239" s="42" t="str">
        <f t="shared" si="11"/>
        <v/>
      </c>
    </row>
    <row r="240" spans="1:25">
      <c r="A240" s="127">
        <v>44053</v>
      </c>
      <c r="B240" s="128" t="s">
        <v>47</v>
      </c>
      <c r="C240" s="129" t="s">
        <v>69</v>
      </c>
      <c r="D240" s="130" t="s">
        <v>103</v>
      </c>
      <c r="E240" s="129" t="s">
        <v>71</v>
      </c>
      <c r="F240" s="130">
        <v>2700</v>
      </c>
      <c r="G240" s="131">
        <v>54.98</v>
      </c>
      <c r="H240" s="131">
        <v>0</v>
      </c>
      <c r="I240" s="132">
        <v>0</v>
      </c>
      <c r="J240" s="133">
        <v>0</v>
      </c>
      <c r="K240" s="134" t="s">
        <v>9</v>
      </c>
      <c r="L240" s="135">
        <f t="shared" si="12"/>
        <v>148504.24494999999</v>
      </c>
      <c r="M240" s="78"/>
      <c r="N240" s="34"/>
      <c r="O240" s="78"/>
      <c r="P240" s="78"/>
      <c r="Q240" s="78"/>
      <c r="R240" s="36">
        <f t="shared" si="13"/>
        <v>27859.647428262877</v>
      </c>
      <c r="S240" s="37" t="str">
        <f t="shared" si="14"/>
        <v/>
      </c>
      <c r="T240" s="37"/>
      <c r="X240" s="448">
        <f t="shared" si="10"/>
        <v>-541.78</v>
      </c>
      <c r="Y240" s="42">
        <f t="shared" si="11"/>
        <v>44152</v>
      </c>
    </row>
    <row r="241" spans="1:25">
      <c r="A241" s="127">
        <v>44054</v>
      </c>
      <c r="B241" s="128" t="s">
        <v>48</v>
      </c>
      <c r="C241" s="129" t="s">
        <v>69</v>
      </c>
      <c r="D241" s="134" t="s">
        <v>103</v>
      </c>
      <c r="E241" s="129" t="s">
        <v>71</v>
      </c>
      <c r="F241" s="130">
        <v>2700</v>
      </c>
      <c r="G241" s="131">
        <v>53.97</v>
      </c>
      <c r="H241" s="131">
        <v>54.98</v>
      </c>
      <c r="I241" s="132">
        <v>-2701.85</v>
      </c>
      <c r="J241" s="133">
        <v>-1.82</v>
      </c>
      <c r="K241" s="134" t="s">
        <v>9</v>
      </c>
      <c r="L241" s="135" t="str">
        <f t="shared" si="12"/>
        <v/>
      </c>
      <c r="M241" s="78"/>
      <c r="N241" s="34"/>
      <c r="O241" s="78"/>
      <c r="P241" s="78"/>
      <c r="Q241" s="78"/>
      <c r="R241" s="36">
        <f t="shared" si="13"/>
        <v>27352.601845068493</v>
      </c>
      <c r="S241" s="37">
        <f t="shared" si="14"/>
        <v>-507.04558319438365</v>
      </c>
      <c r="T241" s="37"/>
      <c r="X241" s="39" t="str">
        <f t="shared" si="10"/>
        <v/>
      </c>
      <c r="Y241" s="42" t="str">
        <f t="shared" si="11"/>
        <v/>
      </c>
    </row>
    <row r="242" spans="1:25">
      <c r="A242" s="47">
        <v>44054</v>
      </c>
      <c r="B242" s="48" t="s">
        <v>47</v>
      </c>
      <c r="C242" s="49" t="s">
        <v>69</v>
      </c>
      <c r="D242" s="54" t="s">
        <v>101</v>
      </c>
      <c r="E242" s="49" t="s">
        <v>71</v>
      </c>
      <c r="F242" s="50">
        <v>2400</v>
      </c>
      <c r="G242" s="51">
        <v>60.52</v>
      </c>
      <c r="H242" s="51">
        <v>0</v>
      </c>
      <c r="I242" s="52">
        <v>0</v>
      </c>
      <c r="J242" s="53">
        <v>0</v>
      </c>
      <c r="K242" s="54" t="s">
        <v>9</v>
      </c>
      <c r="L242" s="55">
        <f t="shared" si="12"/>
        <v>145305.20559999999</v>
      </c>
      <c r="M242" s="78"/>
      <c r="N242" s="34"/>
      <c r="O242" s="78"/>
      <c r="P242" s="78"/>
      <c r="Q242" s="78"/>
      <c r="R242" s="36">
        <f t="shared" si="13"/>
        <v>27352.601845068493</v>
      </c>
      <c r="S242" s="37" t="str">
        <f t="shared" si="14"/>
        <v/>
      </c>
      <c r="T242" s="37"/>
      <c r="X242" s="448">
        <f t="shared" si="10"/>
        <v>1001.08</v>
      </c>
      <c r="Y242" s="42">
        <f t="shared" si="11"/>
        <v>44153</v>
      </c>
    </row>
    <row r="243" spans="1:25">
      <c r="A243" s="47">
        <v>44055</v>
      </c>
      <c r="B243" s="48" t="s">
        <v>48</v>
      </c>
      <c r="C243" s="49" t="s">
        <v>69</v>
      </c>
      <c r="D243" s="54" t="s">
        <v>101</v>
      </c>
      <c r="E243" s="49" t="s">
        <v>71</v>
      </c>
      <c r="F243" s="50">
        <v>2400</v>
      </c>
      <c r="G243" s="51">
        <v>61.13</v>
      </c>
      <c r="H243" s="51">
        <v>60.52</v>
      </c>
      <c r="I243" s="52">
        <v>1474.81</v>
      </c>
      <c r="J243" s="53">
        <v>1.01</v>
      </c>
      <c r="K243" s="54" t="s">
        <v>9</v>
      </c>
      <c r="L243" s="55" t="str">
        <f t="shared" si="12"/>
        <v/>
      </c>
      <c r="M243" s="78"/>
      <c r="N243" s="34"/>
      <c r="O243" s="78"/>
      <c r="P243" s="78"/>
      <c r="Q243" s="78"/>
      <c r="R243" s="36">
        <f t="shared" si="13"/>
        <v>27628.863123703686</v>
      </c>
      <c r="S243" s="37">
        <f t="shared" si="14"/>
        <v>276.26127863519287</v>
      </c>
      <c r="T243" s="37"/>
      <c r="X243" s="448">
        <f t="shared" si="10"/>
        <v>-712.34</v>
      </c>
      <c r="Y243" s="42">
        <f t="shared" si="11"/>
        <v>44153</v>
      </c>
    </row>
    <row r="244" spans="1:25">
      <c r="A244" s="201">
        <v>44055</v>
      </c>
      <c r="B244" s="283" t="s">
        <v>47</v>
      </c>
      <c r="C244" s="203" t="s">
        <v>69</v>
      </c>
      <c r="D244" s="205" t="s">
        <v>100</v>
      </c>
      <c r="E244" s="203" t="s">
        <v>71</v>
      </c>
      <c r="F244" s="205">
        <v>7200</v>
      </c>
      <c r="G244" s="206">
        <v>20.62</v>
      </c>
      <c r="H244" s="206">
        <v>0</v>
      </c>
      <c r="I244" s="207">
        <v>0</v>
      </c>
      <c r="J244" s="208">
        <v>0</v>
      </c>
      <c r="K244" s="204" t="s">
        <v>9</v>
      </c>
      <c r="L244" s="209">
        <f t="shared" si="12"/>
        <v>148522.25080000001</v>
      </c>
      <c r="M244" s="78"/>
      <c r="N244" s="34"/>
      <c r="O244" s="78"/>
      <c r="P244" s="78"/>
      <c r="Q244" s="78"/>
      <c r="R244" s="36">
        <f t="shared" si="13"/>
        <v>27628.863123703686</v>
      </c>
      <c r="S244" s="37" t="str">
        <f t="shared" si="14"/>
        <v/>
      </c>
      <c r="T244" s="37"/>
      <c r="X244" s="39" t="str">
        <f t="shared" si="10"/>
        <v/>
      </c>
      <c r="Y244" s="42" t="str">
        <f t="shared" si="11"/>
        <v/>
      </c>
    </row>
    <row r="245" spans="1:25">
      <c r="A245" s="201">
        <v>44056</v>
      </c>
      <c r="B245" s="283" t="s">
        <v>48</v>
      </c>
      <c r="C245" s="203" t="s">
        <v>69</v>
      </c>
      <c r="D245" s="205" t="s">
        <v>100</v>
      </c>
      <c r="E245" s="203" t="s">
        <v>71</v>
      </c>
      <c r="F245" s="205">
        <v>7200</v>
      </c>
      <c r="G245" s="206">
        <v>20.84</v>
      </c>
      <c r="H245" s="206">
        <v>20.63</v>
      </c>
      <c r="I245" s="207">
        <v>1544.79</v>
      </c>
      <c r="J245" s="208">
        <v>1.04</v>
      </c>
      <c r="K245" s="204" t="s">
        <v>9</v>
      </c>
      <c r="L245" s="210" t="str">
        <f t="shared" si="12"/>
        <v/>
      </c>
      <c r="M245" s="78"/>
      <c r="N245" s="34"/>
      <c r="O245" s="78"/>
      <c r="P245" s="78"/>
      <c r="Q245" s="78"/>
      <c r="R245" s="36">
        <f t="shared" si="13"/>
        <v>27916.203300190202</v>
      </c>
      <c r="S245" s="37">
        <f t="shared" si="14"/>
        <v>287.3401764865157</v>
      </c>
      <c r="T245" s="37"/>
      <c r="X245" s="449">
        <f t="shared" si="10"/>
        <v>1316.36</v>
      </c>
      <c r="Y245" s="42">
        <f t="shared" si="11"/>
        <v>44154</v>
      </c>
    </row>
    <row r="246" spans="1:25">
      <c r="A246" s="47">
        <v>44056</v>
      </c>
      <c r="B246" s="48" t="s">
        <v>47</v>
      </c>
      <c r="C246" s="49" t="s">
        <v>69</v>
      </c>
      <c r="D246" s="54" t="s">
        <v>101</v>
      </c>
      <c r="E246" s="49" t="s">
        <v>71</v>
      </c>
      <c r="F246" s="50">
        <v>2400</v>
      </c>
      <c r="G246" s="51">
        <v>62.62</v>
      </c>
      <c r="H246" s="51">
        <v>0</v>
      </c>
      <c r="I246" s="52">
        <v>0</v>
      </c>
      <c r="J246" s="53">
        <v>0</v>
      </c>
      <c r="K246" s="54" t="s">
        <v>9</v>
      </c>
      <c r="L246" s="55">
        <f t="shared" si="12"/>
        <v>150346.84359999999</v>
      </c>
      <c r="M246" s="78"/>
      <c r="N246" s="34"/>
      <c r="O246" s="78"/>
      <c r="P246" s="78"/>
      <c r="Q246" s="78"/>
      <c r="R246" s="36">
        <f t="shared" si="13"/>
        <v>27916.203300190202</v>
      </c>
      <c r="S246" s="37" t="str">
        <f t="shared" si="14"/>
        <v/>
      </c>
      <c r="T246" s="37"/>
      <c r="X246" s="39" t="str">
        <f t="shared" ref="X246:X309" si="15">IF(I361&lt;&gt;0,I361,"")</f>
        <v/>
      </c>
      <c r="Y246" s="42" t="str">
        <f t="shared" ref="Y246:Y309" si="16">IF(I361&lt;&gt;0,A361,"")</f>
        <v/>
      </c>
    </row>
    <row r="247" spans="1:25">
      <c r="A247" s="47">
        <v>44057</v>
      </c>
      <c r="B247" s="48" t="s">
        <v>48</v>
      </c>
      <c r="C247" s="49" t="s">
        <v>69</v>
      </c>
      <c r="D247" s="54" t="s">
        <v>101</v>
      </c>
      <c r="E247" s="49" t="s">
        <v>71</v>
      </c>
      <c r="F247" s="50">
        <v>2400</v>
      </c>
      <c r="G247" s="51">
        <v>58.78</v>
      </c>
      <c r="H247" s="51">
        <v>62.62</v>
      </c>
      <c r="I247" s="52">
        <v>-9210.99</v>
      </c>
      <c r="J247" s="53">
        <v>-6.12</v>
      </c>
      <c r="K247" s="54" t="s">
        <v>9</v>
      </c>
      <c r="L247" s="55" t="str">
        <f t="shared" si="12"/>
        <v/>
      </c>
      <c r="M247" s="78"/>
      <c r="N247" s="34"/>
      <c r="O247" s="78"/>
      <c r="P247" s="78"/>
      <c r="Q247" s="78"/>
      <c r="R247" s="36">
        <f t="shared" si="13"/>
        <v>26207.731658218559</v>
      </c>
      <c r="S247" s="37">
        <f t="shared" si="14"/>
        <v>-1708.4716419716424</v>
      </c>
      <c r="T247" s="37"/>
      <c r="X247" s="448">
        <f t="shared" si="15"/>
        <v>1979.08</v>
      </c>
      <c r="Y247" s="42">
        <f t="shared" si="16"/>
        <v>44155</v>
      </c>
    </row>
    <row r="248" spans="1:25">
      <c r="A248" s="118">
        <v>44057</v>
      </c>
      <c r="B248" s="119" t="s">
        <v>47</v>
      </c>
      <c r="C248" s="120" t="s">
        <v>69</v>
      </c>
      <c r="D248" s="125" t="s">
        <v>97</v>
      </c>
      <c r="E248" s="120" t="s">
        <v>71</v>
      </c>
      <c r="F248" s="121">
        <v>5000</v>
      </c>
      <c r="G248" s="122">
        <v>28.37</v>
      </c>
      <c r="H248" s="122">
        <v>0</v>
      </c>
      <c r="I248" s="142">
        <v>0</v>
      </c>
      <c r="J248" s="124">
        <v>0</v>
      </c>
      <c r="K248" s="125" t="s">
        <v>9</v>
      </c>
      <c r="L248" s="574">
        <f t="shared" si="12"/>
        <v>141906.10125000001</v>
      </c>
      <c r="M248" s="78"/>
      <c r="N248" s="34"/>
      <c r="O248" s="78"/>
      <c r="P248" s="78"/>
      <c r="Q248" s="78"/>
      <c r="R248" s="36">
        <f t="shared" si="13"/>
        <v>26207.731658218559</v>
      </c>
      <c r="S248" s="37" t="str">
        <f t="shared" si="14"/>
        <v/>
      </c>
      <c r="T248" s="37"/>
      <c r="X248" s="39" t="str">
        <f t="shared" si="15"/>
        <v/>
      </c>
      <c r="Y248" s="42" t="str">
        <f t="shared" si="16"/>
        <v/>
      </c>
    </row>
    <row r="249" spans="1:25">
      <c r="A249" s="118">
        <v>44060</v>
      </c>
      <c r="B249" s="137" t="s">
        <v>48</v>
      </c>
      <c r="C249" s="138" t="s">
        <v>69</v>
      </c>
      <c r="D249" s="139" t="s">
        <v>97</v>
      </c>
      <c r="E249" s="138" t="s">
        <v>71</v>
      </c>
      <c r="F249" s="140">
        <v>5000</v>
      </c>
      <c r="G249" s="141">
        <v>27.53</v>
      </c>
      <c r="H249" s="141">
        <v>28.37</v>
      </c>
      <c r="I249" s="142">
        <v>-4198.3500000000004</v>
      </c>
      <c r="J249" s="143">
        <v>-2.95</v>
      </c>
      <c r="K249" s="139" t="s">
        <v>9</v>
      </c>
      <c r="L249" s="144" t="str">
        <f t="shared" si="12"/>
        <v/>
      </c>
      <c r="M249" s="78"/>
      <c r="N249" s="34"/>
      <c r="O249" s="78"/>
      <c r="P249" s="78"/>
      <c r="Q249" s="78"/>
      <c r="R249" s="36">
        <f t="shared" si="13"/>
        <v>25434.603574301113</v>
      </c>
      <c r="S249" s="37">
        <f t="shared" si="14"/>
        <v>-773.12808391744693</v>
      </c>
      <c r="T249" s="37"/>
      <c r="X249" s="448">
        <f t="shared" si="15"/>
        <v>-2129.06</v>
      </c>
      <c r="Y249" s="42">
        <f t="shared" si="16"/>
        <v>44158</v>
      </c>
    </row>
    <row r="250" spans="1:25">
      <c r="A250" s="47">
        <v>44060</v>
      </c>
      <c r="B250" s="48" t="s">
        <v>47</v>
      </c>
      <c r="C250" s="49" t="s">
        <v>69</v>
      </c>
      <c r="D250" s="54" t="s">
        <v>101</v>
      </c>
      <c r="E250" s="49" t="s">
        <v>71</v>
      </c>
      <c r="F250" s="50">
        <v>2400</v>
      </c>
      <c r="G250" s="51">
        <v>55.42</v>
      </c>
      <c r="H250" s="51">
        <v>0</v>
      </c>
      <c r="I250" s="52">
        <v>0</v>
      </c>
      <c r="J250" s="53">
        <v>0</v>
      </c>
      <c r="K250" s="54" t="s">
        <v>9</v>
      </c>
      <c r="L250" s="55">
        <f t="shared" si="12"/>
        <v>133061.22760000001</v>
      </c>
      <c r="M250" s="78"/>
      <c r="N250" s="34"/>
      <c r="O250" s="78"/>
      <c r="P250" s="78"/>
      <c r="Q250" s="78"/>
      <c r="R250" s="36">
        <f t="shared" si="13"/>
        <v>25434.603574301113</v>
      </c>
      <c r="S250" s="37" t="str">
        <f t="shared" si="14"/>
        <v/>
      </c>
      <c r="T250" s="37"/>
      <c r="X250" s="39" t="str">
        <f t="shared" si="15"/>
        <v/>
      </c>
      <c r="Y250" s="42" t="str">
        <f t="shared" si="16"/>
        <v/>
      </c>
    </row>
    <row r="251" spans="1:25">
      <c r="A251" s="47">
        <v>44061</v>
      </c>
      <c r="B251" s="48" t="s">
        <v>48</v>
      </c>
      <c r="C251" s="49" t="s">
        <v>69</v>
      </c>
      <c r="D251" s="54" t="s">
        <v>101</v>
      </c>
      <c r="E251" s="49" t="s">
        <v>71</v>
      </c>
      <c r="F251" s="50">
        <v>2400</v>
      </c>
      <c r="G251" s="51">
        <v>56.46</v>
      </c>
      <c r="H251" s="51">
        <v>55.42</v>
      </c>
      <c r="I251" s="52">
        <v>2514.0100000000002</v>
      </c>
      <c r="J251" s="53">
        <v>1.89</v>
      </c>
      <c r="K251" s="54" t="s">
        <v>9</v>
      </c>
      <c r="L251" s="55" t="str">
        <f t="shared" si="12"/>
        <v/>
      </c>
      <c r="M251" s="78"/>
      <c r="N251" s="34"/>
      <c r="O251" s="78"/>
      <c r="P251" s="78"/>
      <c r="Q251" s="78"/>
      <c r="R251" s="36">
        <f t="shared" si="13"/>
        <v>25915.317581855401</v>
      </c>
      <c r="S251" s="37">
        <f t="shared" si="14"/>
        <v>480.7140075542884</v>
      </c>
      <c r="T251" s="37"/>
      <c r="X251" s="448">
        <f t="shared" si="15"/>
        <v>19.96</v>
      </c>
      <c r="Y251" s="42">
        <f t="shared" si="16"/>
        <v>44159</v>
      </c>
    </row>
    <row r="252" spans="1:25">
      <c r="A252" s="201">
        <v>44061</v>
      </c>
      <c r="B252" s="283" t="s">
        <v>47</v>
      </c>
      <c r="C252" s="203" t="s">
        <v>69</v>
      </c>
      <c r="D252" s="205" t="s">
        <v>100</v>
      </c>
      <c r="E252" s="203" t="s">
        <v>71</v>
      </c>
      <c r="F252" s="205">
        <v>6800</v>
      </c>
      <c r="G252" s="206">
        <v>20.420000000000002</v>
      </c>
      <c r="H252" s="206">
        <v>0</v>
      </c>
      <c r="I252" s="207">
        <v>0</v>
      </c>
      <c r="J252" s="208">
        <v>0</v>
      </c>
      <c r="K252" s="204" t="s">
        <v>9</v>
      </c>
      <c r="L252" s="209">
        <f t="shared" si="12"/>
        <v>138911.12820000001</v>
      </c>
      <c r="M252" s="78"/>
      <c r="N252" s="34"/>
      <c r="O252" s="78"/>
      <c r="P252" s="78"/>
      <c r="Q252" s="78"/>
      <c r="R252" s="36">
        <f t="shared" si="13"/>
        <v>25915.317581855401</v>
      </c>
      <c r="S252" s="37" t="str">
        <f t="shared" si="14"/>
        <v/>
      </c>
      <c r="T252" s="37"/>
      <c r="X252" s="448">
        <f t="shared" si="15"/>
        <v>-1959.23</v>
      </c>
      <c r="Y252" s="42">
        <f t="shared" si="16"/>
        <v>44159</v>
      </c>
    </row>
    <row r="253" spans="1:25">
      <c r="A253" s="201">
        <v>44062</v>
      </c>
      <c r="B253" s="283" t="s">
        <v>48</v>
      </c>
      <c r="C253" s="203" t="s">
        <v>69</v>
      </c>
      <c r="D253" s="205" t="s">
        <v>100</v>
      </c>
      <c r="E253" s="203" t="s">
        <v>71</v>
      </c>
      <c r="F253" s="205">
        <v>6800</v>
      </c>
      <c r="G253" s="206">
        <v>20.63</v>
      </c>
      <c r="H253" s="206">
        <v>20.43</v>
      </c>
      <c r="I253" s="207">
        <v>1390.73</v>
      </c>
      <c r="J253" s="208">
        <v>1</v>
      </c>
      <c r="K253" s="204" t="s">
        <v>9</v>
      </c>
      <c r="L253" s="210" t="str">
        <f t="shared" si="12"/>
        <v/>
      </c>
      <c r="M253" s="78"/>
      <c r="N253" s="34"/>
      <c r="O253" s="78"/>
      <c r="P253" s="78"/>
      <c r="Q253" s="78"/>
      <c r="R253" s="36">
        <f t="shared" si="13"/>
        <v>26174.470757673957</v>
      </c>
      <c r="S253" s="37">
        <f t="shared" si="14"/>
        <v>259.15317581855561</v>
      </c>
      <c r="T253" s="37"/>
      <c r="X253" s="39" t="str">
        <f t="shared" si="15"/>
        <v/>
      </c>
      <c r="Y253" s="42" t="str">
        <f t="shared" si="16"/>
        <v/>
      </c>
    </row>
    <row r="254" spans="1:25">
      <c r="A254" s="47">
        <v>44062</v>
      </c>
      <c r="B254" s="48" t="s">
        <v>47</v>
      </c>
      <c r="C254" s="49" t="s">
        <v>69</v>
      </c>
      <c r="D254" s="54" t="s">
        <v>101</v>
      </c>
      <c r="E254" s="49" t="s">
        <v>71</v>
      </c>
      <c r="F254" s="50">
        <v>2400</v>
      </c>
      <c r="G254" s="51">
        <v>59.01</v>
      </c>
      <c r="H254" s="51">
        <v>0</v>
      </c>
      <c r="I254" s="52">
        <v>0</v>
      </c>
      <c r="J254" s="53">
        <v>0</v>
      </c>
      <c r="K254" s="54" t="s">
        <v>9</v>
      </c>
      <c r="L254" s="55">
        <f t="shared" si="12"/>
        <v>141680.02780000001</v>
      </c>
      <c r="M254" s="78"/>
      <c r="N254" s="34"/>
      <c r="O254" s="78"/>
      <c r="P254" s="78"/>
      <c r="Q254" s="78"/>
      <c r="R254" s="36">
        <f t="shared" si="13"/>
        <v>26174.470757673957</v>
      </c>
      <c r="S254" s="37" t="str">
        <f t="shared" si="14"/>
        <v/>
      </c>
      <c r="T254" s="37"/>
      <c r="X254" s="449">
        <f t="shared" si="15"/>
        <v>531.25</v>
      </c>
      <c r="Y254" s="42">
        <f t="shared" si="16"/>
        <v>44160</v>
      </c>
    </row>
    <row r="255" spans="1:25">
      <c r="A255" s="47">
        <v>44063</v>
      </c>
      <c r="B255" s="48" t="s">
        <v>48</v>
      </c>
      <c r="C255" s="49" t="s">
        <v>69</v>
      </c>
      <c r="D255" s="54" t="s">
        <v>101</v>
      </c>
      <c r="E255" s="49" t="s">
        <v>71</v>
      </c>
      <c r="F255" s="50">
        <v>2400</v>
      </c>
      <c r="G255" s="51">
        <v>59.01</v>
      </c>
      <c r="H255" s="51">
        <v>59.01</v>
      </c>
      <c r="I255" s="52">
        <v>13.49</v>
      </c>
      <c r="J255" s="53">
        <v>0</v>
      </c>
      <c r="K255" s="54" t="s">
        <v>9</v>
      </c>
      <c r="L255" s="55" t="str">
        <f t="shared" si="12"/>
        <v/>
      </c>
      <c r="M255" s="78"/>
      <c r="N255" s="34"/>
      <c r="O255" s="78"/>
      <c r="P255" s="78"/>
      <c r="Q255" s="78"/>
      <c r="R255" s="36">
        <f t="shared" si="13"/>
        <v>26174.470757673957</v>
      </c>
      <c r="S255" s="37" t="str">
        <f t="shared" si="14"/>
        <v/>
      </c>
      <c r="T255" s="37"/>
      <c r="X255" s="449">
        <f t="shared" si="15"/>
        <v>438.43</v>
      </c>
      <c r="Y255" s="42">
        <f t="shared" si="16"/>
        <v>44160</v>
      </c>
    </row>
    <row r="256" spans="1:25">
      <c r="A256" s="201">
        <v>44063</v>
      </c>
      <c r="B256" s="283" t="s">
        <v>47</v>
      </c>
      <c r="C256" s="203" t="s">
        <v>69</v>
      </c>
      <c r="D256" s="205" t="s">
        <v>100</v>
      </c>
      <c r="E256" s="203" t="s">
        <v>71</v>
      </c>
      <c r="F256" s="205">
        <v>6800</v>
      </c>
      <c r="G256" s="206">
        <v>20.66</v>
      </c>
      <c r="H256" s="206">
        <v>0</v>
      </c>
      <c r="I256" s="207">
        <v>0</v>
      </c>
      <c r="J256" s="208">
        <v>0</v>
      </c>
      <c r="K256" s="204" t="s">
        <v>9</v>
      </c>
      <c r="L256" s="209">
        <f t="shared" si="12"/>
        <v>140543.6586</v>
      </c>
      <c r="M256" s="78"/>
      <c r="N256" s="34"/>
      <c r="O256" s="78"/>
      <c r="P256" s="78"/>
      <c r="Q256" s="78"/>
      <c r="R256" s="36">
        <f t="shared" si="13"/>
        <v>26174.470757673957</v>
      </c>
      <c r="S256" s="37" t="str">
        <f t="shared" si="14"/>
        <v/>
      </c>
      <c r="T256" s="37"/>
      <c r="X256" s="39" t="str">
        <f t="shared" si="15"/>
        <v/>
      </c>
      <c r="Y256" s="42" t="str">
        <f t="shared" si="16"/>
        <v/>
      </c>
    </row>
    <row r="257" spans="1:25">
      <c r="A257" s="201">
        <v>44064</v>
      </c>
      <c r="B257" s="283" t="s">
        <v>48</v>
      </c>
      <c r="C257" s="203" t="s">
        <v>69</v>
      </c>
      <c r="D257" s="205" t="s">
        <v>100</v>
      </c>
      <c r="E257" s="203" t="s">
        <v>71</v>
      </c>
      <c r="F257" s="205">
        <v>6800</v>
      </c>
      <c r="G257" s="206">
        <v>20.88</v>
      </c>
      <c r="H257" s="206">
        <v>20.67</v>
      </c>
      <c r="I257" s="207">
        <v>1457.71</v>
      </c>
      <c r="J257" s="208">
        <v>1.03</v>
      </c>
      <c r="K257" s="204" t="s">
        <v>9</v>
      </c>
      <c r="L257" s="209" t="str">
        <f t="shared" si="12"/>
        <v/>
      </c>
      <c r="M257" s="78"/>
      <c r="N257" s="34"/>
      <c r="O257" s="78"/>
      <c r="P257" s="78"/>
      <c r="Q257" s="78"/>
      <c r="R257" s="36">
        <f t="shared" si="13"/>
        <v>26444.067806477997</v>
      </c>
      <c r="S257" s="37">
        <f t="shared" si="14"/>
        <v>269.59704880404024</v>
      </c>
      <c r="T257" s="37"/>
      <c r="X257" s="448">
        <f t="shared" si="15"/>
        <v>-3650.08</v>
      </c>
      <c r="Y257" s="42">
        <f t="shared" si="16"/>
        <v>44161</v>
      </c>
    </row>
    <row r="258" spans="1:25">
      <c r="A258" s="47">
        <v>44064</v>
      </c>
      <c r="B258" s="48" t="s">
        <v>47</v>
      </c>
      <c r="C258" s="49" t="s">
        <v>69</v>
      </c>
      <c r="D258" s="54" t="s">
        <v>101</v>
      </c>
      <c r="E258" s="49" t="s">
        <v>71</v>
      </c>
      <c r="F258" s="50">
        <v>2300</v>
      </c>
      <c r="G258" s="51">
        <v>61.72</v>
      </c>
      <c r="H258" s="51">
        <v>0</v>
      </c>
      <c r="I258" s="52">
        <v>0</v>
      </c>
      <c r="J258" s="53">
        <v>0</v>
      </c>
      <c r="K258" s="54" t="s">
        <v>9</v>
      </c>
      <c r="L258" s="55">
        <f t="shared" si="12"/>
        <v>142012.13570000001</v>
      </c>
      <c r="M258" s="78"/>
      <c r="N258" s="34"/>
      <c r="O258" s="78"/>
      <c r="P258" s="78"/>
      <c r="Q258" s="78"/>
      <c r="R258" s="36">
        <f t="shared" si="13"/>
        <v>26444.067806477997</v>
      </c>
      <c r="S258" s="37" t="str">
        <f t="shared" si="14"/>
        <v/>
      </c>
      <c r="T258" s="37"/>
      <c r="X258" s="39" t="str">
        <f t="shared" si="15"/>
        <v/>
      </c>
      <c r="Y258" s="42" t="str">
        <f t="shared" si="16"/>
        <v/>
      </c>
    </row>
    <row r="259" spans="1:25">
      <c r="A259" s="47">
        <v>44067</v>
      </c>
      <c r="B259" s="48" t="s">
        <v>48</v>
      </c>
      <c r="C259" s="49" t="s">
        <v>69</v>
      </c>
      <c r="D259" s="54" t="s">
        <v>101</v>
      </c>
      <c r="E259" s="49" t="s">
        <v>71</v>
      </c>
      <c r="F259" s="50">
        <v>2300</v>
      </c>
      <c r="G259" s="51">
        <v>62.34</v>
      </c>
      <c r="H259" s="51">
        <v>61.72</v>
      </c>
      <c r="I259" s="52">
        <v>1433.85</v>
      </c>
      <c r="J259" s="53">
        <v>1.01</v>
      </c>
      <c r="K259" s="54" t="s">
        <v>9</v>
      </c>
      <c r="L259" s="55" t="str">
        <f t="shared" ref="L259:L300" si="17">IF(B259="Compra",(F259*G259)+10+(F259*G259*0.000325),"")</f>
        <v/>
      </c>
      <c r="M259" s="78"/>
      <c r="N259" s="34"/>
      <c r="O259" s="78"/>
      <c r="P259" s="78"/>
      <c r="Q259" s="78"/>
      <c r="R259" s="36">
        <f t="shared" si="13"/>
        <v>26711.152891323425</v>
      </c>
      <c r="S259" s="37">
        <f t="shared" si="14"/>
        <v>267.08508484542836</v>
      </c>
      <c r="T259" s="37"/>
      <c r="X259" s="448">
        <f t="shared" si="15"/>
        <v>-1679.96</v>
      </c>
      <c r="Y259" s="42">
        <f t="shared" si="16"/>
        <v>44162</v>
      </c>
    </row>
    <row r="260" spans="1:25">
      <c r="A260" s="201">
        <v>44067</v>
      </c>
      <c r="B260" s="283" t="s">
        <v>47</v>
      </c>
      <c r="C260" s="203" t="s">
        <v>69</v>
      </c>
      <c r="D260" s="205" t="s">
        <v>100</v>
      </c>
      <c r="E260" s="203" t="s">
        <v>71</v>
      </c>
      <c r="F260" s="205">
        <v>6700</v>
      </c>
      <c r="G260" s="206">
        <v>21.34</v>
      </c>
      <c r="H260" s="206">
        <v>0</v>
      </c>
      <c r="I260" s="207">
        <v>0</v>
      </c>
      <c r="J260" s="208">
        <v>0</v>
      </c>
      <c r="K260" s="204" t="s">
        <v>9</v>
      </c>
      <c r="L260" s="209">
        <f t="shared" si="17"/>
        <v>143034.46784999999</v>
      </c>
      <c r="M260" s="78"/>
      <c r="N260" s="34"/>
      <c r="O260" s="78"/>
      <c r="P260" s="78"/>
      <c r="Q260" s="78"/>
      <c r="R260" s="36">
        <f t="shared" si="13"/>
        <v>26711.152891323425</v>
      </c>
      <c r="S260" s="37" t="str">
        <f t="shared" si="14"/>
        <v/>
      </c>
      <c r="T260" s="37"/>
      <c r="X260" s="39" t="str">
        <f t="shared" si="15"/>
        <v/>
      </c>
      <c r="Y260" s="42" t="str">
        <f t="shared" si="16"/>
        <v/>
      </c>
    </row>
    <row r="261" spans="1:25">
      <c r="A261" s="201">
        <v>44068</v>
      </c>
      <c r="B261" s="283" t="s">
        <v>48</v>
      </c>
      <c r="C261" s="203" t="s">
        <v>69</v>
      </c>
      <c r="D261" s="205" t="s">
        <v>100</v>
      </c>
      <c r="E261" s="203" t="s">
        <v>71</v>
      </c>
      <c r="F261" s="205">
        <v>6700</v>
      </c>
      <c r="G261" s="206">
        <v>21.56</v>
      </c>
      <c r="H261" s="206">
        <v>21.35</v>
      </c>
      <c r="I261" s="207">
        <v>1433.19</v>
      </c>
      <c r="J261" s="208">
        <v>1</v>
      </c>
      <c r="K261" s="204" t="s">
        <v>9</v>
      </c>
      <c r="L261" s="209" t="str">
        <f t="shared" si="17"/>
        <v/>
      </c>
      <c r="M261" s="78"/>
      <c r="N261" s="34"/>
      <c r="O261" s="78"/>
      <c r="P261" s="78"/>
      <c r="Q261" s="78"/>
      <c r="R261" s="36">
        <f t="shared" si="13"/>
        <v>26978.264420236661</v>
      </c>
      <c r="S261" s="37">
        <f t="shared" si="14"/>
        <v>267.11152891323582</v>
      </c>
      <c r="T261" s="37"/>
      <c r="X261" s="448">
        <f t="shared" si="15"/>
        <v>1268.03</v>
      </c>
      <c r="Y261" s="42">
        <f t="shared" si="16"/>
        <v>44165</v>
      </c>
    </row>
    <row r="262" spans="1:25">
      <c r="A262" s="47">
        <v>44068</v>
      </c>
      <c r="B262" s="48" t="s">
        <v>47</v>
      </c>
      <c r="C262" s="49" t="s">
        <v>69</v>
      </c>
      <c r="D262" s="54" t="s">
        <v>101</v>
      </c>
      <c r="E262" s="49" t="s">
        <v>71</v>
      </c>
      <c r="F262" s="50">
        <v>2300</v>
      </c>
      <c r="G262" s="51">
        <v>60.93</v>
      </c>
      <c r="H262" s="51">
        <v>0</v>
      </c>
      <c r="I262" s="52">
        <v>0</v>
      </c>
      <c r="J262" s="53">
        <v>0</v>
      </c>
      <c r="K262" s="54" t="s">
        <v>9</v>
      </c>
      <c r="L262" s="55">
        <f t="shared" si="17"/>
        <v>140194.54517500001</v>
      </c>
      <c r="M262" s="78"/>
      <c r="N262" s="34"/>
      <c r="O262" s="78"/>
      <c r="P262" s="78"/>
      <c r="Q262" s="78"/>
      <c r="R262" s="36">
        <f t="shared" si="13"/>
        <v>26978.264420236661</v>
      </c>
      <c r="S262" s="37" t="str">
        <f t="shared" si="14"/>
        <v/>
      </c>
      <c r="T262" s="37"/>
      <c r="X262" s="39" t="str">
        <f t="shared" si="15"/>
        <v/>
      </c>
      <c r="Y262" s="42" t="str">
        <f t="shared" si="16"/>
        <v/>
      </c>
    </row>
    <row r="263" spans="1:25">
      <c r="A263" s="47">
        <v>44069</v>
      </c>
      <c r="B263" s="48" t="s">
        <v>48</v>
      </c>
      <c r="C263" s="49" t="s">
        <v>69</v>
      </c>
      <c r="D263" s="54" t="s">
        <v>101</v>
      </c>
      <c r="E263" s="49" t="s">
        <v>71</v>
      </c>
      <c r="F263" s="50">
        <v>2300</v>
      </c>
      <c r="G263" s="51">
        <v>61.55</v>
      </c>
      <c r="H263" s="51">
        <v>60.93</v>
      </c>
      <c r="I263" s="52">
        <v>1434.96</v>
      </c>
      <c r="J263" s="53">
        <v>1.02</v>
      </c>
      <c r="K263" s="54" t="s">
        <v>9</v>
      </c>
      <c r="L263" s="55" t="str">
        <f t="shared" si="17"/>
        <v/>
      </c>
      <c r="M263" s="78"/>
      <c r="N263" s="34"/>
      <c r="O263" s="78"/>
      <c r="P263" s="78"/>
      <c r="Q263" s="78"/>
      <c r="R263" s="36">
        <f t="shared" si="13"/>
        <v>27253.442717323076</v>
      </c>
      <c r="S263" s="37">
        <f t="shared" si="14"/>
        <v>275.17829708641511</v>
      </c>
      <c r="T263" s="37"/>
      <c r="X263" s="448">
        <f t="shared" si="15"/>
        <v>1178.17</v>
      </c>
      <c r="Y263" s="42">
        <f t="shared" si="16"/>
        <v>44166</v>
      </c>
    </row>
    <row r="264" spans="1:25">
      <c r="A264" s="201">
        <v>44069</v>
      </c>
      <c r="B264" s="283" t="s">
        <v>47</v>
      </c>
      <c r="C264" s="203" t="s">
        <v>69</v>
      </c>
      <c r="D264" s="205" t="s">
        <v>100</v>
      </c>
      <c r="E264" s="203" t="s">
        <v>71</v>
      </c>
      <c r="F264" s="205">
        <v>7000</v>
      </c>
      <c r="G264" s="206">
        <v>20.71</v>
      </c>
      <c r="H264" s="206">
        <v>0</v>
      </c>
      <c r="I264" s="207">
        <v>0</v>
      </c>
      <c r="J264" s="208">
        <v>0</v>
      </c>
      <c r="K264" s="204" t="s">
        <v>9</v>
      </c>
      <c r="L264" s="209">
        <f t="shared" si="17"/>
        <v>145027.11525</v>
      </c>
      <c r="M264" s="78"/>
      <c r="N264" s="34"/>
      <c r="O264" s="78"/>
      <c r="P264" s="78"/>
      <c r="Q264" s="78"/>
      <c r="R264" s="36">
        <f t="shared" si="13"/>
        <v>27253.442717323076</v>
      </c>
      <c r="S264" s="37" t="str">
        <f t="shared" si="14"/>
        <v/>
      </c>
      <c r="T264" s="37"/>
      <c r="X264" s="39" t="str">
        <f t="shared" si="15"/>
        <v/>
      </c>
      <c r="Y264" s="42" t="str">
        <f t="shared" si="16"/>
        <v/>
      </c>
    </row>
    <row r="265" spans="1:25">
      <c r="A265" s="201">
        <v>44070</v>
      </c>
      <c r="B265" s="283" t="s">
        <v>48</v>
      </c>
      <c r="C265" s="203" t="s">
        <v>69</v>
      </c>
      <c r="D265" s="205" t="s">
        <v>100</v>
      </c>
      <c r="E265" s="203" t="s">
        <v>71</v>
      </c>
      <c r="F265" s="205">
        <v>7000</v>
      </c>
      <c r="G265" s="206">
        <v>20.93</v>
      </c>
      <c r="H265" s="206">
        <v>20.72</v>
      </c>
      <c r="I265" s="207">
        <v>1500.95</v>
      </c>
      <c r="J265" s="208">
        <v>1.03</v>
      </c>
      <c r="K265" s="204" t="s">
        <v>9</v>
      </c>
      <c r="L265" s="209" t="str">
        <f t="shared" si="17"/>
        <v/>
      </c>
      <c r="M265" s="78"/>
      <c r="N265" s="34"/>
      <c r="O265" s="78"/>
      <c r="P265" s="78"/>
      <c r="Q265" s="78"/>
      <c r="R265" s="36">
        <f t="shared" si="13"/>
        <v>27534.153177311502</v>
      </c>
      <c r="S265" s="37">
        <f t="shared" si="14"/>
        <v>280.71045998842601</v>
      </c>
      <c r="T265" s="37"/>
      <c r="X265" s="448">
        <f t="shared" si="15"/>
        <v>1283.1600000000001</v>
      </c>
      <c r="Y265" s="42">
        <f t="shared" si="16"/>
        <v>44167</v>
      </c>
    </row>
    <row r="266" spans="1:25">
      <c r="A266" s="47">
        <v>44070</v>
      </c>
      <c r="B266" s="48" t="s">
        <v>47</v>
      </c>
      <c r="C266" s="49" t="s">
        <v>69</v>
      </c>
      <c r="D266" s="54" t="s">
        <v>101</v>
      </c>
      <c r="E266" s="49" t="s">
        <v>71</v>
      </c>
      <c r="F266" s="50">
        <v>2200</v>
      </c>
      <c r="G266" s="51">
        <v>66.62</v>
      </c>
      <c r="H266" s="51">
        <v>0</v>
      </c>
      <c r="I266" s="52">
        <v>0</v>
      </c>
      <c r="J266" s="53">
        <v>0</v>
      </c>
      <c r="K266" s="54" t="s">
        <v>9</v>
      </c>
      <c r="L266" s="55">
        <f t="shared" si="17"/>
        <v>146621.63329999999</v>
      </c>
      <c r="M266" s="78"/>
      <c r="N266" s="34"/>
      <c r="O266" s="78"/>
      <c r="P266" s="78"/>
      <c r="Q266" s="78"/>
      <c r="R266" s="36">
        <f t="shared" si="13"/>
        <v>27534.153177311502</v>
      </c>
      <c r="S266" s="37" t="str">
        <f t="shared" si="14"/>
        <v/>
      </c>
      <c r="T266" s="37"/>
      <c r="X266" s="39" t="str">
        <f t="shared" si="15"/>
        <v/>
      </c>
      <c r="Y266" s="42" t="str">
        <f t="shared" si="16"/>
        <v/>
      </c>
    </row>
    <row r="267" spans="1:25">
      <c r="A267" s="47">
        <v>44071</v>
      </c>
      <c r="B267" s="48" t="s">
        <v>48</v>
      </c>
      <c r="C267" s="49" t="s">
        <v>69</v>
      </c>
      <c r="D267" s="54" t="s">
        <v>101</v>
      </c>
      <c r="E267" s="49" t="s">
        <v>71</v>
      </c>
      <c r="F267" s="50">
        <v>2200</v>
      </c>
      <c r="G267" s="51">
        <v>64.510000000000019</v>
      </c>
      <c r="H267" s="51">
        <v>66.62</v>
      </c>
      <c r="I267" s="52">
        <v>-4639.1099999999997</v>
      </c>
      <c r="J267" s="53">
        <v>-3.16</v>
      </c>
      <c r="K267" s="54" t="s">
        <v>9</v>
      </c>
      <c r="L267" s="55" t="str">
        <f t="shared" si="17"/>
        <v/>
      </c>
      <c r="M267" s="78"/>
      <c r="N267" s="34"/>
      <c r="O267" s="78"/>
      <c r="P267" s="78"/>
      <c r="Q267" s="78"/>
      <c r="R267" s="36">
        <f t="shared" si="13"/>
        <v>26664.073936908459</v>
      </c>
      <c r="S267" s="37">
        <f t="shared" si="14"/>
        <v>-870.07924040304351</v>
      </c>
      <c r="T267" s="37"/>
      <c r="X267" s="448">
        <f t="shared" si="15"/>
        <v>1268.24</v>
      </c>
      <c r="Y267" s="42">
        <f t="shared" si="16"/>
        <v>44168</v>
      </c>
    </row>
    <row r="268" spans="1:25">
      <c r="A268" s="201">
        <v>44071</v>
      </c>
      <c r="B268" s="283" t="s">
        <v>47</v>
      </c>
      <c r="C268" s="203" t="s">
        <v>69</v>
      </c>
      <c r="D268" s="205" t="s">
        <v>100</v>
      </c>
      <c r="E268" s="203" t="s">
        <v>71</v>
      </c>
      <c r="F268" s="205">
        <v>6300</v>
      </c>
      <c r="G268" s="206">
        <v>22.4</v>
      </c>
      <c r="H268" s="206">
        <v>0</v>
      </c>
      <c r="I268" s="207">
        <v>0</v>
      </c>
      <c r="J268" s="208">
        <v>0</v>
      </c>
      <c r="K268" s="204" t="s">
        <v>9</v>
      </c>
      <c r="L268" s="209">
        <f t="shared" si="17"/>
        <v>141175.864</v>
      </c>
      <c r="M268" s="78"/>
      <c r="N268" s="34"/>
      <c r="O268" s="78"/>
      <c r="P268" s="78"/>
      <c r="Q268" s="78"/>
      <c r="R268" s="36">
        <f t="shared" si="13"/>
        <v>26664.073936908459</v>
      </c>
      <c r="S268" s="37" t="str">
        <f t="shared" si="14"/>
        <v/>
      </c>
      <c r="T268" s="37"/>
      <c r="X268" s="39" t="str">
        <f t="shared" si="15"/>
        <v/>
      </c>
      <c r="Y268" s="42" t="str">
        <f t="shared" si="16"/>
        <v/>
      </c>
    </row>
    <row r="269" spans="1:25">
      <c r="A269" s="201">
        <v>44074</v>
      </c>
      <c r="B269" s="283" t="s">
        <v>48</v>
      </c>
      <c r="C269" s="203" t="s">
        <v>69</v>
      </c>
      <c r="D269" s="205" t="s">
        <v>100</v>
      </c>
      <c r="E269" s="203" t="s">
        <v>71</v>
      </c>
      <c r="F269" s="205">
        <v>6300</v>
      </c>
      <c r="G269" s="206">
        <v>21.95</v>
      </c>
      <c r="H269" s="206">
        <v>22.41</v>
      </c>
      <c r="I269" s="207">
        <v>-2877.34</v>
      </c>
      <c r="J269" s="208">
        <v>-2.0299999999999998</v>
      </c>
      <c r="K269" s="204" t="s">
        <v>9</v>
      </c>
      <c r="L269" s="209" t="str">
        <f t="shared" si="17"/>
        <v/>
      </c>
      <c r="M269" s="78"/>
      <c r="N269" s="34"/>
      <c r="O269" s="78"/>
      <c r="P269" s="78"/>
      <c r="Q269" s="78"/>
      <c r="R269" s="36">
        <f t="shared" si="13"/>
        <v>26122.793235989218</v>
      </c>
      <c r="S269" s="37">
        <f t="shared" si="14"/>
        <v>-541.28070091924019</v>
      </c>
      <c r="T269" s="37"/>
      <c r="X269" s="448">
        <f t="shared" si="15"/>
        <v>2476.86</v>
      </c>
      <c r="Y269" s="42">
        <f t="shared" si="16"/>
        <v>44169</v>
      </c>
    </row>
    <row r="270" spans="1:25">
      <c r="A270" s="284">
        <v>44074</v>
      </c>
      <c r="B270" s="285" t="s">
        <v>47</v>
      </c>
      <c r="C270" s="286" t="s">
        <v>69</v>
      </c>
      <c r="D270" s="287" t="s">
        <v>101</v>
      </c>
      <c r="E270" s="286" t="s">
        <v>71</v>
      </c>
      <c r="F270" s="288">
        <v>2100</v>
      </c>
      <c r="G270" s="289">
        <v>64.760000000000019</v>
      </c>
      <c r="H270" s="289">
        <v>0</v>
      </c>
      <c r="I270" s="290">
        <v>0</v>
      </c>
      <c r="J270" s="291">
        <v>0</v>
      </c>
      <c r="K270" s="287" t="s">
        <v>9</v>
      </c>
      <c r="L270" s="292">
        <f t="shared" si="17"/>
        <v>136050.19870000004</v>
      </c>
      <c r="M270" s="383"/>
      <c r="N270" s="68"/>
      <c r="O270" s="78"/>
      <c r="P270" s="78"/>
      <c r="Q270" s="78"/>
      <c r="R270" s="36">
        <f t="shared" si="13"/>
        <v>26122.793235989218</v>
      </c>
      <c r="S270" s="37" t="str">
        <f t="shared" si="14"/>
        <v/>
      </c>
      <c r="T270" s="37"/>
      <c r="X270" s="39" t="str">
        <f t="shared" si="15"/>
        <v/>
      </c>
      <c r="Y270" s="42" t="str">
        <f t="shared" si="16"/>
        <v/>
      </c>
    </row>
    <row r="271" spans="1:25">
      <c r="A271" s="293">
        <v>44075</v>
      </c>
      <c r="B271" s="294" t="s">
        <v>48</v>
      </c>
      <c r="C271" s="295" t="s">
        <v>69</v>
      </c>
      <c r="D271" s="296" t="s">
        <v>101</v>
      </c>
      <c r="E271" s="295" t="s">
        <v>71</v>
      </c>
      <c r="F271" s="297">
        <v>2100</v>
      </c>
      <c r="G271" s="298">
        <v>65.73</v>
      </c>
      <c r="H271" s="298">
        <v>64.760000000000019</v>
      </c>
      <c r="I271" s="299">
        <v>2044.32</v>
      </c>
      <c r="J271" s="300">
        <v>1.5</v>
      </c>
      <c r="K271" s="296" t="s">
        <v>9</v>
      </c>
      <c r="L271" s="576" t="str">
        <f t="shared" si="17"/>
        <v/>
      </c>
      <c r="M271" s="33" t="s">
        <v>42</v>
      </c>
      <c r="N271" s="34"/>
      <c r="O271" s="78"/>
      <c r="P271" s="78"/>
      <c r="Q271" s="78"/>
      <c r="R271" s="36">
        <f t="shared" si="13"/>
        <v>26514.635134529053</v>
      </c>
      <c r="S271" s="37">
        <f t="shared" si="14"/>
        <v>391.8418985398348</v>
      </c>
      <c r="T271" s="37"/>
      <c r="X271" s="448">
        <f t="shared" si="15"/>
        <v>1328.23</v>
      </c>
      <c r="Y271" s="42">
        <f t="shared" si="16"/>
        <v>44172</v>
      </c>
    </row>
    <row r="272" spans="1:25">
      <c r="A272" s="211">
        <v>44075</v>
      </c>
      <c r="B272" s="321" t="s">
        <v>47</v>
      </c>
      <c r="C272" s="213" t="s">
        <v>69</v>
      </c>
      <c r="D272" s="215" t="s">
        <v>104</v>
      </c>
      <c r="E272" s="213" t="s">
        <v>71</v>
      </c>
      <c r="F272" s="215">
        <v>11600</v>
      </c>
      <c r="G272" s="216">
        <v>12.79</v>
      </c>
      <c r="H272" s="216">
        <v>0</v>
      </c>
      <c r="I272" s="217">
        <v>0</v>
      </c>
      <c r="J272" s="218">
        <v>0</v>
      </c>
      <c r="K272" s="214" t="s">
        <v>9</v>
      </c>
      <c r="L272" s="322">
        <f t="shared" si="17"/>
        <v>148422.21830000001</v>
      </c>
      <c r="M272" s="45" t="s">
        <v>21</v>
      </c>
      <c r="N272" s="34"/>
      <c r="O272" s="78"/>
      <c r="P272" s="78"/>
      <c r="Q272" s="78"/>
      <c r="R272" s="36">
        <f t="shared" si="13"/>
        <v>26514.635134529053</v>
      </c>
      <c r="S272" s="37" t="str">
        <f t="shared" si="14"/>
        <v/>
      </c>
      <c r="T272" s="37"/>
      <c r="X272" s="39" t="str">
        <f t="shared" si="15"/>
        <v/>
      </c>
      <c r="Y272" s="42" t="str">
        <f t="shared" si="16"/>
        <v/>
      </c>
    </row>
    <row r="273" spans="1:25">
      <c r="A273" s="211">
        <v>44076</v>
      </c>
      <c r="B273" s="321" t="s">
        <v>48</v>
      </c>
      <c r="C273" s="213" t="s">
        <v>69</v>
      </c>
      <c r="D273" s="215" t="s">
        <v>104</v>
      </c>
      <c r="E273" s="213" t="s">
        <v>71</v>
      </c>
      <c r="F273" s="215">
        <v>11600</v>
      </c>
      <c r="G273" s="216">
        <v>12.7</v>
      </c>
      <c r="H273" s="216">
        <v>12.79</v>
      </c>
      <c r="I273" s="217">
        <v>-990.28</v>
      </c>
      <c r="J273" s="218">
        <v>-0.66000000000000014</v>
      </c>
      <c r="K273" s="214" t="s">
        <v>9</v>
      </c>
      <c r="L273" s="322" t="str">
        <f t="shared" si="17"/>
        <v/>
      </c>
      <c r="M273" s="56">
        <f>IFERROR(AVERAGE(L271:L305),0)</f>
        <v>147664.55597968749</v>
      </c>
      <c r="N273" s="34"/>
      <c r="O273" s="78"/>
      <c r="P273" s="78"/>
      <c r="Q273" s="78"/>
      <c r="R273" s="36">
        <f t="shared" si="13"/>
        <v>26339.638542641162</v>
      </c>
      <c r="S273" s="37">
        <f t="shared" si="14"/>
        <v>-174.99659188789155</v>
      </c>
      <c r="T273" s="37"/>
      <c r="X273" s="448">
        <f t="shared" si="15"/>
        <v>1311.98</v>
      </c>
      <c r="Y273" s="42">
        <f t="shared" si="16"/>
        <v>44173</v>
      </c>
    </row>
    <row r="274" spans="1:25">
      <c r="A274" s="165">
        <v>44076</v>
      </c>
      <c r="B274" s="246" t="s">
        <v>47</v>
      </c>
      <c r="C274" s="167" t="s">
        <v>69</v>
      </c>
      <c r="D274" s="169" t="s">
        <v>105</v>
      </c>
      <c r="E274" s="167" t="s">
        <v>71</v>
      </c>
      <c r="F274" s="169">
        <v>7300</v>
      </c>
      <c r="G274" s="170">
        <v>19.98</v>
      </c>
      <c r="H274" s="170">
        <v>0</v>
      </c>
      <c r="I274" s="171">
        <v>0</v>
      </c>
      <c r="J274" s="172">
        <v>0</v>
      </c>
      <c r="K274" s="168" t="s">
        <v>9</v>
      </c>
      <c r="L274" s="273">
        <f t="shared" si="17"/>
        <v>145911.40255</v>
      </c>
      <c r="M274" s="45" t="s">
        <v>24</v>
      </c>
      <c r="N274" s="34"/>
      <c r="O274" s="78"/>
      <c r="P274" s="78"/>
      <c r="Q274" s="78"/>
      <c r="R274" s="36">
        <f t="shared" si="13"/>
        <v>26339.638542641162</v>
      </c>
      <c r="S274" s="37" t="str">
        <f t="shared" si="14"/>
        <v/>
      </c>
      <c r="T274" s="37"/>
      <c r="X274" s="39" t="str">
        <f t="shared" si="15"/>
        <v/>
      </c>
      <c r="Y274" s="42" t="str">
        <f t="shared" si="16"/>
        <v/>
      </c>
    </row>
    <row r="275" spans="1:25">
      <c r="A275" s="165">
        <v>44077</v>
      </c>
      <c r="B275" s="246" t="s">
        <v>48</v>
      </c>
      <c r="C275" s="167" t="s">
        <v>69</v>
      </c>
      <c r="D275" s="169" t="s">
        <v>105</v>
      </c>
      <c r="E275" s="167" t="s">
        <v>71</v>
      </c>
      <c r="F275" s="169">
        <v>7300</v>
      </c>
      <c r="G275" s="170">
        <v>20.190000000000001</v>
      </c>
      <c r="H275" s="170">
        <v>19.989999999999998</v>
      </c>
      <c r="I275" s="171">
        <v>1508.57</v>
      </c>
      <c r="J275" s="172">
        <v>1.03</v>
      </c>
      <c r="K275" s="168" t="s">
        <v>9</v>
      </c>
      <c r="L275" s="273" t="str">
        <f t="shared" si="17"/>
        <v/>
      </c>
      <c r="M275" s="56">
        <f>SUM(I271:I305)</f>
        <v>-21864.04</v>
      </c>
      <c r="N275" s="34"/>
      <c r="O275" s="78"/>
      <c r="P275" s="78"/>
      <c r="Q275" s="78"/>
      <c r="R275" s="36">
        <f t="shared" si="13"/>
        <v>26610.936819630366</v>
      </c>
      <c r="S275" s="37">
        <f t="shared" si="14"/>
        <v>271.29827698920417</v>
      </c>
      <c r="T275" s="37"/>
      <c r="X275" s="448">
        <f t="shared" si="15"/>
        <v>1304.77</v>
      </c>
      <c r="Y275" s="42">
        <f t="shared" si="16"/>
        <v>44174</v>
      </c>
    </row>
    <row r="276" spans="1:25">
      <c r="A276" s="211">
        <v>44077</v>
      </c>
      <c r="B276" s="321" t="s">
        <v>47</v>
      </c>
      <c r="C276" s="213" t="s">
        <v>69</v>
      </c>
      <c r="D276" s="215" t="s">
        <v>104</v>
      </c>
      <c r="E276" s="213" t="s">
        <v>71</v>
      </c>
      <c r="F276" s="215">
        <v>11700</v>
      </c>
      <c r="G276" s="216">
        <v>12.52</v>
      </c>
      <c r="H276" s="216">
        <v>0</v>
      </c>
      <c r="I276" s="217">
        <v>0</v>
      </c>
      <c r="J276" s="218">
        <v>0</v>
      </c>
      <c r="K276" s="214" t="s">
        <v>9</v>
      </c>
      <c r="L276" s="322">
        <f t="shared" si="17"/>
        <v>146541.6073</v>
      </c>
      <c r="M276" s="45" t="s">
        <v>27</v>
      </c>
      <c r="N276" s="34"/>
      <c r="O276" s="78"/>
      <c r="P276" s="78"/>
      <c r="Q276" s="78"/>
      <c r="R276" s="36">
        <f t="shared" si="13"/>
        <v>26610.936819630366</v>
      </c>
      <c r="S276" s="37" t="str">
        <f t="shared" si="14"/>
        <v/>
      </c>
      <c r="T276" s="37"/>
      <c r="X276" s="39" t="str">
        <f t="shared" si="15"/>
        <v/>
      </c>
      <c r="Y276" s="42" t="str">
        <f t="shared" si="16"/>
        <v/>
      </c>
    </row>
    <row r="277" spans="1:25">
      <c r="A277" s="211">
        <v>44078</v>
      </c>
      <c r="B277" s="321" t="s">
        <v>48</v>
      </c>
      <c r="C277" s="213" t="s">
        <v>69</v>
      </c>
      <c r="D277" s="215" t="s">
        <v>104</v>
      </c>
      <c r="E277" s="213" t="s">
        <v>71</v>
      </c>
      <c r="F277" s="215">
        <v>11700</v>
      </c>
      <c r="G277" s="216">
        <v>12.65</v>
      </c>
      <c r="H277" s="216">
        <v>12.52</v>
      </c>
      <c r="I277" s="217">
        <v>1540.17</v>
      </c>
      <c r="J277" s="218">
        <v>1.05</v>
      </c>
      <c r="K277" s="214" t="s">
        <v>9</v>
      </c>
      <c r="L277" s="322" t="str">
        <f t="shared" si="17"/>
        <v/>
      </c>
      <c r="M277" s="66">
        <f>SUM(J271:J305)/100-(J289/100)</f>
        <v>-0.15099999999999997</v>
      </c>
      <c r="N277" s="34"/>
      <c r="O277" s="78"/>
      <c r="P277" s="78"/>
      <c r="Q277" s="78"/>
      <c r="R277" s="36">
        <f t="shared" si="13"/>
        <v>26890.351656236482</v>
      </c>
      <c r="S277" s="37">
        <f t="shared" si="14"/>
        <v>279.4148366061163</v>
      </c>
      <c r="T277" s="37"/>
      <c r="X277" s="448">
        <f t="shared" si="15"/>
        <v>-300.39999999999998</v>
      </c>
      <c r="Y277" s="42">
        <f t="shared" si="16"/>
        <v>44175</v>
      </c>
    </row>
    <row r="278" spans="1:25">
      <c r="A278" s="323">
        <v>44078</v>
      </c>
      <c r="B278" s="324" t="s">
        <v>47</v>
      </c>
      <c r="C278" s="325" t="s">
        <v>69</v>
      </c>
      <c r="D278" s="326" t="s">
        <v>73</v>
      </c>
      <c r="E278" s="325" t="s">
        <v>71</v>
      </c>
      <c r="F278" s="326">
        <v>19600</v>
      </c>
      <c r="G278" s="327">
        <v>7.59</v>
      </c>
      <c r="H278" s="327">
        <v>0</v>
      </c>
      <c r="I278" s="328">
        <v>0</v>
      </c>
      <c r="J278" s="329">
        <v>0</v>
      </c>
      <c r="K278" s="330" t="s">
        <v>9</v>
      </c>
      <c r="L278" s="331">
        <f t="shared" si="17"/>
        <v>148822.34830000001</v>
      </c>
      <c r="M278" s="319"/>
      <c r="N278" s="68"/>
      <c r="O278" s="78"/>
      <c r="P278" s="78"/>
      <c r="Q278" s="78"/>
      <c r="R278" s="36">
        <f t="shared" si="13"/>
        <v>26890.351656236482</v>
      </c>
      <c r="S278" s="37" t="str">
        <f t="shared" si="14"/>
        <v/>
      </c>
      <c r="T278" s="37"/>
      <c r="X278" s="39" t="str">
        <f t="shared" si="15"/>
        <v/>
      </c>
      <c r="Y278" s="42" t="str">
        <f t="shared" si="16"/>
        <v/>
      </c>
    </row>
    <row r="279" spans="1:25">
      <c r="A279" s="323">
        <v>44082</v>
      </c>
      <c r="B279" s="324" t="s">
        <v>48</v>
      </c>
      <c r="C279" s="325" t="s">
        <v>69</v>
      </c>
      <c r="D279" s="326" t="s">
        <v>73</v>
      </c>
      <c r="E279" s="325" t="s">
        <v>71</v>
      </c>
      <c r="F279" s="326">
        <v>19600</v>
      </c>
      <c r="G279" s="327">
        <v>7.67</v>
      </c>
      <c r="H279" s="327">
        <v>7.59</v>
      </c>
      <c r="I279" s="328">
        <v>1664.74</v>
      </c>
      <c r="J279" s="329">
        <v>1.1100000000000001</v>
      </c>
      <c r="K279" s="330" t="s">
        <v>9</v>
      </c>
      <c r="L279" s="331" t="str">
        <f t="shared" si="17"/>
        <v/>
      </c>
      <c r="M279" s="78"/>
      <c r="N279" s="34"/>
      <c r="O279" s="78"/>
      <c r="P279" s="78"/>
      <c r="Q279" s="78"/>
      <c r="R279" s="36">
        <f t="shared" si="13"/>
        <v>27188.834559620711</v>
      </c>
      <c r="S279" s="37">
        <f t="shared" si="14"/>
        <v>298.48290338422885</v>
      </c>
      <c r="T279" s="37"/>
      <c r="X279" s="448">
        <f t="shared" si="15"/>
        <v>-2335.8200000000002</v>
      </c>
      <c r="Y279" s="42">
        <f t="shared" si="16"/>
        <v>44176</v>
      </c>
    </row>
    <row r="280" spans="1:25">
      <c r="A280" s="107">
        <v>44082</v>
      </c>
      <c r="B280" s="108" t="s">
        <v>47</v>
      </c>
      <c r="C280" s="109" t="s">
        <v>69</v>
      </c>
      <c r="D280" s="110" t="s">
        <v>106</v>
      </c>
      <c r="E280" s="109" t="s">
        <v>71</v>
      </c>
      <c r="F280" s="111">
        <v>13000</v>
      </c>
      <c r="G280" s="112">
        <v>11.4</v>
      </c>
      <c r="H280" s="112">
        <v>0</v>
      </c>
      <c r="I280" s="113">
        <v>0</v>
      </c>
      <c r="J280" s="114">
        <v>0</v>
      </c>
      <c r="K280" s="110" t="s">
        <v>9</v>
      </c>
      <c r="L280" s="115">
        <f t="shared" si="17"/>
        <v>148258.16500000001</v>
      </c>
      <c r="M280" s="78"/>
      <c r="N280" s="34"/>
      <c r="O280" s="78"/>
      <c r="P280" s="78"/>
      <c r="Q280" s="78"/>
      <c r="R280" s="36">
        <f t="shared" si="13"/>
        <v>27188.834559620711</v>
      </c>
      <c r="S280" s="37" t="str">
        <f t="shared" si="14"/>
        <v/>
      </c>
      <c r="T280" s="37"/>
      <c r="X280" s="39" t="str">
        <f t="shared" si="15"/>
        <v/>
      </c>
      <c r="Y280" s="42" t="str">
        <f t="shared" si="16"/>
        <v/>
      </c>
    </row>
    <row r="281" spans="1:25">
      <c r="A281" s="107">
        <v>44083</v>
      </c>
      <c r="B281" s="108" t="s">
        <v>48</v>
      </c>
      <c r="C281" s="109" t="s">
        <v>69</v>
      </c>
      <c r="D281" s="110" t="s">
        <v>106</v>
      </c>
      <c r="E281" s="109" t="s">
        <v>71</v>
      </c>
      <c r="F281" s="111">
        <v>13000</v>
      </c>
      <c r="G281" s="112">
        <v>11.52</v>
      </c>
      <c r="H281" s="112">
        <v>11.4</v>
      </c>
      <c r="I281" s="113">
        <v>1591.1</v>
      </c>
      <c r="J281" s="114">
        <v>1.07</v>
      </c>
      <c r="K281" s="110" t="s">
        <v>9</v>
      </c>
      <c r="L281" s="115" t="str">
        <f t="shared" si="17"/>
        <v/>
      </c>
      <c r="M281" s="78"/>
      <c r="N281" s="34"/>
      <c r="O281" s="78"/>
      <c r="P281" s="78"/>
      <c r="Q281" s="78"/>
      <c r="R281" s="36">
        <f t="shared" si="13"/>
        <v>27479.755089408649</v>
      </c>
      <c r="S281" s="37">
        <f t="shared" si="14"/>
        <v>290.92052978793799</v>
      </c>
      <c r="T281" s="37"/>
      <c r="X281" s="448">
        <f t="shared" si="15"/>
        <v>1645.3</v>
      </c>
      <c r="Y281" s="42">
        <f t="shared" si="16"/>
        <v>44179</v>
      </c>
    </row>
    <row r="282" spans="1:25">
      <c r="A282" s="323">
        <v>44083</v>
      </c>
      <c r="B282" s="324" t="s">
        <v>47</v>
      </c>
      <c r="C282" s="325" t="s">
        <v>69</v>
      </c>
      <c r="D282" s="326" t="s">
        <v>73</v>
      </c>
      <c r="E282" s="325" t="s">
        <v>71</v>
      </c>
      <c r="F282" s="326">
        <v>18700</v>
      </c>
      <c r="G282" s="327">
        <v>8.08</v>
      </c>
      <c r="H282" s="327">
        <v>0</v>
      </c>
      <c r="I282" s="328">
        <v>0</v>
      </c>
      <c r="J282" s="329">
        <v>0</v>
      </c>
      <c r="K282" s="330" t="s">
        <v>9</v>
      </c>
      <c r="L282" s="331">
        <f t="shared" si="17"/>
        <v>151155.10620000001</v>
      </c>
      <c r="M282" s="78"/>
      <c r="N282" s="34"/>
      <c r="O282" s="78"/>
      <c r="P282" s="78"/>
      <c r="Q282" s="78"/>
      <c r="R282" s="36">
        <f t="shared" si="13"/>
        <v>27479.755089408649</v>
      </c>
      <c r="S282" s="37" t="str">
        <f t="shared" si="14"/>
        <v/>
      </c>
      <c r="T282" s="37"/>
      <c r="X282" s="39" t="str">
        <f t="shared" si="15"/>
        <v/>
      </c>
      <c r="Y282" s="42" t="str">
        <f t="shared" si="16"/>
        <v/>
      </c>
    </row>
    <row r="283" spans="1:25">
      <c r="A283" s="323">
        <v>44084</v>
      </c>
      <c r="B283" s="324" t="s">
        <v>48</v>
      </c>
      <c r="C283" s="325" t="s">
        <v>69</v>
      </c>
      <c r="D283" s="326" t="s">
        <v>73</v>
      </c>
      <c r="E283" s="325" t="s">
        <v>71</v>
      </c>
      <c r="F283" s="326">
        <v>18700</v>
      </c>
      <c r="G283" s="327">
        <v>8.16</v>
      </c>
      <c r="H283" s="327">
        <v>8.08</v>
      </c>
      <c r="I283" s="328">
        <v>1582.33</v>
      </c>
      <c r="J283" s="329">
        <v>1.04</v>
      </c>
      <c r="K283" s="330" t="s">
        <v>9</v>
      </c>
      <c r="L283" s="331" t="str">
        <f t="shared" si="17"/>
        <v/>
      </c>
      <c r="M283" s="78"/>
      <c r="N283" s="34"/>
      <c r="O283" s="78"/>
      <c r="P283" s="78"/>
      <c r="Q283" s="78"/>
      <c r="R283" s="36">
        <f t="shared" si="13"/>
        <v>27765.544542338499</v>
      </c>
      <c r="S283" s="37">
        <f t="shared" si="14"/>
        <v>285.78945292985009</v>
      </c>
      <c r="T283" s="37"/>
      <c r="X283" s="448">
        <f t="shared" si="15"/>
        <v>1727.78</v>
      </c>
      <c r="Y283" s="42">
        <f t="shared" si="16"/>
        <v>44180</v>
      </c>
    </row>
    <row r="284" spans="1:25">
      <c r="A284" s="107">
        <v>44084</v>
      </c>
      <c r="B284" s="108" t="s">
        <v>47</v>
      </c>
      <c r="C284" s="109" t="s">
        <v>69</v>
      </c>
      <c r="D284" s="110" t="s">
        <v>106</v>
      </c>
      <c r="E284" s="109" t="s">
        <v>71</v>
      </c>
      <c r="F284" s="111">
        <v>13500</v>
      </c>
      <c r="G284" s="112">
        <v>11.02</v>
      </c>
      <c r="H284" s="112">
        <v>0</v>
      </c>
      <c r="I284" s="113">
        <v>0</v>
      </c>
      <c r="J284" s="114">
        <v>0</v>
      </c>
      <c r="K284" s="110" t="s">
        <v>9</v>
      </c>
      <c r="L284" s="115">
        <f t="shared" si="17"/>
        <v>148828.35024999999</v>
      </c>
      <c r="M284" s="78"/>
      <c r="N284" s="34"/>
      <c r="O284" s="78"/>
      <c r="P284" s="78"/>
      <c r="Q284" s="78"/>
      <c r="R284" s="36">
        <f t="shared" si="13"/>
        <v>27765.544542338499</v>
      </c>
      <c r="S284" s="37" t="str">
        <f t="shared" si="14"/>
        <v/>
      </c>
      <c r="T284" s="37"/>
      <c r="X284" s="39" t="str">
        <f t="shared" si="15"/>
        <v/>
      </c>
      <c r="Y284" s="42" t="str">
        <f t="shared" si="16"/>
        <v/>
      </c>
    </row>
    <row r="285" spans="1:25">
      <c r="A285" s="107">
        <v>44085</v>
      </c>
      <c r="B285" s="108" t="s">
        <v>48</v>
      </c>
      <c r="C285" s="109" t="s">
        <v>69</v>
      </c>
      <c r="D285" s="110" t="s">
        <v>106</v>
      </c>
      <c r="E285" s="109" t="s">
        <v>71</v>
      </c>
      <c r="F285" s="111">
        <v>13500</v>
      </c>
      <c r="G285" s="112">
        <v>11.13</v>
      </c>
      <c r="H285" s="112">
        <v>11.02</v>
      </c>
      <c r="I285" s="113">
        <v>1520.78</v>
      </c>
      <c r="J285" s="114">
        <v>1.02</v>
      </c>
      <c r="K285" s="110" t="s">
        <v>9</v>
      </c>
      <c r="L285" s="115" t="str">
        <f t="shared" si="17"/>
        <v/>
      </c>
      <c r="M285" s="78"/>
      <c r="N285" s="34"/>
      <c r="O285" s="78"/>
      <c r="P285" s="78"/>
      <c r="Q285" s="78"/>
      <c r="R285" s="36">
        <f t="shared" si="13"/>
        <v>28048.753096670353</v>
      </c>
      <c r="S285" s="37">
        <f t="shared" si="14"/>
        <v>283.20855433185352</v>
      </c>
      <c r="T285" s="37"/>
      <c r="X285" s="448">
        <f t="shared" si="15"/>
        <v>1237.47</v>
      </c>
      <c r="Y285" s="42">
        <f t="shared" si="16"/>
        <v>44181</v>
      </c>
    </row>
    <row r="286" spans="1:25">
      <c r="A286" s="323">
        <v>44085</v>
      </c>
      <c r="B286" s="324" t="s">
        <v>47</v>
      </c>
      <c r="C286" s="325" t="s">
        <v>69</v>
      </c>
      <c r="D286" s="326" t="s">
        <v>73</v>
      </c>
      <c r="E286" s="325" t="s">
        <v>71</v>
      </c>
      <c r="F286" s="326">
        <v>19500</v>
      </c>
      <c r="G286" s="327">
        <v>8.0399999999999991</v>
      </c>
      <c r="H286" s="327">
        <v>0</v>
      </c>
      <c r="I286" s="328">
        <v>0</v>
      </c>
      <c r="J286" s="329">
        <v>0</v>
      </c>
      <c r="K286" s="330" t="s">
        <v>9</v>
      </c>
      <c r="L286" s="331">
        <f t="shared" si="17"/>
        <v>156840.95349999997</v>
      </c>
      <c r="M286" s="78"/>
      <c r="N286" s="68"/>
      <c r="O286" s="78"/>
      <c r="P286" s="78"/>
      <c r="Q286" s="78"/>
      <c r="R286" s="36">
        <f t="shared" si="13"/>
        <v>28048.753096670353</v>
      </c>
      <c r="S286" s="37" t="str">
        <f t="shared" si="14"/>
        <v/>
      </c>
      <c r="T286" s="37"/>
      <c r="X286" s="39" t="str">
        <f t="shared" si="15"/>
        <v/>
      </c>
      <c r="Y286" s="42" t="str">
        <f t="shared" si="16"/>
        <v/>
      </c>
    </row>
    <row r="287" spans="1:25">
      <c r="A287" s="323">
        <v>44088</v>
      </c>
      <c r="B287" s="324" t="s">
        <v>48</v>
      </c>
      <c r="C287" s="325" t="s">
        <v>69</v>
      </c>
      <c r="D287" s="326" t="s">
        <v>73</v>
      </c>
      <c r="E287" s="325" t="s">
        <v>71</v>
      </c>
      <c r="F287" s="326">
        <v>19500</v>
      </c>
      <c r="G287" s="327">
        <v>8.1199999999999992</v>
      </c>
      <c r="H287" s="327">
        <v>8.0399999999999991</v>
      </c>
      <c r="I287" s="328">
        <v>1638.83</v>
      </c>
      <c r="J287" s="329">
        <v>1.04</v>
      </c>
      <c r="K287" s="330" t="s">
        <v>9</v>
      </c>
      <c r="L287" s="331" t="str">
        <f t="shared" si="17"/>
        <v/>
      </c>
      <c r="M287" s="78"/>
      <c r="N287" s="34"/>
      <c r="O287" s="78"/>
      <c r="P287" s="78"/>
      <c r="Q287" s="78"/>
      <c r="R287" s="36">
        <f t="shared" si="13"/>
        <v>28340.460128875722</v>
      </c>
      <c r="S287" s="37">
        <f t="shared" si="14"/>
        <v>291.70703220536961</v>
      </c>
      <c r="T287" s="37"/>
      <c r="X287" s="448">
        <f t="shared" si="15"/>
        <v>2558.98</v>
      </c>
      <c r="Y287" s="42">
        <f t="shared" si="16"/>
        <v>44182</v>
      </c>
    </row>
    <row r="288" spans="1:25">
      <c r="A288" s="107">
        <v>44088</v>
      </c>
      <c r="B288" s="108" t="s">
        <v>47</v>
      </c>
      <c r="C288" s="109" t="s">
        <v>69</v>
      </c>
      <c r="D288" s="110" t="s">
        <v>106</v>
      </c>
      <c r="E288" s="109" t="s">
        <v>71</v>
      </c>
      <c r="F288" s="111">
        <v>14300</v>
      </c>
      <c r="G288" s="112">
        <v>11.05</v>
      </c>
      <c r="H288" s="112">
        <v>0</v>
      </c>
      <c r="I288" s="113">
        <v>0</v>
      </c>
      <c r="J288" s="114">
        <v>0</v>
      </c>
      <c r="K288" s="110" t="s">
        <v>9</v>
      </c>
      <c r="L288" s="115">
        <f t="shared" si="17"/>
        <v>158076.35487499999</v>
      </c>
      <c r="M288" s="78"/>
      <c r="N288" s="34"/>
      <c r="O288" s="78"/>
      <c r="P288" s="78"/>
      <c r="Q288" s="78"/>
      <c r="R288" s="36">
        <f t="shared" si="13"/>
        <v>28340.460128875722</v>
      </c>
      <c r="S288" s="37" t="str">
        <f t="shared" si="14"/>
        <v/>
      </c>
      <c r="T288" s="37"/>
      <c r="X288" s="39" t="str">
        <f t="shared" si="15"/>
        <v/>
      </c>
      <c r="Y288" s="42" t="str">
        <f t="shared" si="16"/>
        <v/>
      </c>
    </row>
    <row r="289" spans="1:25">
      <c r="A289" s="107">
        <v>44089</v>
      </c>
      <c r="B289" s="108" t="s">
        <v>48</v>
      </c>
      <c r="C289" s="109" t="s">
        <v>69</v>
      </c>
      <c r="D289" s="110" t="s">
        <v>106</v>
      </c>
      <c r="E289" s="109" t="s">
        <v>71</v>
      </c>
      <c r="F289" s="111">
        <v>7000</v>
      </c>
      <c r="G289" s="112">
        <v>10.75</v>
      </c>
      <c r="H289" s="112">
        <v>11.05</v>
      </c>
      <c r="I289" s="113">
        <v>-2061.46</v>
      </c>
      <c r="J289" s="114">
        <v>-2.66</v>
      </c>
      <c r="K289" s="110" t="s">
        <v>9</v>
      </c>
      <c r="L289" s="115" t="str">
        <f t="shared" si="17"/>
        <v/>
      </c>
      <c r="M289" s="78"/>
      <c r="N289" s="34"/>
      <c r="O289" s="78"/>
      <c r="P289" s="78"/>
      <c r="Q289" s="78"/>
      <c r="R289" s="36">
        <f>R288</f>
        <v>28340.460128875722</v>
      </c>
      <c r="S289" s="37" t="str">
        <f t="shared" si="14"/>
        <v/>
      </c>
      <c r="T289" s="37"/>
      <c r="X289" s="448">
        <f t="shared" si="15"/>
        <v>-1867.19</v>
      </c>
      <c r="Y289" s="42">
        <f t="shared" si="16"/>
        <v>44183</v>
      </c>
    </row>
    <row r="290" spans="1:25">
      <c r="A290" s="107">
        <v>44089</v>
      </c>
      <c r="B290" s="108" t="s">
        <v>48</v>
      </c>
      <c r="C290" s="109" t="s">
        <v>69</v>
      </c>
      <c r="D290" s="110" t="s">
        <v>106</v>
      </c>
      <c r="E290" s="109" t="s">
        <v>71</v>
      </c>
      <c r="F290" s="111">
        <v>7300</v>
      </c>
      <c r="G290" s="112">
        <v>10.71</v>
      </c>
      <c r="H290" s="112">
        <v>11.05</v>
      </c>
      <c r="I290" s="113">
        <v>-2449.5700000000002</v>
      </c>
      <c r="J290" s="114">
        <v>-3.03</v>
      </c>
      <c r="K290" s="110" t="s">
        <v>9</v>
      </c>
      <c r="L290" s="115" t="str">
        <f t="shared" si="17"/>
        <v/>
      </c>
      <c r="M290" s="78"/>
      <c r="N290" s="34"/>
      <c r="O290" s="78"/>
      <c r="P290" s="78"/>
      <c r="Q290" s="78"/>
      <c r="R290" s="36">
        <f t="shared" ref="R290:R353" si="18">R289*((J290/100)+1)</f>
        <v>27481.744186970787</v>
      </c>
      <c r="S290" s="37">
        <f t="shared" si="14"/>
        <v>-858.71594190493488</v>
      </c>
      <c r="T290" s="37"/>
      <c r="X290" s="39" t="str">
        <f t="shared" si="15"/>
        <v/>
      </c>
      <c r="Y290" s="42" t="str">
        <f t="shared" si="16"/>
        <v/>
      </c>
    </row>
    <row r="291" spans="1:25">
      <c r="A291" s="211">
        <v>44090</v>
      </c>
      <c r="B291" s="321" t="s">
        <v>47</v>
      </c>
      <c r="C291" s="213" t="s">
        <v>69</v>
      </c>
      <c r="D291" s="215" t="s">
        <v>104</v>
      </c>
      <c r="E291" s="213" t="s">
        <v>71</v>
      </c>
      <c r="F291" s="215">
        <v>11400</v>
      </c>
      <c r="G291" s="216">
        <v>13.07</v>
      </c>
      <c r="H291" s="216">
        <v>0</v>
      </c>
      <c r="I291" s="217">
        <v>0</v>
      </c>
      <c r="J291" s="218">
        <v>0</v>
      </c>
      <c r="K291" s="214" t="s">
        <v>9</v>
      </c>
      <c r="L291" s="322">
        <f t="shared" si="17"/>
        <v>149056.42434999999</v>
      </c>
      <c r="M291" s="78"/>
      <c r="N291" s="34"/>
      <c r="O291" s="78"/>
      <c r="P291" s="78"/>
      <c r="Q291" s="78"/>
      <c r="R291" s="36">
        <f t="shared" si="18"/>
        <v>27481.744186970787</v>
      </c>
      <c r="S291" s="37" t="str">
        <f t="shared" si="14"/>
        <v/>
      </c>
      <c r="T291" s="37"/>
      <c r="X291" s="448">
        <f t="shared" si="15"/>
        <v>2425.7399999999998</v>
      </c>
      <c r="Y291" s="42">
        <f t="shared" si="16"/>
        <v>44188</v>
      </c>
    </row>
    <row r="292" spans="1:25">
      <c r="A292" s="211">
        <v>44091</v>
      </c>
      <c r="B292" s="321" t="s">
        <v>48</v>
      </c>
      <c r="C292" s="213" t="s">
        <v>69</v>
      </c>
      <c r="D292" s="215" t="s">
        <v>104</v>
      </c>
      <c r="E292" s="213" t="s">
        <v>71</v>
      </c>
      <c r="F292" s="215">
        <v>11400</v>
      </c>
      <c r="G292" s="216">
        <v>12.79</v>
      </c>
      <c r="H292" s="216">
        <v>13.07</v>
      </c>
      <c r="I292" s="217">
        <v>-3183.91</v>
      </c>
      <c r="J292" s="218">
        <v>-2.13</v>
      </c>
      <c r="K292" s="214" t="s">
        <v>9</v>
      </c>
      <c r="L292" s="322" t="str">
        <f t="shared" si="17"/>
        <v/>
      </c>
      <c r="M292" s="78"/>
      <c r="N292" s="34"/>
      <c r="O292" s="78"/>
      <c r="P292" s="78"/>
      <c r="Q292" s="78"/>
      <c r="R292" s="36">
        <f t="shared" si="18"/>
        <v>26896.383035788309</v>
      </c>
      <c r="S292" s="37">
        <f t="shared" si="14"/>
        <v>-585.36115118247835</v>
      </c>
      <c r="T292" s="37"/>
      <c r="X292" s="39" t="str">
        <f t="shared" si="15"/>
        <v/>
      </c>
      <c r="Y292" s="42" t="str">
        <f t="shared" si="16"/>
        <v/>
      </c>
    </row>
    <row r="293" spans="1:25">
      <c r="A293" s="323">
        <v>44091</v>
      </c>
      <c r="B293" s="324" t="s">
        <v>47</v>
      </c>
      <c r="C293" s="325" t="s">
        <v>69</v>
      </c>
      <c r="D293" s="326" t="s">
        <v>73</v>
      </c>
      <c r="E293" s="325" t="s">
        <v>71</v>
      </c>
      <c r="F293" s="326">
        <v>16400</v>
      </c>
      <c r="G293" s="327">
        <v>9.02</v>
      </c>
      <c r="H293" s="327">
        <v>0</v>
      </c>
      <c r="I293" s="328">
        <v>0</v>
      </c>
      <c r="J293" s="329">
        <v>0</v>
      </c>
      <c r="K293" s="330" t="s">
        <v>9</v>
      </c>
      <c r="L293" s="331">
        <f t="shared" si="17"/>
        <v>147986.0766</v>
      </c>
      <c r="M293" s="78"/>
      <c r="N293" s="34"/>
      <c r="O293" s="78"/>
      <c r="P293" s="78"/>
      <c r="Q293" s="78"/>
      <c r="R293" s="36">
        <f t="shared" si="18"/>
        <v>26896.383035788309</v>
      </c>
      <c r="S293" s="37" t="str">
        <f t="shared" si="14"/>
        <v/>
      </c>
      <c r="T293" s="37"/>
      <c r="X293" s="448">
        <f t="shared" si="15"/>
        <v>1281.57</v>
      </c>
      <c r="Y293" s="42">
        <f t="shared" si="16"/>
        <v>44193</v>
      </c>
    </row>
    <row r="294" spans="1:25">
      <c r="A294" s="323">
        <v>44092</v>
      </c>
      <c r="B294" s="324" t="s">
        <v>48</v>
      </c>
      <c r="C294" s="325" t="s">
        <v>69</v>
      </c>
      <c r="D294" s="326" t="s">
        <v>73</v>
      </c>
      <c r="E294" s="325" t="s">
        <v>71</v>
      </c>
      <c r="F294" s="326">
        <v>16400</v>
      </c>
      <c r="G294" s="327">
        <v>9.11</v>
      </c>
      <c r="H294" s="327">
        <v>9.02</v>
      </c>
      <c r="I294" s="328">
        <v>1529.29</v>
      </c>
      <c r="J294" s="329">
        <v>1.03</v>
      </c>
      <c r="K294" s="330" t="s">
        <v>9</v>
      </c>
      <c r="L294" s="331" t="str">
        <f t="shared" si="17"/>
        <v/>
      </c>
      <c r="M294" s="78"/>
      <c r="N294" s="68"/>
      <c r="O294" s="78"/>
      <c r="P294" s="78"/>
      <c r="Q294" s="78"/>
      <c r="R294" s="36">
        <f t="shared" si="18"/>
        <v>27173.415781056927</v>
      </c>
      <c r="S294" s="37">
        <f t="shared" si="14"/>
        <v>277.03274526861787</v>
      </c>
      <c r="T294" s="37"/>
      <c r="X294" s="39" t="str">
        <f t="shared" si="15"/>
        <v/>
      </c>
      <c r="Y294" s="42" t="str">
        <f t="shared" si="16"/>
        <v/>
      </c>
    </row>
    <row r="295" spans="1:25">
      <c r="A295" s="165">
        <v>44092</v>
      </c>
      <c r="B295" s="246" t="s">
        <v>47</v>
      </c>
      <c r="C295" s="167" t="s">
        <v>69</v>
      </c>
      <c r="D295" s="169" t="s">
        <v>107</v>
      </c>
      <c r="E295" s="167" t="s">
        <v>71</v>
      </c>
      <c r="F295" s="169">
        <v>5300</v>
      </c>
      <c r="G295" s="170">
        <v>28.21</v>
      </c>
      <c r="H295" s="170">
        <v>0</v>
      </c>
      <c r="I295" s="171">
        <v>0</v>
      </c>
      <c r="J295" s="172">
        <v>0</v>
      </c>
      <c r="K295" s="168" t="s">
        <v>9</v>
      </c>
      <c r="L295" s="273">
        <f t="shared" si="17"/>
        <v>149571.59172500001</v>
      </c>
      <c r="M295" s="78"/>
      <c r="N295" s="34"/>
      <c r="O295" s="78"/>
      <c r="P295" s="78"/>
      <c r="Q295" s="78"/>
      <c r="R295" s="36">
        <f t="shared" si="18"/>
        <v>27173.415781056927</v>
      </c>
      <c r="S295" s="37" t="str">
        <f t="shared" si="14"/>
        <v/>
      </c>
      <c r="T295" s="37"/>
      <c r="X295" s="448">
        <f t="shared" si="15"/>
        <v>1299.1099999999999</v>
      </c>
      <c r="Y295" s="42">
        <f t="shared" si="16"/>
        <v>44194</v>
      </c>
    </row>
    <row r="296" spans="1:25">
      <c r="A296" s="165">
        <v>44095</v>
      </c>
      <c r="B296" s="246" t="s">
        <v>48</v>
      </c>
      <c r="C296" s="167" t="s">
        <v>69</v>
      </c>
      <c r="D296" s="169" t="s">
        <v>107</v>
      </c>
      <c r="E296" s="167" t="s">
        <v>71</v>
      </c>
      <c r="F296" s="169">
        <v>5300</v>
      </c>
      <c r="G296" s="170">
        <v>26.54</v>
      </c>
      <c r="H296" s="170">
        <v>28.21</v>
      </c>
      <c r="I296" s="171">
        <v>-8850.4599999999991</v>
      </c>
      <c r="J296" s="172">
        <v>-5.91</v>
      </c>
      <c r="K296" s="168" t="s">
        <v>9</v>
      </c>
      <c r="L296" s="273" t="str">
        <f t="shared" si="17"/>
        <v/>
      </c>
      <c r="M296" s="78"/>
      <c r="N296" s="34"/>
      <c r="O296" s="78"/>
      <c r="P296" s="78"/>
      <c r="Q296" s="78"/>
      <c r="R296" s="36">
        <f t="shared" si="18"/>
        <v>25567.466908396462</v>
      </c>
      <c r="S296" s="37">
        <f t="shared" si="14"/>
        <v>-1605.948872660465</v>
      </c>
      <c r="T296" s="37"/>
      <c r="X296" s="39" t="str">
        <f t="shared" si="15"/>
        <v/>
      </c>
      <c r="Y296" s="42" t="str">
        <f t="shared" si="16"/>
        <v/>
      </c>
    </row>
    <row r="297" spans="1:25">
      <c r="A297" s="323">
        <v>44096</v>
      </c>
      <c r="B297" s="324" t="s">
        <v>47</v>
      </c>
      <c r="C297" s="325" t="s">
        <v>69</v>
      </c>
      <c r="D297" s="326" t="s">
        <v>73</v>
      </c>
      <c r="E297" s="325" t="s">
        <v>71</v>
      </c>
      <c r="F297" s="326">
        <v>16900</v>
      </c>
      <c r="G297" s="327">
        <v>8.57</v>
      </c>
      <c r="H297" s="327">
        <v>0</v>
      </c>
      <c r="I297" s="328">
        <v>0</v>
      </c>
      <c r="J297" s="329">
        <v>0</v>
      </c>
      <c r="K297" s="330" t="s">
        <v>9</v>
      </c>
      <c r="L297" s="331">
        <f t="shared" si="17"/>
        <v>144890.070725</v>
      </c>
      <c r="M297" s="78"/>
      <c r="N297" s="34"/>
      <c r="O297" s="78"/>
      <c r="P297" s="78"/>
      <c r="Q297" s="78"/>
      <c r="R297" s="36">
        <f t="shared" si="18"/>
        <v>25567.466908396462</v>
      </c>
      <c r="S297" s="37" t="str">
        <f t="shared" si="14"/>
        <v/>
      </c>
      <c r="T297" s="37"/>
      <c r="X297" s="39" t="str">
        <f t="shared" si="15"/>
        <v/>
      </c>
      <c r="Y297" s="42" t="str">
        <f t="shared" si="16"/>
        <v/>
      </c>
    </row>
    <row r="298" spans="1:25">
      <c r="A298" s="323">
        <v>44097</v>
      </c>
      <c r="B298" s="324" t="s">
        <v>48</v>
      </c>
      <c r="C298" s="325" t="s">
        <v>69</v>
      </c>
      <c r="D298" s="326" t="s">
        <v>73</v>
      </c>
      <c r="E298" s="325" t="s">
        <v>71</v>
      </c>
      <c r="F298" s="326">
        <v>16900</v>
      </c>
      <c r="G298" s="327">
        <v>8.17</v>
      </c>
      <c r="H298" s="327">
        <v>8.57</v>
      </c>
      <c r="I298" s="328">
        <v>-6697.29</v>
      </c>
      <c r="J298" s="329">
        <v>-4.62</v>
      </c>
      <c r="K298" s="330" t="s">
        <v>9</v>
      </c>
      <c r="L298" s="331" t="str">
        <f t="shared" si="17"/>
        <v/>
      </c>
      <c r="M298" s="78"/>
      <c r="N298" s="34"/>
      <c r="O298" s="78"/>
      <c r="P298" s="78"/>
      <c r="Q298" s="78"/>
      <c r="R298" s="36">
        <f t="shared" si="18"/>
        <v>24386.249937228546</v>
      </c>
      <c r="S298" s="37">
        <f t="shared" si="14"/>
        <v>-1181.2169711679162</v>
      </c>
      <c r="T298" s="37"/>
      <c r="X298" s="39" t="str">
        <f t="shared" si="15"/>
        <v/>
      </c>
      <c r="Y298" s="42" t="str">
        <f t="shared" si="16"/>
        <v/>
      </c>
    </row>
    <row r="299" spans="1:25">
      <c r="A299" s="98">
        <v>44097</v>
      </c>
      <c r="B299" s="137" t="s">
        <v>47</v>
      </c>
      <c r="C299" s="138" t="s">
        <v>69</v>
      </c>
      <c r="D299" s="139" t="s">
        <v>76</v>
      </c>
      <c r="E299" s="138" t="s">
        <v>71</v>
      </c>
      <c r="F299" s="140">
        <v>81000</v>
      </c>
      <c r="G299" s="141">
        <v>1.6799999999999997</v>
      </c>
      <c r="H299" s="141">
        <v>0</v>
      </c>
      <c r="I299" s="142">
        <v>0</v>
      </c>
      <c r="J299" s="143">
        <v>0</v>
      </c>
      <c r="K299" s="139" t="s">
        <v>9</v>
      </c>
      <c r="L299" s="144">
        <f t="shared" si="17"/>
        <v>136134.22599999997</v>
      </c>
      <c r="M299" s="78"/>
      <c r="N299" s="34"/>
      <c r="O299" s="78"/>
      <c r="P299" s="78"/>
      <c r="Q299" s="78"/>
      <c r="R299" s="36">
        <f t="shared" si="18"/>
        <v>24386.249937228546</v>
      </c>
      <c r="S299" s="37" t="str">
        <f t="shared" si="14"/>
        <v/>
      </c>
      <c r="T299" s="37"/>
      <c r="X299" s="39" t="str">
        <f t="shared" si="15"/>
        <v/>
      </c>
      <c r="Y299" s="42" t="str">
        <f t="shared" si="16"/>
        <v/>
      </c>
    </row>
    <row r="300" spans="1:25">
      <c r="A300" s="98">
        <v>44098</v>
      </c>
      <c r="B300" s="137" t="s">
        <v>48</v>
      </c>
      <c r="C300" s="138" t="s">
        <v>69</v>
      </c>
      <c r="D300" s="139" t="s">
        <v>76</v>
      </c>
      <c r="E300" s="138" t="s">
        <v>71</v>
      </c>
      <c r="F300" s="140">
        <v>81000</v>
      </c>
      <c r="G300" s="141">
        <v>1.71</v>
      </c>
      <c r="H300" s="141">
        <v>1.6799999999999997</v>
      </c>
      <c r="I300" s="142">
        <v>3136.05</v>
      </c>
      <c r="J300" s="143">
        <v>2.2999999999999998</v>
      </c>
      <c r="K300" s="139" t="s">
        <v>9</v>
      </c>
      <c r="L300" s="144" t="str">
        <f t="shared" si="17"/>
        <v/>
      </c>
      <c r="M300" s="78"/>
      <c r="N300" s="34"/>
      <c r="O300" s="78"/>
      <c r="P300" s="78"/>
      <c r="Q300" s="78"/>
      <c r="R300" s="36">
        <f t="shared" si="18"/>
        <v>24947.1336857848</v>
      </c>
      <c r="S300" s="37">
        <f t="shared" si="14"/>
        <v>560.88374855625443</v>
      </c>
      <c r="T300" s="37"/>
      <c r="X300" s="39" t="str">
        <f t="shared" si="15"/>
        <v/>
      </c>
      <c r="Y300" s="42" t="str">
        <f t="shared" si="16"/>
        <v/>
      </c>
    </row>
    <row r="301" spans="1:25">
      <c r="A301" s="192">
        <v>44098</v>
      </c>
      <c r="B301" s="332" t="s">
        <v>47</v>
      </c>
      <c r="C301" s="194" t="s">
        <v>69</v>
      </c>
      <c r="D301" s="196" t="s">
        <v>108</v>
      </c>
      <c r="E301" s="194" t="s">
        <v>71</v>
      </c>
      <c r="F301" s="196">
        <v>11700</v>
      </c>
      <c r="G301" s="197">
        <v>12.02</v>
      </c>
      <c r="H301" s="197">
        <v>0</v>
      </c>
      <c r="I301" s="198">
        <v>0</v>
      </c>
      <c r="J301" s="199">
        <v>0</v>
      </c>
      <c r="K301" s="195" t="s">
        <v>9</v>
      </c>
      <c r="L301" s="200">
        <f t="shared" ref="L301:L364" si="19">IF(B301="Compra",F301*G301,"")</f>
        <v>140634</v>
      </c>
      <c r="M301" s="78"/>
      <c r="N301" s="34"/>
      <c r="O301" s="78"/>
      <c r="P301" s="78"/>
      <c r="Q301" s="78"/>
      <c r="R301" s="36">
        <f t="shared" si="18"/>
        <v>24947.1336857848</v>
      </c>
      <c r="S301" s="37" t="str">
        <f t="shared" si="14"/>
        <v/>
      </c>
      <c r="T301" s="37"/>
      <c r="X301" s="39" t="str">
        <f t="shared" si="15"/>
        <v/>
      </c>
      <c r="Y301" s="42" t="str">
        <f t="shared" si="16"/>
        <v/>
      </c>
    </row>
    <row r="302" spans="1:25">
      <c r="A302" s="192">
        <v>44099</v>
      </c>
      <c r="B302" s="332" t="s">
        <v>48</v>
      </c>
      <c r="C302" s="194" t="s">
        <v>69</v>
      </c>
      <c r="D302" s="196" t="s">
        <v>108</v>
      </c>
      <c r="E302" s="194" t="s">
        <v>71</v>
      </c>
      <c r="F302" s="196">
        <v>2300</v>
      </c>
      <c r="G302" s="197">
        <v>12.03</v>
      </c>
      <c r="H302" s="197">
        <v>12.02</v>
      </c>
      <c r="I302" s="198">
        <v>22.22</v>
      </c>
      <c r="J302" s="199">
        <v>0.08</v>
      </c>
      <c r="K302" s="195" t="s">
        <v>9</v>
      </c>
      <c r="L302" s="200" t="str">
        <f t="shared" si="19"/>
        <v/>
      </c>
      <c r="M302" s="78"/>
      <c r="N302" s="68"/>
      <c r="O302" s="78"/>
      <c r="P302" s="78"/>
      <c r="Q302" s="78"/>
      <c r="R302" s="36">
        <f t="shared" si="18"/>
        <v>24967.091392733426</v>
      </c>
      <c r="S302" s="37">
        <f t="shared" si="14"/>
        <v>19.957706948625855</v>
      </c>
      <c r="T302" s="37"/>
      <c r="X302" s="39" t="str">
        <f t="shared" si="15"/>
        <v/>
      </c>
      <c r="Y302" s="42" t="str">
        <f t="shared" si="16"/>
        <v/>
      </c>
    </row>
    <row r="303" spans="1:25">
      <c r="A303" s="192">
        <v>44099</v>
      </c>
      <c r="B303" s="332" t="s">
        <v>48</v>
      </c>
      <c r="C303" s="194" t="s">
        <v>69</v>
      </c>
      <c r="D303" s="196" t="s">
        <v>108</v>
      </c>
      <c r="E303" s="194" t="s">
        <v>71</v>
      </c>
      <c r="F303" s="196">
        <v>9400</v>
      </c>
      <c r="G303" s="197">
        <v>11.93</v>
      </c>
      <c r="H303" s="197">
        <v>12.02</v>
      </c>
      <c r="I303" s="198">
        <v>-835.64</v>
      </c>
      <c r="J303" s="199">
        <v>-0.73</v>
      </c>
      <c r="K303" s="195" t="s">
        <v>9</v>
      </c>
      <c r="L303" s="200" t="str">
        <f t="shared" si="19"/>
        <v/>
      </c>
      <c r="M303" s="78"/>
      <c r="N303" s="68"/>
      <c r="O303" s="78"/>
      <c r="P303" s="78"/>
      <c r="Q303" s="78"/>
      <c r="R303" s="36">
        <f t="shared" si="18"/>
        <v>24784.831625566472</v>
      </c>
      <c r="S303" s="37">
        <f t="shared" si="14"/>
        <v>-182.25976716695368</v>
      </c>
      <c r="T303" s="37"/>
      <c r="X303" s="39" t="str">
        <f t="shared" si="15"/>
        <v/>
      </c>
      <c r="Y303" s="42" t="str">
        <f t="shared" si="16"/>
        <v/>
      </c>
    </row>
    <row r="304" spans="1:25">
      <c r="A304" s="98">
        <v>44099</v>
      </c>
      <c r="B304" s="137" t="s">
        <v>47</v>
      </c>
      <c r="C304" s="138" t="s">
        <v>69</v>
      </c>
      <c r="D304" s="139" t="s">
        <v>76</v>
      </c>
      <c r="E304" s="138" t="s">
        <v>71</v>
      </c>
      <c r="F304" s="140">
        <v>80400</v>
      </c>
      <c r="G304" s="141">
        <v>1.76</v>
      </c>
      <c r="H304" s="141">
        <v>0</v>
      </c>
      <c r="I304" s="142">
        <v>0</v>
      </c>
      <c r="J304" s="143">
        <v>0</v>
      </c>
      <c r="K304" s="139" t="s">
        <v>9</v>
      </c>
      <c r="L304" s="144">
        <f t="shared" si="19"/>
        <v>141504</v>
      </c>
      <c r="M304" s="78"/>
      <c r="N304" s="68"/>
      <c r="O304" s="78"/>
      <c r="P304" s="78"/>
      <c r="Q304" s="78"/>
      <c r="R304" s="36">
        <f t="shared" si="18"/>
        <v>24784.831625566472</v>
      </c>
      <c r="S304" s="37" t="str">
        <f t="shared" si="14"/>
        <v/>
      </c>
      <c r="T304" s="37"/>
      <c r="X304" s="39" t="str">
        <f t="shared" si="15"/>
        <v/>
      </c>
      <c r="Y304" s="42" t="str">
        <f t="shared" si="16"/>
        <v/>
      </c>
    </row>
    <row r="305" spans="1:25">
      <c r="A305" s="116">
        <v>44102</v>
      </c>
      <c r="B305" s="99" t="s">
        <v>48</v>
      </c>
      <c r="C305" s="100" t="s">
        <v>69</v>
      </c>
      <c r="D305" s="101" t="s">
        <v>76</v>
      </c>
      <c r="E305" s="100" t="s">
        <v>71</v>
      </c>
      <c r="F305" s="102">
        <v>80400</v>
      </c>
      <c r="G305" s="103">
        <v>1.57</v>
      </c>
      <c r="H305" s="103">
        <v>1.76</v>
      </c>
      <c r="I305" s="117">
        <v>-14573.83</v>
      </c>
      <c r="J305" s="105">
        <v>-10.29</v>
      </c>
      <c r="K305" s="101" t="s">
        <v>9</v>
      </c>
      <c r="L305" s="106" t="str">
        <f t="shared" si="19"/>
        <v/>
      </c>
      <c r="M305" s="383"/>
      <c r="N305" s="68"/>
      <c r="O305" s="78"/>
      <c r="P305" s="78"/>
      <c r="Q305" s="78"/>
      <c r="R305" s="36">
        <f t="shared" si="18"/>
        <v>22234.472451295682</v>
      </c>
      <c r="S305" s="37">
        <f t="shared" si="14"/>
        <v>-2550.3591742707904</v>
      </c>
      <c r="T305" s="37"/>
      <c r="X305" s="39" t="str">
        <f t="shared" si="15"/>
        <v/>
      </c>
      <c r="Y305" s="42" t="str">
        <f t="shared" si="16"/>
        <v/>
      </c>
    </row>
    <row r="306" spans="1:25">
      <c r="A306" s="118">
        <v>44105</v>
      </c>
      <c r="B306" s="333" t="s">
        <v>47</v>
      </c>
      <c r="C306" s="120" t="s">
        <v>69</v>
      </c>
      <c r="D306" s="121" t="s">
        <v>76</v>
      </c>
      <c r="E306" s="120" t="s">
        <v>71</v>
      </c>
      <c r="F306" s="121">
        <v>80100</v>
      </c>
      <c r="G306" s="122">
        <v>1.57</v>
      </c>
      <c r="H306" s="122">
        <v>0</v>
      </c>
      <c r="I306" s="123">
        <v>0</v>
      </c>
      <c r="J306" s="124">
        <v>0</v>
      </c>
      <c r="K306" s="125" t="s">
        <v>9</v>
      </c>
      <c r="L306" s="563">
        <f t="shared" si="19"/>
        <v>125757</v>
      </c>
      <c r="M306" s="33" t="s">
        <v>43</v>
      </c>
      <c r="N306" s="34"/>
      <c r="O306" s="78"/>
      <c r="P306" s="78"/>
      <c r="Q306" s="78"/>
      <c r="R306" s="36">
        <f t="shared" si="18"/>
        <v>22234.472451295682</v>
      </c>
      <c r="S306" s="37" t="str">
        <f t="shared" si="14"/>
        <v/>
      </c>
      <c r="T306" s="37"/>
      <c r="X306" s="39" t="str">
        <f t="shared" si="15"/>
        <v/>
      </c>
      <c r="Y306" s="42" t="str">
        <f t="shared" si="16"/>
        <v/>
      </c>
    </row>
    <row r="307" spans="1:25">
      <c r="A307" s="118">
        <v>44109</v>
      </c>
      <c r="B307" s="334" t="s">
        <v>48</v>
      </c>
      <c r="C307" s="138" t="s">
        <v>69</v>
      </c>
      <c r="D307" s="140" t="s">
        <v>76</v>
      </c>
      <c r="E307" s="138" t="s">
        <v>71</v>
      </c>
      <c r="F307" s="140">
        <v>80100</v>
      </c>
      <c r="G307" s="141">
        <v>1.58</v>
      </c>
      <c r="H307" s="141">
        <v>1.57</v>
      </c>
      <c r="I307" s="142">
        <v>1504.76</v>
      </c>
      <c r="J307" s="143">
        <v>1.19</v>
      </c>
      <c r="K307" s="139" t="s">
        <v>9</v>
      </c>
      <c r="L307" s="164" t="str">
        <f t="shared" si="19"/>
        <v/>
      </c>
      <c r="M307" s="45" t="s">
        <v>21</v>
      </c>
      <c r="N307" s="34"/>
      <c r="O307" s="78"/>
      <c r="P307" s="78"/>
      <c r="Q307" s="78"/>
      <c r="R307" s="36">
        <f t="shared" si="18"/>
        <v>22499.062673466102</v>
      </c>
      <c r="S307" s="37">
        <f t="shared" si="14"/>
        <v>264.59022217042002</v>
      </c>
      <c r="T307" s="37"/>
      <c r="X307" s="39" t="str">
        <f t="shared" si="15"/>
        <v/>
      </c>
      <c r="Y307" s="42" t="str">
        <f t="shared" si="16"/>
        <v/>
      </c>
    </row>
    <row r="308" spans="1:25">
      <c r="A308" s="127">
        <v>44110</v>
      </c>
      <c r="B308" s="335" t="s">
        <v>47</v>
      </c>
      <c r="C308" s="129" t="s">
        <v>69</v>
      </c>
      <c r="D308" s="130" t="s">
        <v>109</v>
      </c>
      <c r="E308" s="129" t="s">
        <v>71</v>
      </c>
      <c r="F308" s="130">
        <v>11300</v>
      </c>
      <c r="G308" s="131">
        <v>11.37</v>
      </c>
      <c r="H308" s="131">
        <v>0</v>
      </c>
      <c r="I308" s="132">
        <v>0</v>
      </c>
      <c r="J308" s="133">
        <v>0</v>
      </c>
      <c r="K308" s="134" t="s">
        <v>9</v>
      </c>
      <c r="L308" s="135">
        <f t="shared" si="19"/>
        <v>128480.99999999999</v>
      </c>
      <c r="M308" s="56">
        <f>IFERROR(AVERAGE(L306:L340),0)</f>
        <v>122849.05555555556</v>
      </c>
      <c r="N308" s="34"/>
      <c r="O308" s="78"/>
      <c r="P308" s="78"/>
      <c r="Q308" s="78"/>
      <c r="R308" s="36">
        <f t="shared" si="18"/>
        <v>22499.062673466102</v>
      </c>
      <c r="S308" s="37" t="str">
        <f t="shared" si="14"/>
        <v/>
      </c>
      <c r="T308" s="37"/>
      <c r="X308" s="39" t="str">
        <f t="shared" si="15"/>
        <v/>
      </c>
      <c r="Y308" s="42" t="str">
        <f t="shared" si="16"/>
        <v/>
      </c>
    </row>
    <row r="309" spans="1:25">
      <c r="A309" s="127">
        <v>44111</v>
      </c>
      <c r="B309" s="335" t="s">
        <v>48</v>
      </c>
      <c r="C309" s="129" t="s">
        <v>69</v>
      </c>
      <c r="D309" s="130" t="s">
        <v>109</v>
      </c>
      <c r="E309" s="129" t="s">
        <v>71</v>
      </c>
      <c r="F309" s="130">
        <v>11300</v>
      </c>
      <c r="G309" s="131">
        <v>11.01</v>
      </c>
      <c r="H309" s="131">
        <v>11.37</v>
      </c>
      <c r="I309" s="132">
        <v>-4066.31</v>
      </c>
      <c r="J309" s="133">
        <v>-3.16</v>
      </c>
      <c r="K309" s="134" t="s">
        <v>9</v>
      </c>
      <c r="L309" s="135" t="str">
        <f t="shared" si="19"/>
        <v/>
      </c>
      <c r="M309" s="45" t="s">
        <v>24</v>
      </c>
      <c r="N309" s="34"/>
      <c r="O309" s="78"/>
      <c r="P309" s="78"/>
      <c r="Q309" s="78"/>
      <c r="R309" s="36">
        <f t="shared" si="18"/>
        <v>21788.092292984573</v>
      </c>
      <c r="S309" s="37">
        <f t="shared" si="14"/>
        <v>-710.97038048152899</v>
      </c>
      <c r="T309" s="37"/>
      <c r="X309" s="39" t="str">
        <f t="shared" si="15"/>
        <v/>
      </c>
      <c r="Y309" s="42" t="str">
        <f t="shared" si="16"/>
        <v/>
      </c>
    </row>
    <row r="310" spans="1:25">
      <c r="A310" s="165">
        <v>44111</v>
      </c>
      <c r="B310" s="246" t="s">
        <v>47</v>
      </c>
      <c r="C310" s="167" t="s">
        <v>69</v>
      </c>
      <c r="D310" s="169" t="s">
        <v>107</v>
      </c>
      <c r="E310" s="167" t="s">
        <v>71</v>
      </c>
      <c r="F310" s="169">
        <v>4800</v>
      </c>
      <c r="G310" s="170">
        <v>24.97</v>
      </c>
      <c r="H310" s="170">
        <v>0</v>
      </c>
      <c r="I310" s="171">
        <v>0</v>
      </c>
      <c r="J310" s="172">
        <v>0</v>
      </c>
      <c r="K310" s="168" t="s">
        <v>9</v>
      </c>
      <c r="L310" s="273">
        <f t="shared" si="19"/>
        <v>119856</v>
      </c>
      <c r="M310" s="56">
        <f>SUM(I306:I340)</f>
        <v>3494.4700000000003</v>
      </c>
      <c r="N310" s="34"/>
      <c r="O310" s="78"/>
      <c r="P310" s="78"/>
      <c r="Q310" s="78"/>
      <c r="R310" s="36">
        <f t="shared" si="18"/>
        <v>21788.092292984573</v>
      </c>
      <c r="S310" s="37" t="str">
        <f t="shared" si="14"/>
        <v/>
      </c>
      <c r="T310" s="37"/>
      <c r="X310" s="39" t="str">
        <f t="shared" ref="X310:X373" si="20">IF(I425&lt;&gt;0,I425,"")</f>
        <v/>
      </c>
      <c r="Y310" s="42" t="str">
        <f t="shared" ref="Y310:Y373" si="21">IF(I425&lt;&gt;0,A425,"")</f>
        <v/>
      </c>
    </row>
    <row r="311" spans="1:25">
      <c r="A311" s="165">
        <v>44112</v>
      </c>
      <c r="B311" s="246" t="s">
        <v>48</v>
      </c>
      <c r="C311" s="167" t="s">
        <v>69</v>
      </c>
      <c r="D311" s="169" t="s">
        <v>107</v>
      </c>
      <c r="E311" s="167" t="s">
        <v>71</v>
      </c>
      <c r="F311" s="169">
        <v>4800</v>
      </c>
      <c r="G311" s="170">
        <v>25.27</v>
      </c>
      <c r="H311" s="170">
        <v>24.98</v>
      </c>
      <c r="I311" s="171">
        <v>1394.3</v>
      </c>
      <c r="J311" s="172">
        <v>1.1599999999999999</v>
      </c>
      <c r="K311" s="168" t="s">
        <v>9</v>
      </c>
      <c r="L311" s="273" t="str">
        <f t="shared" si="19"/>
        <v/>
      </c>
      <c r="M311" s="45" t="s">
        <v>27</v>
      </c>
      <c r="N311" s="34"/>
      <c r="O311" s="78"/>
      <c r="P311" s="78"/>
      <c r="Q311" s="78"/>
      <c r="R311" s="36">
        <f t="shared" si="18"/>
        <v>22040.834163583197</v>
      </c>
      <c r="S311" s="37">
        <f t="shared" si="14"/>
        <v>252.74187059862379</v>
      </c>
      <c r="T311" s="37"/>
      <c r="X311" s="39" t="str">
        <f t="shared" si="20"/>
        <v/>
      </c>
      <c r="Y311" s="42" t="str">
        <f t="shared" si="21"/>
        <v/>
      </c>
    </row>
    <row r="312" spans="1:25">
      <c r="A312" s="79">
        <v>44112</v>
      </c>
      <c r="B312" s="336" t="s">
        <v>47</v>
      </c>
      <c r="C312" s="81" t="s">
        <v>69</v>
      </c>
      <c r="D312" s="83" t="s">
        <v>98</v>
      </c>
      <c r="E312" s="81" t="s">
        <v>71</v>
      </c>
      <c r="F312" s="83">
        <v>22400</v>
      </c>
      <c r="G312" s="84">
        <v>5.38</v>
      </c>
      <c r="H312" s="84">
        <v>0</v>
      </c>
      <c r="I312" s="85">
        <v>0</v>
      </c>
      <c r="J312" s="86">
        <v>0</v>
      </c>
      <c r="K312" s="82" t="s">
        <v>9</v>
      </c>
      <c r="L312" s="337">
        <f t="shared" si="19"/>
        <v>120512</v>
      </c>
      <c r="M312" s="66">
        <f>SUM(J306:J340)/100</f>
        <v>3.2099999999999997E-2</v>
      </c>
      <c r="N312" s="34"/>
      <c r="O312" s="78"/>
      <c r="P312" s="78"/>
      <c r="Q312" s="78"/>
      <c r="R312" s="36">
        <f t="shared" si="18"/>
        <v>22040.834163583197</v>
      </c>
      <c r="S312" s="37" t="str">
        <f t="shared" si="14"/>
        <v/>
      </c>
      <c r="T312" s="37"/>
      <c r="X312" s="39" t="str">
        <f t="shared" si="20"/>
        <v/>
      </c>
      <c r="Y312" s="42" t="str">
        <f t="shared" si="21"/>
        <v/>
      </c>
    </row>
    <row r="313" spans="1:25">
      <c r="A313" s="79">
        <v>44113</v>
      </c>
      <c r="B313" s="336" t="s">
        <v>48</v>
      </c>
      <c r="C313" s="81" t="s">
        <v>69</v>
      </c>
      <c r="D313" s="83" t="s">
        <v>98</v>
      </c>
      <c r="E313" s="81" t="s">
        <v>71</v>
      </c>
      <c r="F313" s="83">
        <v>22400</v>
      </c>
      <c r="G313" s="84">
        <v>5.43</v>
      </c>
      <c r="H313" s="84">
        <v>5.38</v>
      </c>
      <c r="I313" s="85">
        <v>1249.94</v>
      </c>
      <c r="J313" s="86">
        <v>1.03</v>
      </c>
      <c r="K313" s="82" t="s">
        <v>9</v>
      </c>
      <c r="L313" s="337" t="str">
        <f t="shared" si="19"/>
        <v/>
      </c>
      <c r="M313" s="319"/>
      <c r="N313" s="68"/>
      <c r="O313" s="78"/>
      <c r="P313" s="78"/>
      <c r="Q313" s="78"/>
      <c r="R313" s="36">
        <f t="shared" si="18"/>
        <v>22267.854755468103</v>
      </c>
      <c r="S313" s="37">
        <f t="shared" si="14"/>
        <v>227.02059188490603</v>
      </c>
      <c r="T313" s="37"/>
      <c r="X313" s="39" t="str">
        <f t="shared" si="20"/>
        <v/>
      </c>
      <c r="Y313" s="42" t="str">
        <f t="shared" si="21"/>
        <v/>
      </c>
    </row>
    <row r="314" spans="1:25">
      <c r="A314" s="165">
        <v>44113</v>
      </c>
      <c r="B314" s="246" t="s">
        <v>47</v>
      </c>
      <c r="C314" s="167" t="s">
        <v>69</v>
      </c>
      <c r="D314" s="169" t="s">
        <v>107</v>
      </c>
      <c r="E314" s="167" t="s">
        <v>71</v>
      </c>
      <c r="F314" s="169">
        <v>4800</v>
      </c>
      <c r="G314" s="170">
        <v>25.3</v>
      </c>
      <c r="H314" s="170">
        <v>0</v>
      </c>
      <c r="I314" s="171">
        <v>0</v>
      </c>
      <c r="J314" s="172">
        <v>0</v>
      </c>
      <c r="K314" s="168" t="s">
        <v>9</v>
      </c>
      <c r="L314" s="273">
        <f t="shared" si="19"/>
        <v>121440</v>
      </c>
      <c r="M314" s="78"/>
      <c r="N314" s="68"/>
      <c r="O314" s="78"/>
      <c r="P314" s="78"/>
      <c r="Q314" s="78"/>
      <c r="R314" s="36">
        <f t="shared" si="18"/>
        <v>22267.854755468103</v>
      </c>
      <c r="S314" s="37" t="str">
        <f t="shared" si="14"/>
        <v/>
      </c>
      <c r="T314" s="37"/>
      <c r="X314" s="39" t="str">
        <f t="shared" si="20"/>
        <v/>
      </c>
      <c r="Y314" s="42" t="str">
        <f t="shared" si="21"/>
        <v/>
      </c>
    </row>
    <row r="315" spans="1:25">
      <c r="A315" s="165">
        <v>44117</v>
      </c>
      <c r="B315" s="246" t="s">
        <v>48</v>
      </c>
      <c r="C315" s="167" t="s">
        <v>69</v>
      </c>
      <c r="D315" s="169" t="s">
        <v>107</v>
      </c>
      <c r="E315" s="167" t="s">
        <v>71</v>
      </c>
      <c r="F315" s="169">
        <v>4800</v>
      </c>
      <c r="G315" s="170">
        <v>25.57</v>
      </c>
      <c r="H315" s="170">
        <v>25.31</v>
      </c>
      <c r="I315" s="171">
        <v>1249.3699999999999</v>
      </c>
      <c r="J315" s="172">
        <v>1.02</v>
      </c>
      <c r="K315" s="168" t="s">
        <v>9</v>
      </c>
      <c r="L315" s="273" t="str">
        <f t="shared" si="19"/>
        <v/>
      </c>
      <c r="M315" s="78"/>
      <c r="N315" s="78"/>
      <c r="O315" s="78"/>
      <c r="P315" s="78"/>
      <c r="Q315" s="78"/>
      <c r="R315" s="36">
        <f t="shared" si="18"/>
        <v>22494.986873973878</v>
      </c>
      <c r="S315" s="37">
        <f t="shared" si="14"/>
        <v>227.132118505775</v>
      </c>
      <c r="T315" s="37"/>
      <c r="X315" s="39" t="str">
        <f t="shared" si="20"/>
        <v/>
      </c>
      <c r="Y315" s="42" t="str">
        <f t="shared" si="21"/>
        <v/>
      </c>
    </row>
    <row r="316" spans="1:25">
      <c r="A316" s="79">
        <v>44117</v>
      </c>
      <c r="B316" s="336" t="s">
        <v>47</v>
      </c>
      <c r="C316" s="81" t="s">
        <v>69</v>
      </c>
      <c r="D316" s="83" t="s">
        <v>98</v>
      </c>
      <c r="E316" s="81" t="s">
        <v>71</v>
      </c>
      <c r="F316" s="83">
        <v>23700</v>
      </c>
      <c r="G316" s="84">
        <v>5.21</v>
      </c>
      <c r="H316" s="84">
        <v>0</v>
      </c>
      <c r="I316" s="85">
        <v>0</v>
      </c>
      <c r="J316" s="86">
        <v>0</v>
      </c>
      <c r="K316" s="82" t="s">
        <v>9</v>
      </c>
      <c r="L316" s="337">
        <f t="shared" si="19"/>
        <v>123477</v>
      </c>
      <c r="M316" s="78"/>
      <c r="N316" s="78"/>
      <c r="O316" s="78"/>
      <c r="P316" s="78"/>
      <c r="Q316" s="78"/>
      <c r="R316" s="36">
        <f t="shared" si="18"/>
        <v>22494.986873973878</v>
      </c>
      <c r="S316" s="37" t="str">
        <f t="shared" si="14"/>
        <v/>
      </c>
      <c r="T316" s="37"/>
      <c r="X316" s="39" t="str">
        <f t="shared" si="20"/>
        <v/>
      </c>
      <c r="Y316" s="42" t="str">
        <f t="shared" si="21"/>
        <v/>
      </c>
    </row>
    <row r="317" spans="1:25">
      <c r="A317" s="79">
        <v>44118</v>
      </c>
      <c r="B317" s="336" t="s">
        <v>48</v>
      </c>
      <c r="C317" s="81" t="s">
        <v>69</v>
      </c>
      <c r="D317" s="83" t="s">
        <v>98</v>
      </c>
      <c r="E317" s="81" t="s">
        <v>71</v>
      </c>
      <c r="F317" s="83">
        <v>23700</v>
      </c>
      <c r="G317" s="84">
        <v>5.26</v>
      </c>
      <c r="H317" s="84">
        <v>5.21</v>
      </c>
      <c r="I317" s="85">
        <v>1326.1</v>
      </c>
      <c r="J317" s="86">
        <v>1.07</v>
      </c>
      <c r="K317" s="82" t="s">
        <v>9</v>
      </c>
      <c r="L317" s="337" t="str">
        <f t="shared" si="19"/>
        <v/>
      </c>
      <c r="M317" s="78"/>
      <c r="N317" s="78"/>
      <c r="O317" s="78"/>
      <c r="P317" s="78"/>
      <c r="Q317" s="78"/>
      <c r="R317" s="36">
        <f t="shared" si="18"/>
        <v>22735.683233525397</v>
      </c>
      <c r="S317" s="37">
        <f t="shared" si="14"/>
        <v>240.69635955151898</v>
      </c>
      <c r="T317" s="37"/>
      <c r="X317" s="39" t="str">
        <f t="shared" si="20"/>
        <v/>
      </c>
      <c r="Y317" s="42" t="str">
        <f t="shared" si="21"/>
        <v/>
      </c>
    </row>
    <row r="318" spans="1:25">
      <c r="A318" s="165">
        <v>44118</v>
      </c>
      <c r="B318" s="246" t="s">
        <v>47</v>
      </c>
      <c r="C318" s="167" t="s">
        <v>69</v>
      </c>
      <c r="D318" s="169" t="s">
        <v>107</v>
      </c>
      <c r="E318" s="167" t="s">
        <v>71</v>
      </c>
      <c r="F318" s="169">
        <v>4800</v>
      </c>
      <c r="G318" s="170">
        <v>25.81</v>
      </c>
      <c r="H318" s="170">
        <v>0</v>
      </c>
      <c r="I318" s="171">
        <v>0</v>
      </c>
      <c r="J318" s="172">
        <v>0</v>
      </c>
      <c r="K318" s="168" t="s">
        <v>9</v>
      </c>
      <c r="L318" s="273">
        <f t="shared" si="19"/>
        <v>123888</v>
      </c>
      <c r="M318" s="78"/>
      <c r="N318" s="78"/>
      <c r="O318" s="78"/>
      <c r="P318" s="78"/>
      <c r="Q318" s="78"/>
      <c r="R318" s="36">
        <f t="shared" si="18"/>
        <v>22735.683233525397</v>
      </c>
      <c r="S318" s="37" t="str">
        <f t="shared" si="14"/>
        <v/>
      </c>
      <c r="T318" s="37"/>
      <c r="X318" s="39" t="str">
        <f t="shared" si="20"/>
        <v/>
      </c>
      <c r="Y318" s="42" t="str">
        <f t="shared" si="21"/>
        <v/>
      </c>
    </row>
    <row r="319" spans="1:25">
      <c r="A319" s="165">
        <v>44119</v>
      </c>
      <c r="B319" s="246" t="s">
        <v>48</v>
      </c>
      <c r="C319" s="167" t="s">
        <v>69</v>
      </c>
      <c r="D319" s="169" t="s">
        <v>107</v>
      </c>
      <c r="E319" s="167" t="s">
        <v>71</v>
      </c>
      <c r="F319" s="169">
        <v>4800</v>
      </c>
      <c r="G319" s="170">
        <v>25.11</v>
      </c>
      <c r="H319" s="170">
        <v>25.82</v>
      </c>
      <c r="I319" s="171">
        <v>-3406.69</v>
      </c>
      <c r="J319" s="172">
        <v>-2.74</v>
      </c>
      <c r="K319" s="168" t="s">
        <v>9</v>
      </c>
      <c r="L319" s="273" t="str">
        <f t="shared" si="19"/>
        <v/>
      </c>
      <c r="M319" s="78"/>
      <c r="N319" s="78"/>
      <c r="O319" s="78"/>
      <c r="P319" s="78"/>
      <c r="Q319" s="78"/>
      <c r="R319" s="36">
        <f t="shared" si="18"/>
        <v>22112.725512926801</v>
      </c>
      <c r="S319" s="37">
        <f t="shared" si="14"/>
        <v>-622.95772059859519</v>
      </c>
      <c r="T319" s="37"/>
      <c r="X319" s="39" t="str">
        <f t="shared" si="20"/>
        <v/>
      </c>
      <c r="Y319" s="42" t="str">
        <f t="shared" si="21"/>
        <v/>
      </c>
    </row>
    <row r="320" spans="1:25">
      <c r="A320" s="47">
        <v>44119</v>
      </c>
      <c r="B320" s="48" t="s">
        <v>47</v>
      </c>
      <c r="C320" s="49" t="s">
        <v>69</v>
      </c>
      <c r="D320" s="54" t="s">
        <v>110</v>
      </c>
      <c r="E320" s="49" t="s">
        <v>71</v>
      </c>
      <c r="F320" s="50">
        <v>4700</v>
      </c>
      <c r="G320" s="51">
        <v>25.41</v>
      </c>
      <c r="H320" s="51">
        <v>0</v>
      </c>
      <c r="I320" s="52">
        <v>0</v>
      </c>
      <c r="J320" s="53">
        <v>0</v>
      </c>
      <c r="K320" s="54" t="s">
        <v>9</v>
      </c>
      <c r="L320" s="55">
        <f t="shared" si="19"/>
        <v>119427</v>
      </c>
      <c r="M320" s="78"/>
      <c r="N320" s="78"/>
      <c r="O320" s="78"/>
      <c r="P320" s="78"/>
      <c r="Q320" s="78"/>
      <c r="R320" s="36">
        <f t="shared" si="18"/>
        <v>22112.725512926801</v>
      </c>
      <c r="S320" s="37" t="str">
        <f t="shared" si="14"/>
        <v/>
      </c>
      <c r="T320" s="37"/>
      <c r="X320" s="39" t="str">
        <f t="shared" si="20"/>
        <v/>
      </c>
      <c r="Y320" s="42" t="str">
        <f t="shared" si="21"/>
        <v/>
      </c>
    </row>
    <row r="321" spans="1:25">
      <c r="A321" s="47">
        <v>44120</v>
      </c>
      <c r="B321" s="48" t="s">
        <v>48</v>
      </c>
      <c r="C321" s="49" t="s">
        <v>69</v>
      </c>
      <c r="D321" s="54" t="s">
        <v>110</v>
      </c>
      <c r="E321" s="49" t="s">
        <v>71</v>
      </c>
      <c r="F321" s="50">
        <v>4700</v>
      </c>
      <c r="G321" s="51">
        <v>25.39</v>
      </c>
      <c r="H321" s="51">
        <v>25.42</v>
      </c>
      <c r="I321" s="52">
        <v>-139.94999999999999</v>
      </c>
      <c r="J321" s="53">
        <v>-0.11000000000000001</v>
      </c>
      <c r="K321" s="54" t="s">
        <v>9</v>
      </c>
      <c r="L321" s="55" t="str">
        <f t="shared" si="19"/>
        <v/>
      </c>
      <c r="M321" s="78"/>
      <c r="N321" s="78"/>
      <c r="O321" s="78"/>
      <c r="P321" s="78"/>
      <c r="Q321" s="78"/>
      <c r="R321" s="36">
        <f t="shared" si="18"/>
        <v>22088.401514862584</v>
      </c>
      <c r="S321" s="37">
        <f t="shared" si="14"/>
        <v>-24.323998064217449</v>
      </c>
      <c r="T321" s="37"/>
      <c r="X321" s="39" t="str">
        <f t="shared" si="20"/>
        <v/>
      </c>
      <c r="Y321" s="42" t="str">
        <f t="shared" si="21"/>
        <v/>
      </c>
    </row>
    <row r="322" spans="1:25">
      <c r="A322" s="201">
        <v>44123</v>
      </c>
      <c r="B322" s="283" t="s">
        <v>47</v>
      </c>
      <c r="C322" s="203" t="s">
        <v>69</v>
      </c>
      <c r="D322" s="205" t="s">
        <v>111</v>
      </c>
      <c r="E322" s="203" t="s">
        <v>71</v>
      </c>
      <c r="F322" s="205">
        <v>5200</v>
      </c>
      <c r="G322" s="206">
        <v>22.75</v>
      </c>
      <c r="H322" s="206">
        <v>0</v>
      </c>
      <c r="I322" s="207">
        <v>0</v>
      </c>
      <c r="J322" s="208">
        <v>0</v>
      </c>
      <c r="K322" s="204" t="s">
        <v>9</v>
      </c>
      <c r="L322" s="209">
        <f t="shared" si="19"/>
        <v>118300</v>
      </c>
      <c r="M322" s="78"/>
      <c r="N322" s="78"/>
      <c r="O322" s="78"/>
      <c r="P322" s="78"/>
      <c r="Q322" s="78"/>
      <c r="R322" s="36">
        <f t="shared" si="18"/>
        <v>22088.401514862584</v>
      </c>
      <c r="S322" s="37" t="str">
        <f t="shared" si="14"/>
        <v/>
      </c>
      <c r="T322" s="37"/>
      <c r="X322" s="39" t="str">
        <f t="shared" si="20"/>
        <v/>
      </c>
      <c r="Y322" s="42" t="str">
        <f t="shared" si="21"/>
        <v/>
      </c>
    </row>
    <row r="323" spans="1:25">
      <c r="A323" s="201">
        <v>44124</v>
      </c>
      <c r="B323" s="283" t="s">
        <v>48</v>
      </c>
      <c r="C323" s="203" t="s">
        <v>69</v>
      </c>
      <c r="D323" s="205" t="s">
        <v>111</v>
      </c>
      <c r="E323" s="203" t="s">
        <v>71</v>
      </c>
      <c r="F323" s="205">
        <v>5200</v>
      </c>
      <c r="G323" s="206">
        <v>22.99</v>
      </c>
      <c r="H323" s="206">
        <v>22.76</v>
      </c>
      <c r="I323" s="207">
        <v>1207.31</v>
      </c>
      <c r="J323" s="208">
        <v>1.02</v>
      </c>
      <c r="K323" s="204" t="s">
        <v>9</v>
      </c>
      <c r="L323" s="209" t="str">
        <f t="shared" si="19"/>
        <v/>
      </c>
      <c r="M323" s="78"/>
      <c r="N323" s="78"/>
      <c r="O323" s="78"/>
      <c r="P323" s="78"/>
      <c r="Q323" s="78"/>
      <c r="R323" s="36">
        <f t="shared" si="18"/>
        <v>22313.703210314183</v>
      </c>
      <c r="S323" s="37">
        <f t="shared" si="14"/>
        <v>225.30169545159879</v>
      </c>
      <c r="T323" s="37"/>
      <c r="X323" s="39" t="str">
        <f t="shared" si="20"/>
        <v/>
      </c>
      <c r="Y323" s="42" t="str">
        <f t="shared" si="21"/>
        <v/>
      </c>
    </row>
    <row r="324" spans="1:25">
      <c r="A324" s="47">
        <v>44124</v>
      </c>
      <c r="B324" s="48" t="s">
        <v>47</v>
      </c>
      <c r="C324" s="49" t="s">
        <v>69</v>
      </c>
      <c r="D324" s="54" t="s">
        <v>110</v>
      </c>
      <c r="E324" s="49" t="s">
        <v>71</v>
      </c>
      <c r="F324" s="50">
        <v>4600</v>
      </c>
      <c r="G324" s="51">
        <v>26.58</v>
      </c>
      <c r="H324" s="51">
        <v>0</v>
      </c>
      <c r="I324" s="52">
        <v>0</v>
      </c>
      <c r="J324" s="53">
        <v>0</v>
      </c>
      <c r="K324" s="54" t="s">
        <v>9</v>
      </c>
      <c r="L324" s="55">
        <f t="shared" si="19"/>
        <v>122267.99999999999</v>
      </c>
      <c r="M324" s="78"/>
      <c r="N324" s="78"/>
      <c r="O324" s="78"/>
      <c r="P324" s="78"/>
      <c r="Q324" s="78"/>
      <c r="R324" s="36">
        <f t="shared" si="18"/>
        <v>22313.703210314183</v>
      </c>
      <c r="S324" s="37" t="str">
        <f t="shared" si="14"/>
        <v/>
      </c>
      <c r="T324" s="37"/>
      <c r="X324" s="39" t="str">
        <f t="shared" si="20"/>
        <v/>
      </c>
      <c r="Y324" s="42" t="str">
        <f t="shared" si="21"/>
        <v/>
      </c>
    </row>
    <row r="325" spans="1:25">
      <c r="A325" s="47">
        <v>44125</v>
      </c>
      <c r="B325" s="48" t="s">
        <v>48</v>
      </c>
      <c r="C325" s="49" t="s">
        <v>69</v>
      </c>
      <c r="D325" s="54" t="s">
        <v>110</v>
      </c>
      <c r="E325" s="49" t="s">
        <v>71</v>
      </c>
      <c r="F325" s="50">
        <v>4600</v>
      </c>
      <c r="G325" s="51">
        <v>26.84</v>
      </c>
      <c r="H325" s="51">
        <v>26.58</v>
      </c>
      <c r="I325" s="52">
        <v>1238.8900000000001</v>
      </c>
      <c r="J325" s="53">
        <v>1.01</v>
      </c>
      <c r="K325" s="54" t="s">
        <v>9</v>
      </c>
      <c r="L325" s="55" t="str">
        <f t="shared" si="19"/>
        <v/>
      </c>
      <c r="M325" s="78"/>
      <c r="N325" s="78"/>
      <c r="O325" s="78"/>
      <c r="P325" s="78"/>
      <c r="Q325" s="78"/>
      <c r="R325" s="36">
        <f t="shared" si="18"/>
        <v>22539.071612738357</v>
      </c>
      <c r="S325" s="37">
        <f t="shared" si="14"/>
        <v>225.36840242417384</v>
      </c>
      <c r="T325" s="37"/>
      <c r="X325" s="39" t="str">
        <f t="shared" si="20"/>
        <v/>
      </c>
      <c r="Y325" s="42" t="str">
        <f t="shared" si="21"/>
        <v/>
      </c>
    </row>
    <row r="326" spans="1:25">
      <c r="A326" s="201">
        <v>44125</v>
      </c>
      <c r="B326" s="283" t="s">
        <v>47</v>
      </c>
      <c r="C326" s="203" t="s">
        <v>69</v>
      </c>
      <c r="D326" s="205" t="s">
        <v>111</v>
      </c>
      <c r="E326" s="203" t="s">
        <v>71</v>
      </c>
      <c r="F326" s="205">
        <v>5300</v>
      </c>
      <c r="G326" s="206">
        <v>23.06</v>
      </c>
      <c r="H326" s="206">
        <v>0</v>
      </c>
      <c r="I326" s="207">
        <v>0</v>
      </c>
      <c r="J326" s="208">
        <v>0</v>
      </c>
      <c r="K326" s="204" t="s">
        <v>9</v>
      </c>
      <c r="L326" s="209">
        <f t="shared" si="19"/>
        <v>122218</v>
      </c>
      <c r="M326" s="78"/>
      <c r="N326" s="78"/>
      <c r="O326" s="78"/>
      <c r="P326" s="78"/>
      <c r="Q326" s="78"/>
      <c r="R326" s="36">
        <f t="shared" si="18"/>
        <v>22539.071612738357</v>
      </c>
      <c r="S326" s="37" t="str">
        <f t="shared" si="14"/>
        <v/>
      </c>
      <c r="T326" s="37"/>
      <c r="X326" s="39" t="str">
        <f t="shared" si="20"/>
        <v/>
      </c>
      <c r="Y326" s="42" t="str">
        <f t="shared" si="21"/>
        <v/>
      </c>
    </row>
    <row r="327" spans="1:25">
      <c r="A327" s="201">
        <v>44126</v>
      </c>
      <c r="B327" s="283" t="s">
        <v>48</v>
      </c>
      <c r="C327" s="203" t="s">
        <v>69</v>
      </c>
      <c r="D327" s="205" t="s">
        <v>111</v>
      </c>
      <c r="E327" s="203" t="s">
        <v>71</v>
      </c>
      <c r="F327" s="205">
        <v>5300</v>
      </c>
      <c r="G327" s="206">
        <v>23.3</v>
      </c>
      <c r="H327" s="206">
        <v>23.07</v>
      </c>
      <c r="I327" s="207">
        <v>1229.9000000000001</v>
      </c>
      <c r="J327" s="208">
        <v>1</v>
      </c>
      <c r="K327" s="204" t="s">
        <v>9</v>
      </c>
      <c r="L327" s="209" t="str">
        <f t="shared" si="19"/>
        <v/>
      </c>
      <c r="M327" s="78"/>
      <c r="N327" s="78"/>
      <c r="O327" s="78"/>
      <c r="P327" s="78"/>
      <c r="Q327" s="78"/>
      <c r="R327" s="36">
        <f t="shared" si="18"/>
        <v>22764.462328865742</v>
      </c>
      <c r="S327" s="37">
        <f t="shared" si="14"/>
        <v>225.39071612738553</v>
      </c>
      <c r="T327" s="37"/>
      <c r="X327" s="39" t="str">
        <f t="shared" si="20"/>
        <v/>
      </c>
      <c r="Y327" s="42" t="str">
        <f t="shared" si="21"/>
        <v/>
      </c>
    </row>
    <row r="328" spans="1:25">
      <c r="A328" s="47">
        <v>44126</v>
      </c>
      <c r="B328" s="48" t="s">
        <v>47</v>
      </c>
      <c r="C328" s="49" t="s">
        <v>69</v>
      </c>
      <c r="D328" s="54" t="s">
        <v>110</v>
      </c>
      <c r="E328" s="49" t="s">
        <v>71</v>
      </c>
      <c r="F328" s="50">
        <v>4800</v>
      </c>
      <c r="G328" s="51">
        <v>26.19</v>
      </c>
      <c r="H328" s="51">
        <v>0</v>
      </c>
      <c r="I328" s="52">
        <v>0</v>
      </c>
      <c r="J328" s="53">
        <v>0</v>
      </c>
      <c r="K328" s="54" t="s">
        <v>9</v>
      </c>
      <c r="L328" s="55">
        <f t="shared" si="19"/>
        <v>125712</v>
      </c>
      <c r="M328" s="78"/>
      <c r="N328" s="78"/>
      <c r="O328" s="78"/>
      <c r="P328" s="78"/>
      <c r="Q328" s="78"/>
      <c r="R328" s="36">
        <f t="shared" si="18"/>
        <v>22764.462328865742</v>
      </c>
      <c r="S328" s="37" t="str">
        <f t="shared" si="14"/>
        <v/>
      </c>
      <c r="T328" s="37"/>
      <c r="X328" s="39" t="str">
        <f t="shared" si="20"/>
        <v/>
      </c>
      <c r="Y328" s="42" t="str">
        <f t="shared" si="21"/>
        <v/>
      </c>
    </row>
    <row r="329" spans="1:25">
      <c r="A329" s="47">
        <v>44127</v>
      </c>
      <c r="B329" s="48" t="s">
        <v>48</v>
      </c>
      <c r="C329" s="49" t="s">
        <v>69</v>
      </c>
      <c r="D329" s="54" t="s">
        <v>110</v>
      </c>
      <c r="E329" s="49" t="s">
        <v>71</v>
      </c>
      <c r="F329" s="50">
        <v>4800</v>
      </c>
      <c r="G329" s="51">
        <v>25.86</v>
      </c>
      <c r="H329" s="51">
        <v>26.19</v>
      </c>
      <c r="I329" s="52">
        <v>-1584.34</v>
      </c>
      <c r="J329" s="53">
        <v>-1.26</v>
      </c>
      <c r="K329" s="54" t="s">
        <v>9</v>
      </c>
      <c r="L329" s="55" t="str">
        <f t="shared" si="19"/>
        <v/>
      </c>
      <c r="M329" s="388"/>
      <c r="N329" s="78"/>
      <c r="O329" s="78"/>
      <c r="P329" s="78"/>
      <c r="Q329" s="78"/>
      <c r="R329" s="36">
        <f t="shared" si="18"/>
        <v>22477.630103522035</v>
      </c>
      <c r="S329" s="37">
        <f t="shared" si="14"/>
        <v>-286.83222534370725</v>
      </c>
      <c r="T329" s="37"/>
      <c r="X329" s="39" t="str">
        <f t="shared" si="20"/>
        <v/>
      </c>
      <c r="Y329" s="42" t="str">
        <f t="shared" si="21"/>
        <v/>
      </c>
    </row>
    <row r="330" spans="1:25">
      <c r="A330" s="201">
        <v>44127</v>
      </c>
      <c r="B330" s="283" t="s">
        <v>47</v>
      </c>
      <c r="C330" s="203" t="s">
        <v>69</v>
      </c>
      <c r="D330" s="205" t="s">
        <v>111</v>
      </c>
      <c r="E330" s="203" t="s">
        <v>71</v>
      </c>
      <c r="F330" s="205">
        <v>5200</v>
      </c>
      <c r="G330" s="206">
        <v>23.28</v>
      </c>
      <c r="H330" s="206">
        <v>0</v>
      </c>
      <c r="I330" s="207">
        <v>0</v>
      </c>
      <c r="J330" s="208">
        <v>0</v>
      </c>
      <c r="K330" s="204" t="s">
        <v>9</v>
      </c>
      <c r="L330" s="209">
        <f t="shared" si="19"/>
        <v>121056</v>
      </c>
      <c r="M330" s="78"/>
      <c r="N330" s="78"/>
      <c r="O330" s="78"/>
      <c r="P330" s="78"/>
      <c r="Q330" s="78"/>
      <c r="R330" s="36">
        <f t="shared" si="18"/>
        <v>22477.630103522035</v>
      </c>
      <c r="S330" s="37" t="str">
        <f t="shared" si="14"/>
        <v/>
      </c>
      <c r="T330" s="37"/>
      <c r="X330" s="39" t="str">
        <f t="shared" si="20"/>
        <v/>
      </c>
      <c r="Y330" s="42" t="str">
        <f t="shared" si="21"/>
        <v/>
      </c>
    </row>
    <row r="331" spans="1:25">
      <c r="A331" s="201">
        <v>44130</v>
      </c>
      <c r="B331" s="283" t="s">
        <v>48</v>
      </c>
      <c r="C331" s="203" t="s">
        <v>69</v>
      </c>
      <c r="D331" s="205" t="s">
        <v>111</v>
      </c>
      <c r="E331" s="203" t="s">
        <v>71</v>
      </c>
      <c r="F331" s="205">
        <v>5200</v>
      </c>
      <c r="G331" s="206">
        <v>23.53</v>
      </c>
      <c r="H331" s="206">
        <v>23.29</v>
      </c>
      <c r="I331" s="207">
        <v>1257.6099999999999</v>
      </c>
      <c r="J331" s="208">
        <v>1.03</v>
      </c>
      <c r="K331" s="204" t="s">
        <v>9</v>
      </c>
      <c r="L331" s="209" t="str">
        <f t="shared" si="19"/>
        <v/>
      </c>
      <c r="M331" s="78"/>
      <c r="N331" s="78"/>
      <c r="O331" s="78"/>
      <c r="P331" s="78"/>
      <c r="Q331" s="78"/>
      <c r="R331" s="36">
        <f t="shared" si="18"/>
        <v>22709.149693588311</v>
      </c>
      <c r="S331" s="37">
        <f t="shared" si="14"/>
        <v>231.51959006627658</v>
      </c>
      <c r="T331" s="37"/>
      <c r="X331" s="39" t="str">
        <f t="shared" si="20"/>
        <v/>
      </c>
      <c r="Y331" s="42" t="str">
        <f t="shared" si="21"/>
        <v/>
      </c>
    </row>
    <row r="332" spans="1:25">
      <c r="A332" s="47">
        <v>44130</v>
      </c>
      <c r="B332" s="48" t="s">
        <v>47</v>
      </c>
      <c r="C332" s="49" t="s">
        <v>69</v>
      </c>
      <c r="D332" s="54" t="s">
        <v>110</v>
      </c>
      <c r="E332" s="49" t="s">
        <v>71</v>
      </c>
      <c r="F332" s="50">
        <v>4700</v>
      </c>
      <c r="G332" s="51">
        <v>25.9</v>
      </c>
      <c r="H332" s="51">
        <v>0</v>
      </c>
      <c r="I332" s="52">
        <v>0</v>
      </c>
      <c r="J332" s="53">
        <v>0</v>
      </c>
      <c r="K332" s="54" t="s">
        <v>9</v>
      </c>
      <c r="L332" s="55">
        <f t="shared" si="19"/>
        <v>121730</v>
      </c>
      <c r="M332" s="78"/>
      <c r="N332" s="78"/>
      <c r="O332" s="78"/>
      <c r="P332" s="78"/>
      <c r="Q332" s="78"/>
      <c r="R332" s="36">
        <f t="shared" si="18"/>
        <v>22709.149693588311</v>
      </c>
      <c r="S332" s="37" t="str">
        <f t="shared" si="14"/>
        <v/>
      </c>
      <c r="T332" s="37"/>
      <c r="X332" s="39" t="str">
        <f t="shared" si="20"/>
        <v/>
      </c>
      <c r="Y332" s="42" t="str">
        <f t="shared" si="21"/>
        <v/>
      </c>
    </row>
    <row r="333" spans="1:25">
      <c r="A333" s="47">
        <v>44131</v>
      </c>
      <c r="B333" s="48" t="s">
        <v>48</v>
      </c>
      <c r="C333" s="49" t="s">
        <v>69</v>
      </c>
      <c r="D333" s="54" t="s">
        <v>110</v>
      </c>
      <c r="E333" s="49" t="s">
        <v>71</v>
      </c>
      <c r="F333" s="50">
        <v>4700</v>
      </c>
      <c r="G333" s="51">
        <v>27.08</v>
      </c>
      <c r="H333" s="51">
        <v>25.9</v>
      </c>
      <c r="I333" s="52">
        <v>5590.89</v>
      </c>
      <c r="J333" s="53">
        <v>4.59</v>
      </c>
      <c r="K333" s="54" t="s">
        <v>9</v>
      </c>
      <c r="L333" s="55" t="str">
        <f t="shared" si="19"/>
        <v/>
      </c>
      <c r="M333" s="78"/>
      <c r="N333" s="78"/>
      <c r="O333" s="78"/>
      <c r="P333" s="78"/>
      <c r="Q333" s="78"/>
      <c r="R333" s="36">
        <f t="shared" si="18"/>
        <v>23751.499664524017</v>
      </c>
      <c r="S333" s="37">
        <f t="shared" si="14"/>
        <v>1042.3499709357056</v>
      </c>
      <c r="T333" s="37"/>
      <c r="X333" s="39" t="str">
        <f t="shared" si="20"/>
        <v/>
      </c>
      <c r="Y333" s="42" t="str">
        <f t="shared" si="21"/>
        <v/>
      </c>
    </row>
    <row r="334" spans="1:25">
      <c r="A334" s="338">
        <v>44131</v>
      </c>
      <c r="B334" s="339" t="s">
        <v>47</v>
      </c>
      <c r="C334" s="340" t="s">
        <v>69</v>
      </c>
      <c r="D334" s="341" t="s">
        <v>112</v>
      </c>
      <c r="E334" s="340" t="s">
        <v>71</v>
      </c>
      <c r="F334" s="341">
        <v>1500</v>
      </c>
      <c r="G334" s="342">
        <v>83.269999999999982</v>
      </c>
      <c r="H334" s="342">
        <v>0</v>
      </c>
      <c r="I334" s="343">
        <v>0</v>
      </c>
      <c r="J334" s="344">
        <v>0</v>
      </c>
      <c r="K334" s="345" t="s">
        <v>9</v>
      </c>
      <c r="L334" s="346">
        <f t="shared" si="19"/>
        <v>124904.99999999997</v>
      </c>
      <c r="M334" s="78"/>
      <c r="N334" s="78"/>
      <c r="O334" s="78"/>
      <c r="P334" s="78"/>
      <c r="Q334" s="78"/>
      <c r="R334" s="36">
        <f t="shared" si="18"/>
        <v>23751.499664524017</v>
      </c>
      <c r="S334" s="37" t="str">
        <f t="shared" si="14"/>
        <v/>
      </c>
      <c r="T334" s="37"/>
      <c r="X334" s="39" t="str">
        <f t="shared" si="20"/>
        <v/>
      </c>
      <c r="Y334" s="42" t="str">
        <f t="shared" si="21"/>
        <v/>
      </c>
    </row>
    <row r="335" spans="1:25">
      <c r="A335" s="338">
        <v>44132</v>
      </c>
      <c r="B335" s="339" t="s">
        <v>48</v>
      </c>
      <c r="C335" s="340" t="s">
        <v>69</v>
      </c>
      <c r="D335" s="341" t="s">
        <v>112</v>
      </c>
      <c r="E335" s="340" t="s">
        <v>71</v>
      </c>
      <c r="F335" s="341">
        <v>1500</v>
      </c>
      <c r="G335" s="342">
        <v>80.42</v>
      </c>
      <c r="H335" s="342">
        <v>83.269999999999982</v>
      </c>
      <c r="I335" s="343">
        <v>-4273.0200000000004</v>
      </c>
      <c r="J335" s="344">
        <v>-3.42</v>
      </c>
      <c r="K335" s="345" t="s">
        <v>9</v>
      </c>
      <c r="L335" s="346" t="str">
        <f t="shared" si="19"/>
        <v/>
      </c>
      <c r="M335" s="78"/>
      <c r="N335" s="78"/>
      <c r="O335" s="78"/>
      <c r="P335" s="78"/>
      <c r="Q335" s="78"/>
      <c r="R335" s="36">
        <f t="shared" si="18"/>
        <v>22939.198375997297</v>
      </c>
      <c r="S335" s="37">
        <f t="shared" si="14"/>
        <v>-812.30128852671987</v>
      </c>
      <c r="T335" s="37"/>
      <c r="X335" s="39" t="str">
        <f t="shared" si="20"/>
        <v/>
      </c>
      <c r="Y335" s="42" t="str">
        <f t="shared" si="21"/>
        <v/>
      </c>
    </row>
    <row r="336" spans="1:25">
      <c r="A336" s="47">
        <v>44132</v>
      </c>
      <c r="B336" s="48" t="s">
        <v>47</v>
      </c>
      <c r="C336" s="49" t="s">
        <v>69</v>
      </c>
      <c r="D336" s="54" t="s">
        <v>110</v>
      </c>
      <c r="E336" s="49" t="s">
        <v>71</v>
      </c>
      <c r="F336" s="50">
        <v>4800</v>
      </c>
      <c r="G336" s="51">
        <v>26.02</v>
      </c>
      <c r="H336" s="51">
        <v>0</v>
      </c>
      <c r="I336" s="52">
        <v>0</v>
      </c>
      <c r="J336" s="53">
        <v>0</v>
      </c>
      <c r="K336" s="54" t="s">
        <v>9</v>
      </c>
      <c r="L336" s="55">
        <f t="shared" si="19"/>
        <v>124896</v>
      </c>
      <c r="M336" s="78"/>
      <c r="N336" s="78"/>
      <c r="O336" s="78"/>
      <c r="P336" s="78"/>
      <c r="Q336" s="78"/>
      <c r="R336" s="36">
        <f t="shared" si="18"/>
        <v>22939.198375997297</v>
      </c>
      <c r="S336" s="37" t="str">
        <f t="shared" si="14"/>
        <v/>
      </c>
      <c r="T336" s="37"/>
      <c r="X336" s="39" t="str">
        <f t="shared" si="20"/>
        <v/>
      </c>
      <c r="Y336" s="42" t="str">
        <f t="shared" si="21"/>
        <v/>
      </c>
    </row>
    <row r="337" spans="1:25">
      <c r="A337" s="47">
        <v>44133</v>
      </c>
      <c r="B337" s="48" t="s">
        <v>48</v>
      </c>
      <c r="C337" s="49" t="s">
        <v>69</v>
      </c>
      <c r="D337" s="54" t="s">
        <v>110</v>
      </c>
      <c r="E337" s="49" t="s">
        <v>71</v>
      </c>
      <c r="F337" s="50">
        <v>4800</v>
      </c>
      <c r="G337" s="51">
        <v>26.27</v>
      </c>
      <c r="H337" s="51">
        <v>26.02</v>
      </c>
      <c r="I337" s="52">
        <v>1247.28</v>
      </c>
      <c r="J337" s="53">
        <v>0.99</v>
      </c>
      <c r="K337" s="54" t="s">
        <v>9</v>
      </c>
      <c r="L337" s="55" t="str">
        <f t="shared" si="19"/>
        <v/>
      </c>
      <c r="M337" s="78"/>
      <c r="N337" s="78"/>
      <c r="O337" s="78"/>
      <c r="P337" s="78"/>
      <c r="Q337" s="78"/>
      <c r="R337" s="36">
        <f t="shared" si="18"/>
        <v>23166.296439919672</v>
      </c>
      <c r="S337" s="37">
        <f t="shared" si="14"/>
        <v>227.09806392237442</v>
      </c>
      <c r="T337" s="37"/>
      <c r="X337" s="39" t="str">
        <f t="shared" si="20"/>
        <v/>
      </c>
      <c r="Y337" s="42" t="str">
        <f t="shared" si="21"/>
        <v/>
      </c>
    </row>
    <row r="338" spans="1:25">
      <c r="A338" s="201">
        <v>44133</v>
      </c>
      <c r="B338" s="283" t="s">
        <v>47</v>
      </c>
      <c r="C338" s="203" t="s">
        <v>69</v>
      </c>
      <c r="D338" s="205" t="s">
        <v>111</v>
      </c>
      <c r="E338" s="203" t="s">
        <v>71</v>
      </c>
      <c r="F338" s="205">
        <v>5600</v>
      </c>
      <c r="G338" s="206">
        <v>22.5</v>
      </c>
      <c r="H338" s="206">
        <v>0</v>
      </c>
      <c r="I338" s="207">
        <v>0</v>
      </c>
      <c r="J338" s="208">
        <v>0</v>
      </c>
      <c r="K338" s="204" t="s">
        <v>9</v>
      </c>
      <c r="L338" s="209">
        <f t="shared" si="19"/>
        <v>126000</v>
      </c>
      <c r="M338" s="78"/>
      <c r="N338" s="78"/>
      <c r="O338" s="78"/>
      <c r="P338" s="78"/>
      <c r="Q338" s="78"/>
      <c r="R338" s="36">
        <f t="shared" si="18"/>
        <v>23166.296439919672</v>
      </c>
      <c r="S338" s="37" t="str">
        <f t="shared" si="14"/>
        <v/>
      </c>
      <c r="T338" s="37"/>
      <c r="X338" s="39" t="str">
        <f t="shared" si="20"/>
        <v/>
      </c>
      <c r="Y338" s="42" t="str">
        <f t="shared" si="21"/>
        <v/>
      </c>
    </row>
    <row r="339" spans="1:25">
      <c r="A339" s="201">
        <v>44134</v>
      </c>
      <c r="B339" s="283" t="s">
        <v>48</v>
      </c>
      <c r="C339" s="203" t="s">
        <v>69</v>
      </c>
      <c r="D339" s="205" t="s">
        <v>111</v>
      </c>
      <c r="E339" s="203" t="s">
        <v>71</v>
      </c>
      <c r="F339" s="205">
        <v>5600</v>
      </c>
      <c r="G339" s="206">
        <v>22.23</v>
      </c>
      <c r="H339" s="206">
        <v>22.51</v>
      </c>
      <c r="I339" s="207">
        <v>-1531.57</v>
      </c>
      <c r="J339" s="208">
        <v>-1.21</v>
      </c>
      <c r="K339" s="204" t="s">
        <v>9</v>
      </c>
      <c r="L339" s="209" t="str">
        <f t="shared" si="19"/>
        <v/>
      </c>
      <c r="M339" s="78"/>
      <c r="N339" s="78"/>
      <c r="O339" s="78"/>
      <c r="P339" s="78"/>
      <c r="Q339" s="78"/>
      <c r="R339" s="36">
        <f t="shared" si="18"/>
        <v>22885.984252996644</v>
      </c>
      <c r="S339" s="37">
        <f t="shared" si="14"/>
        <v>-280.31218692302718</v>
      </c>
      <c r="T339" s="37"/>
      <c r="X339" s="39" t="str">
        <f t="shared" si="20"/>
        <v/>
      </c>
      <c r="Y339" s="42" t="str">
        <f t="shared" si="21"/>
        <v/>
      </c>
    </row>
    <row r="340" spans="1:25">
      <c r="A340" s="347">
        <v>44134</v>
      </c>
      <c r="B340" s="348" t="s">
        <v>47</v>
      </c>
      <c r="C340" s="349" t="s">
        <v>69</v>
      </c>
      <c r="D340" s="350" t="s">
        <v>112</v>
      </c>
      <c r="E340" s="349" t="s">
        <v>71</v>
      </c>
      <c r="F340" s="350">
        <v>1600</v>
      </c>
      <c r="G340" s="351">
        <v>75.84999999999998</v>
      </c>
      <c r="H340" s="351">
        <v>0</v>
      </c>
      <c r="I340" s="352">
        <v>0</v>
      </c>
      <c r="J340" s="353">
        <v>0</v>
      </c>
      <c r="K340" s="354" t="s">
        <v>9</v>
      </c>
      <c r="L340" s="355">
        <f t="shared" si="19"/>
        <v>121359.99999999997</v>
      </c>
      <c r="M340" s="383"/>
      <c r="N340" s="78"/>
      <c r="O340" s="78"/>
      <c r="P340" s="78"/>
      <c r="Q340" s="78"/>
      <c r="R340" s="36">
        <f t="shared" si="18"/>
        <v>22885.984252996644</v>
      </c>
      <c r="S340" s="37" t="str">
        <f t="shared" si="14"/>
        <v/>
      </c>
      <c r="T340" s="37"/>
      <c r="X340" s="39" t="str">
        <f t="shared" si="20"/>
        <v/>
      </c>
      <c r="Y340" s="42" t="str">
        <f t="shared" si="21"/>
        <v/>
      </c>
    </row>
    <row r="341" spans="1:25">
      <c r="A341" s="356">
        <v>44138</v>
      </c>
      <c r="B341" s="357" t="s">
        <v>48</v>
      </c>
      <c r="C341" s="358" t="s">
        <v>69</v>
      </c>
      <c r="D341" s="359" t="s">
        <v>112</v>
      </c>
      <c r="E341" s="358" t="s">
        <v>71</v>
      </c>
      <c r="F341" s="359">
        <v>1600</v>
      </c>
      <c r="G341" s="360">
        <v>77.95</v>
      </c>
      <c r="H341" s="360">
        <v>75.86</v>
      </c>
      <c r="I341" s="361">
        <v>3360.79</v>
      </c>
      <c r="J341" s="362">
        <v>2.76</v>
      </c>
      <c r="K341" s="363" t="s">
        <v>9</v>
      </c>
      <c r="L341" s="578" t="str">
        <f t="shared" si="19"/>
        <v/>
      </c>
      <c r="M341" s="364" t="s">
        <v>44</v>
      </c>
      <c r="N341" s="244"/>
      <c r="O341" s="78"/>
      <c r="P341" s="78"/>
      <c r="Q341" s="78"/>
      <c r="R341" s="36">
        <f t="shared" si="18"/>
        <v>23517.637418379352</v>
      </c>
      <c r="S341" s="37">
        <f t="shared" si="14"/>
        <v>631.65316538270781</v>
      </c>
      <c r="T341" s="37"/>
      <c r="X341" s="39" t="str">
        <f t="shared" si="20"/>
        <v/>
      </c>
      <c r="Y341" s="42" t="str">
        <f t="shared" si="21"/>
        <v/>
      </c>
    </row>
    <row r="342" spans="1:25">
      <c r="A342" s="201">
        <v>44138</v>
      </c>
      <c r="B342" s="283" t="s">
        <v>47</v>
      </c>
      <c r="C342" s="203" t="s">
        <v>69</v>
      </c>
      <c r="D342" s="205" t="s">
        <v>111</v>
      </c>
      <c r="E342" s="203" t="s">
        <v>71</v>
      </c>
      <c r="F342" s="205">
        <v>5400</v>
      </c>
      <c r="G342" s="206">
        <v>23.18</v>
      </c>
      <c r="H342" s="206">
        <v>0</v>
      </c>
      <c r="I342" s="207">
        <v>0</v>
      </c>
      <c r="J342" s="208">
        <v>0</v>
      </c>
      <c r="K342" s="204" t="s">
        <v>9</v>
      </c>
      <c r="L342" s="209">
        <f t="shared" si="19"/>
        <v>125172</v>
      </c>
      <c r="M342" s="365" t="s">
        <v>21</v>
      </c>
      <c r="N342" s="244"/>
      <c r="O342" s="78"/>
      <c r="P342" s="78"/>
      <c r="Q342" s="78"/>
      <c r="R342" s="36">
        <f t="shared" si="18"/>
        <v>23517.637418379352</v>
      </c>
      <c r="S342" s="37" t="str">
        <f t="shared" si="14"/>
        <v/>
      </c>
      <c r="T342" s="37"/>
      <c r="X342" s="39" t="str">
        <f t="shared" si="20"/>
        <v/>
      </c>
      <c r="Y342" s="42" t="str">
        <f t="shared" si="21"/>
        <v/>
      </c>
    </row>
    <row r="343" spans="1:25">
      <c r="A343" s="201">
        <v>44139</v>
      </c>
      <c r="B343" s="283" t="s">
        <v>48</v>
      </c>
      <c r="C343" s="203" t="s">
        <v>69</v>
      </c>
      <c r="D343" s="205" t="s">
        <v>111</v>
      </c>
      <c r="E343" s="203" t="s">
        <v>71</v>
      </c>
      <c r="F343" s="205">
        <v>5400</v>
      </c>
      <c r="G343" s="206">
        <v>23.42</v>
      </c>
      <c r="H343" s="206">
        <v>23.19</v>
      </c>
      <c r="I343" s="207">
        <v>1253.04</v>
      </c>
      <c r="J343" s="208">
        <v>1</v>
      </c>
      <c r="K343" s="204" t="s">
        <v>9</v>
      </c>
      <c r="L343" s="209" t="str">
        <f t="shared" si="19"/>
        <v/>
      </c>
      <c r="M343" s="366">
        <f>IFERROR(AVERAGE(L341:L377),0)</f>
        <v>128963.29411764706</v>
      </c>
      <c r="N343" s="244"/>
      <c r="O343" s="78"/>
      <c r="P343" s="78"/>
      <c r="Q343" s="78"/>
      <c r="R343" s="36">
        <f t="shared" si="18"/>
        <v>23752.813792563145</v>
      </c>
      <c r="S343" s="37">
        <f t="shared" si="14"/>
        <v>235.17637418379309</v>
      </c>
      <c r="T343" s="37"/>
      <c r="X343" s="39" t="str">
        <f t="shared" si="20"/>
        <v/>
      </c>
      <c r="Y343" s="42" t="str">
        <f t="shared" si="21"/>
        <v/>
      </c>
    </row>
    <row r="344" spans="1:25">
      <c r="A344" s="338">
        <v>44139</v>
      </c>
      <c r="B344" s="339" t="s">
        <v>47</v>
      </c>
      <c r="C344" s="340" t="s">
        <v>69</v>
      </c>
      <c r="D344" s="341" t="s">
        <v>112</v>
      </c>
      <c r="E344" s="340" t="s">
        <v>71</v>
      </c>
      <c r="F344" s="341">
        <v>1500</v>
      </c>
      <c r="G344" s="342">
        <v>82.23</v>
      </c>
      <c r="H344" s="342">
        <v>0</v>
      </c>
      <c r="I344" s="343">
        <v>0</v>
      </c>
      <c r="J344" s="344">
        <v>0</v>
      </c>
      <c r="K344" s="345" t="s">
        <v>9</v>
      </c>
      <c r="L344" s="346">
        <f t="shared" si="19"/>
        <v>123345</v>
      </c>
      <c r="M344" s="365" t="s">
        <v>24</v>
      </c>
      <c r="N344" s="244"/>
      <c r="O344" s="78"/>
      <c r="P344" s="78"/>
      <c r="Q344" s="78"/>
      <c r="R344" s="36">
        <f t="shared" si="18"/>
        <v>23752.813792563145</v>
      </c>
      <c r="S344" s="37" t="str">
        <f t="shared" si="14"/>
        <v/>
      </c>
      <c r="T344" s="37"/>
      <c r="X344" s="39" t="str">
        <f t="shared" si="20"/>
        <v/>
      </c>
      <c r="Y344" s="42" t="str">
        <f t="shared" si="21"/>
        <v/>
      </c>
    </row>
    <row r="345" spans="1:25">
      <c r="A345" s="338">
        <v>44140</v>
      </c>
      <c r="B345" s="339" t="s">
        <v>48</v>
      </c>
      <c r="C345" s="340" t="s">
        <v>69</v>
      </c>
      <c r="D345" s="341" t="s">
        <v>112</v>
      </c>
      <c r="E345" s="340" t="s">
        <v>71</v>
      </c>
      <c r="F345" s="341">
        <v>1500</v>
      </c>
      <c r="G345" s="342">
        <v>83.86</v>
      </c>
      <c r="H345" s="342">
        <v>82.23</v>
      </c>
      <c r="I345" s="343">
        <v>2453.79</v>
      </c>
      <c r="J345" s="344">
        <v>1.98</v>
      </c>
      <c r="K345" s="345" t="s">
        <v>9</v>
      </c>
      <c r="L345" s="346" t="str">
        <f t="shared" si="19"/>
        <v/>
      </c>
      <c r="M345" s="366">
        <f>SUM(I341:I377)</f>
        <v>8680.98</v>
      </c>
      <c r="N345" s="244"/>
      <c r="O345" s="78"/>
      <c r="P345" s="78"/>
      <c r="Q345" s="78"/>
      <c r="R345" s="36">
        <f t="shared" si="18"/>
        <v>24223.119505655897</v>
      </c>
      <c r="S345" s="37">
        <f t="shared" si="14"/>
        <v>470.30571309275183</v>
      </c>
      <c r="T345" s="37"/>
      <c r="X345" s="39" t="str">
        <f t="shared" si="20"/>
        <v/>
      </c>
      <c r="Y345" s="42" t="str">
        <f t="shared" si="21"/>
        <v/>
      </c>
    </row>
    <row r="346" spans="1:25">
      <c r="A346" s="201">
        <v>44141</v>
      </c>
      <c r="B346" s="283" t="s">
        <v>47</v>
      </c>
      <c r="C346" s="203" t="s">
        <v>69</v>
      </c>
      <c r="D346" s="205" t="s">
        <v>111</v>
      </c>
      <c r="E346" s="203" t="s">
        <v>71</v>
      </c>
      <c r="F346" s="205">
        <v>5700</v>
      </c>
      <c r="G346" s="206">
        <v>22.51</v>
      </c>
      <c r="H346" s="206">
        <v>0</v>
      </c>
      <c r="I346" s="207">
        <v>0</v>
      </c>
      <c r="J346" s="208">
        <v>0</v>
      </c>
      <c r="K346" s="204" t="s">
        <v>9</v>
      </c>
      <c r="L346" s="209">
        <f t="shared" si="19"/>
        <v>128307.00000000001</v>
      </c>
      <c r="M346" s="365" t="s">
        <v>27</v>
      </c>
      <c r="N346" s="244"/>
      <c r="O346" s="78"/>
      <c r="P346" s="78"/>
      <c r="Q346" s="78"/>
      <c r="R346" s="36">
        <f t="shared" si="18"/>
        <v>24223.119505655897</v>
      </c>
      <c r="S346" s="37" t="str">
        <f t="shared" si="14"/>
        <v/>
      </c>
      <c r="T346" s="37"/>
      <c r="X346" s="39" t="str">
        <f t="shared" si="20"/>
        <v/>
      </c>
      <c r="Y346" s="42" t="str">
        <f t="shared" si="21"/>
        <v/>
      </c>
    </row>
    <row r="347" spans="1:25">
      <c r="A347" s="201">
        <v>44144</v>
      </c>
      <c r="B347" s="283" t="s">
        <v>48</v>
      </c>
      <c r="C347" s="203" t="s">
        <v>69</v>
      </c>
      <c r="D347" s="205" t="s">
        <v>111</v>
      </c>
      <c r="E347" s="203" t="s">
        <v>71</v>
      </c>
      <c r="F347" s="205">
        <v>5700</v>
      </c>
      <c r="G347" s="206">
        <v>23.2</v>
      </c>
      <c r="H347" s="206">
        <v>22.52</v>
      </c>
      <c r="I347" s="207">
        <v>3890.27</v>
      </c>
      <c r="J347" s="208">
        <v>3.03</v>
      </c>
      <c r="K347" s="204" t="s">
        <v>9</v>
      </c>
      <c r="L347" s="209" t="str">
        <f t="shared" si="19"/>
        <v/>
      </c>
      <c r="M347" s="367">
        <f>SUM(J341:J377)/100</f>
        <v>7.580000000000002E-2</v>
      </c>
      <c r="N347" s="244"/>
      <c r="O347" s="78"/>
      <c r="P347" s="78"/>
      <c r="Q347" s="78"/>
      <c r="R347" s="36">
        <f t="shared" si="18"/>
        <v>24957.080026677271</v>
      </c>
      <c r="S347" s="37">
        <f t="shared" si="14"/>
        <v>733.96052102137401</v>
      </c>
      <c r="T347" s="37"/>
      <c r="X347" s="39" t="str">
        <f t="shared" si="20"/>
        <v/>
      </c>
      <c r="Y347" s="42" t="str">
        <f t="shared" si="21"/>
        <v/>
      </c>
    </row>
    <row r="348" spans="1:25">
      <c r="A348" s="201">
        <v>44145</v>
      </c>
      <c r="B348" s="283" t="s">
        <v>47</v>
      </c>
      <c r="C348" s="203" t="s">
        <v>69</v>
      </c>
      <c r="D348" s="205" t="s">
        <v>111</v>
      </c>
      <c r="E348" s="203" t="s">
        <v>71</v>
      </c>
      <c r="F348" s="205">
        <v>6300</v>
      </c>
      <c r="G348" s="206">
        <v>20.83</v>
      </c>
      <c r="H348" s="206">
        <v>0</v>
      </c>
      <c r="I348" s="207">
        <v>0</v>
      </c>
      <c r="J348" s="208">
        <v>0</v>
      </c>
      <c r="K348" s="204" t="s">
        <v>9</v>
      </c>
      <c r="L348" s="209">
        <f t="shared" si="19"/>
        <v>131229</v>
      </c>
      <c r="M348" s="319"/>
      <c r="N348" s="78"/>
      <c r="O348" s="78"/>
      <c r="P348" s="78"/>
      <c r="Q348" s="78"/>
      <c r="R348" s="36">
        <f t="shared" si="18"/>
        <v>24957.080026677271</v>
      </c>
      <c r="S348" s="37" t="str">
        <f t="shared" si="14"/>
        <v/>
      </c>
      <c r="T348" s="37"/>
      <c r="X348" s="39" t="str">
        <f t="shared" si="20"/>
        <v/>
      </c>
      <c r="Y348" s="42" t="str">
        <f t="shared" si="21"/>
        <v/>
      </c>
    </row>
    <row r="349" spans="1:25">
      <c r="A349" s="201">
        <v>44146</v>
      </c>
      <c r="B349" s="368" t="s">
        <v>48</v>
      </c>
      <c r="C349" s="203" t="s">
        <v>69</v>
      </c>
      <c r="D349" s="205" t="s">
        <v>111</v>
      </c>
      <c r="E349" s="203" t="s">
        <v>71</v>
      </c>
      <c r="F349" s="205">
        <v>6300</v>
      </c>
      <c r="G349" s="206">
        <v>21.05</v>
      </c>
      <c r="H349" s="206">
        <v>20.84</v>
      </c>
      <c r="I349" s="207">
        <v>1348.25</v>
      </c>
      <c r="J349" s="208">
        <v>1.02</v>
      </c>
      <c r="K349" s="204" t="s">
        <v>9</v>
      </c>
      <c r="L349" s="209" t="str">
        <f t="shared" si="19"/>
        <v/>
      </c>
      <c r="M349" s="388"/>
      <c r="N349" s="244"/>
      <c r="O349" s="78"/>
      <c r="P349" s="78"/>
      <c r="Q349" s="78"/>
      <c r="R349" s="36">
        <f t="shared" si="18"/>
        <v>25211.64224294938</v>
      </c>
      <c r="S349" s="37">
        <f t="shared" si="14"/>
        <v>254.56221627210834</v>
      </c>
      <c r="T349" s="37"/>
      <c r="X349" s="39" t="str">
        <f t="shared" si="20"/>
        <v/>
      </c>
      <c r="Y349" s="42" t="str">
        <f t="shared" si="21"/>
        <v/>
      </c>
    </row>
    <row r="350" spans="1:25">
      <c r="A350" s="79">
        <v>44146</v>
      </c>
      <c r="B350" s="369" t="s">
        <v>47</v>
      </c>
      <c r="C350" s="81" t="s">
        <v>69</v>
      </c>
      <c r="D350" s="83" t="s">
        <v>113</v>
      </c>
      <c r="E350" s="81" t="s">
        <v>71</v>
      </c>
      <c r="F350" s="83">
        <v>5000</v>
      </c>
      <c r="G350" s="84">
        <v>26.05</v>
      </c>
      <c r="H350" s="84">
        <v>0</v>
      </c>
      <c r="I350" s="85">
        <v>0</v>
      </c>
      <c r="J350" s="86">
        <v>0</v>
      </c>
      <c r="K350" s="82" t="s">
        <v>9</v>
      </c>
      <c r="L350" s="337">
        <f t="shared" si="19"/>
        <v>130250</v>
      </c>
      <c r="M350" s="388"/>
      <c r="N350" s="244"/>
      <c r="O350" s="78"/>
      <c r="P350" s="78"/>
      <c r="Q350" s="78"/>
      <c r="R350" s="36">
        <f t="shared" si="18"/>
        <v>25211.64224294938</v>
      </c>
      <c r="S350" s="37" t="str">
        <f t="shared" si="14"/>
        <v/>
      </c>
      <c r="T350" s="37"/>
      <c r="X350" s="39" t="str">
        <f t="shared" si="20"/>
        <v/>
      </c>
      <c r="Y350" s="42" t="str">
        <f t="shared" si="21"/>
        <v/>
      </c>
    </row>
    <row r="351" spans="1:25">
      <c r="A351" s="79">
        <v>44147</v>
      </c>
      <c r="B351" s="369" t="s">
        <v>48</v>
      </c>
      <c r="C351" s="81" t="s">
        <v>69</v>
      </c>
      <c r="D351" s="83" t="s">
        <v>113</v>
      </c>
      <c r="E351" s="81" t="s">
        <v>71</v>
      </c>
      <c r="F351" s="83">
        <v>5000</v>
      </c>
      <c r="G351" s="84">
        <v>26.05</v>
      </c>
      <c r="H351" s="84">
        <v>26.06</v>
      </c>
      <c r="I351" s="85">
        <v>-30.71</v>
      </c>
      <c r="J351" s="86">
        <v>-0.02</v>
      </c>
      <c r="K351" s="82" t="s">
        <v>9</v>
      </c>
      <c r="L351" s="337" t="str">
        <f t="shared" si="19"/>
        <v/>
      </c>
      <c r="M351" s="388"/>
      <c r="N351" s="244"/>
      <c r="O351" s="78"/>
      <c r="P351" s="78"/>
      <c r="Q351" s="78"/>
      <c r="R351" s="36">
        <f t="shared" si="18"/>
        <v>25206.599914500792</v>
      </c>
      <c r="S351" s="37">
        <f t="shared" si="14"/>
        <v>-5.0423284485877957</v>
      </c>
      <c r="T351" s="37"/>
      <c r="X351" s="39" t="str">
        <f t="shared" si="20"/>
        <v/>
      </c>
      <c r="Y351" s="42" t="str">
        <f t="shared" si="21"/>
        <v/>
      </c>
    </row>
    <row r="352" spans="1:25">
      <c r="A352" s="201">
        <v>44147</v>
      </c>
      <c r="B352" s="368" t="s">
        <v>47</v>
      </c>
      <c r="C352" s="203" t="s">
        <v>69</v>
      </c>
      <c r="D352" s="205" t="s">
        <v>111</v>
      </c>
      <c r="E352" s="203" t="s">
        <v>71</v>
      </c>
      <c r="F352" s="205">
        <v>6400</v>
      </c>
      <c r="G352" s="206">
        <v>20.68</v>
      </c>
      <c r="H352" s="206">
        <v>0</v>
      </c>
      <c r="I352" s="207">
        <v>0</v>
      </c>
      <c r="J352" s="208">
        <v>0</v>
      </c>
      <c r="K352" s="204" t="s">
        <v>9</v>
      </c>
      <c r="L352" s="209">
        <f t="shared" si="19"/>
        <v>132352</v>
      </c>
      <c r="M352" s="388"/>
      <c r="N352" s="244"/>
      <c r="O352" s="78"/>
      <c r="P352" s="78"/>
      <c r="Q352" s="78"/>
      <c r="R352" s="36">
        <f t="shared" si="18"/>
        <v>25206.599914500792</v>
      </c>
      <c r="S352" s="37" t="str">
        <f t="shared" si="14"/>
        <v/>
      </c>
      <c r="T352" s="37"/>
      <c r="X352" s="39" t="str">
        <f t="shared" si="20"/>
        <v/>
      </c>
      <c r="Y352" s="42" t="str">
        <f t="shared" si="21"/>
        <v/>
      </c>
    </row>
    <row r="353" spans="1:25">
      <c r="A353" s="201">
        <v>44148</v>
      </c>
      <c r="B353" s="368" t="s">
        <v>48</v>
      </c>
      <c r="C353" s="203" t="s">
        <v>69</v>
      </c>
      <c r="D353" s="205" t="s">
        <v>111</v>
      </c>
      <c r="E353" s="203" t="s">
        <v>71</v>
      </c>
      <c r="F353" s="205">
        <v>6400</v>
      </c>
      <c r="G353" s="206">
        <v>20.76</v>
      </c>
      <c r="H353" s="206">
        <v>20.69</v>
      </c>
      <c r="I353" s="207">
        <v>523.80999999999995</v>
      </c>
      <c r="J353" s="208">
        <v>0.39</v>
      </c>
      <c r="K353" s="204" t="s">
        <v>9</v>
      </c>
      <c r="L353" s="209" t="str">
        <f t="shared" si="19"/>
        <v/>
      </c>
      <c r="M353" s="388"/>
      <c r="N353" s="244"/>
      <c r="O353" s="78"/>
      <c r="P353" s="78"/>
      <c r="Q353" s="78"/>
      <c r="R353" s="36">
        <f t="shared" si="18"/>
        <v>25304.905654167345</v>
      </c>
      <c r="S353" s="37">
        <f t="shared" si="14"/>
        <v>98.305739666553563</v>
      </c>
      <c r="T353" s="37"/>
      <c r="X353" s="39" t="str">
        <f t="shared" si="20"/>
        <v/>
      </c>
      <c r="Y353" s="42" t="str">
        <f t="shared" si="21"/>
        <v/>
      </c>
    </row>
    <row r="354" spans="1:25">
      <c r="A354" s="201">
        <v>44151</v>
      </c>
      <c r="B354" s="368" t="s">
        <v>47</v>
      </c>
      <c r="C354" s="203" t="s">
        <v>69</v>
      </c>
      <c r="D354" s="205" t="s">
        <v>111</v>
      </c>
      <c r="E354" s="203" t="s">
        <v>71</v>
      </c>
      <c r="F354" s="205">
        <v>6300</v>
      </c>
      <c r="G354" s="206">
        <v>20.99</v>
      </c>
      <c r="H354" s="206">
        <v>0</v>
      </c>
      <c r="I354" s="207">
        <v>0</v>
      </c>
      <c r="J354" s="208">
        <v>0</v>
      </c>
      <c r="K354" s="204" t="s">
        <v>9</v>
      </c>
      <c r="L354" s="209">
        <f t="shared" si="19"/>
        <v>132237</v>
      </c>
      <c r="M354" s="388"/>
      <c r="N354" s="244"/>
      <c r="O354" s="78"/>
      <c r="P354" s="78"/>
      <c r="Q354" s="78"/>
      <c r="R354" s="36">
        <f t="shared" ref="R354:R417" si="22">R353*((J354/100)+1)</f>
        <v>25304.905654167345</v>
      </c>
      <c r="S354" s="37" t="str">
        <f t="shared" si="14"/>
        <v/>
      </c>
      <c r="T354" s="37"/>
      <c r="X354" s="39" t="str">
        <f t="shared" si="20"/>
        <v/>
      </c>
      <c r="Y354" s="42" t="str">
        <f t="shared" si="21"/>
        <v/>
      </c>
    </row>
    <row r="355" spans="1:25">
      <c r="A355" s="201">
        <v>44152</v>
      </c>
      <c r="B355" s="368" t="s">
        <v>48</v>
      </c>
      <c r="C355" s="203" t="s">
        <v>69</v>
      </c>
      <c r="D355" s="205" t="s">
        <v>111</v>
      </c>
      <c r="E355" s="203" t="s">
        <v>71</v>
      </c>
      <c r="F355" s="205">
        <v>6300</v>
      </c>
      <c r="G355" s="206">
        <v>20.91</v>
      </c>
      <c r="H355" s="206">
        <v>21</v>
      </c>
      <c r="I355" s="207">
        <v>-541.78</v>
      </c>
      <c r="J355" s="208">
        <v>-0.4</v>
      </c>
      <c r="K355" s="204" t="s">
        <v>9</v>
      </c>
      <c r="L355" s="209" t="str">
        <f t="shared" si="19"/>
        <v/>
      </c>
      <c r="M355" s="388"/>
      <c r="N355" s="244"/>
      <c r="O355" s="78"/>
      <c r="P355" s="78"/>
      <c r="Q355" s="78"/>
      <c r="R355" s="36">
        <f t="shared" si="22"/>
        <v>25203.686031550675</v>
      </c>
      <c r="S355" s="37">
        <f t="shared" si="14"/>
        <v>-101.21962261667068</v>
      </c>
      <c r="T355" s="37"/>
      <c r="X355" s="39" t="str">
        <f t="shared" si="20"/>
        <v/>
      </c>
      <c r="Y355" s="42" t="str">
        <f t="shared" si="21"/>
        <v/>
      </c>
    </row>
    <row r="356" spans="1:25">
      <c r="A356" s="127">
        <v>44152</v>
      </c>
      <c r="B356" s="370" t="s">
        <v>47</v>
      </c>
      <c r="C356" s="129" t="s">
        <v>69</v>
      </c>
      <c r="D356" s="130" t="s">
        <v>114</v>
      </c>
      <c r="E356" s="129" t="s">
        <v>71</v>
      </c>
      <c r="F356" s="130">
        <v>7100</v>
      </c>
      <c r="G356" s="131">
        <v>18.47</v>
      </c>
      <c r="H356" s="131">
        <v>0</v>
      </c>
      <c r="I356" s="132">
        <v>0</v>
      </c>
      <c r="J356" s="133">
        <v>0</v>
      </c>
      <c r="K356" s="134" t="s">
        <v>9</v>
      </c>
      <c r="L356" s="135">
        <f t="shared" si="19"/>
        <v>131137</v>
      </c>
      <c r="M356" s="388"/>
      <c r="N356" s="78"/>
      <c r="O356" s="78"/>
      <c r="P356" s="78"/>
      <c r="Q356" s="78"/>
      <c r="R356" s="36">
        <f t="shared" si="22"/>
        <v>25203.686031550675</v>
      </c>
      <c r="S356" s="37" t="str">
        <f t="shared" si="14"/>
        <v/>
      </c>
      <c r="T356" s="37"/>
      <c r="X356" s="39" t="str">
        <f t="shared" si="20"/>
        <v/>
      </c>
      <c r="Y356" s="42" t="str">
        <f t="shared" si="21"/>
        <v/>
      </c>
    </row>
    <row r="357" spans="1:25">
      <c r="A357" s="127">
        <v>44153</v>
      </c>
      <c r="B357" s="370" t="s">
        <v>48</v>
      </c>
      <c r="C357" s="129" t="s">
        <v>69</v>
      </c>
      <c r="D357" s="130" t="s">
        <v>114</v>
      </c>
      <c r="E357" s="129" t="s">
        <v>71</v>
      </c>
      <c r="F357" s="130">
        <v>5400</v>
      </c>
      <c r="G357" s="131">
        <v>18.66</v>
      </c>
      <c r="H357" s="131">
        <v>18.48</v>
      </c>
      <c r="I357" s="132">
        <v>1001.08</v>
      </c>
      <c r="J357" s="133">
        <v>1</v>
      </c>
      <c r="K357" s="134" t="s">
        <v>9</v>
      </c>
      <c r="L357" s="135" t="str">
        <f t="shared" si="19"/>
        <v/>
      </c>
      <c r="M357" s="78"/>
      <c r="N357" s="78"/>
      <c r="O357" s="78"/>
      <c r="P357" s="78"/>
      <c r="Q357" s="78"/>
      <c r="R357" s="36">
        <f t="shared" si="22"/>
        <v>25455.722891866182</v>
      </c>
      <c r="S357" s="37">
        <f t="shared" si="14"/>
        <v>252.03686031550751</v>
      </c>
      <c r="T357" s="37"/>
      <c r="X357" s="39" t="str">
        <f t="shared" si="20"/>
        <v/>
      </c>
      <c r="Y357" s="42" t="str">
        <f t="shared" si="21"/>
        <v/>
      </c>
    </row>
    <row r="358" spans="1:25">
      <c r="A358" s="127">
        <v>44153</v>
      </c>
      <c r="B358" s="370" t="s">
        <v>48</v>
      </c>
      <c r="C358" s="129" t="s">
        <v>69</v>
      </c>
      <c r="D358" s="130" t="s">
        <v>114</v>
      </c>
      <c r="E358" s="129" t="s">
        <v>71</v>
      </c>
      <c r="F358" s="130">
        <v>1700</v>
      </c>
      <c r="G358" s="131">
        <v>18.05</v>
      </c>
      <c r="H358" s="131">
        <v>18.48</v>
      </c>
      <c r="I358" s="132">
        <v>-712.34</v>
      </c>
      <c r="J358" s="133">
        <v>-2.2599999999999998</v>
      </c>
      <c r="K358" s="134" t="s">
        <v>9</v>
      </c>
      <c r="L358" s="135" t="str">
        <f t="shared" si="19"/>
        <v/>
      </c>
      <c r="M358" s="78"/>
      <c r="N358" s="78"/>
      <c r="O358" s="78"/>
      <c r="P358" s="78"/>
      <c r="Q358" s="78"/>
      <c r="R358" s="36">
        <f t="shared" si="22"/>
        <v>24880.423554510009</v>
      </c>
      <c r="S358" s="37">
        <f t="shared" si="14"/>
        <v>-575.29933735617306</v>
      </c>
      <c r="T358" s="37"/>
      <c r="X358" s="39" t="str">
        <f t="shared" si="20"/>
        <v/>
      </c>
      <c r="Y358" s="42" t="str">
        <f t="shared" si="21"/>
        <v/>
      </c>
    </row>
    <row r="359" spans="1:25" ht="90">
      <c r="A359" s="579">
        <v>44153</v>
      </c>
      <c r="B359" s="580" t="s">
        <v>47</v>
      </c>
      <c r="C359" s="581" t="s">
        <v>69</v>
      </c>
      <c r="D359" s="582" t="s">
        <v>115</v>
      </c>
      <c r="E359" s="583" t="s">
        <v>71</v>
      </c>
      <c r="F359" s="582">
        <v>5900</v>
      </c>
      <c r="G359" s="584">
        <v>21.94</v>
      </c>
      <c r="H359" s="584">
        <v>0</v>
      </c>
      <c r="I359" s="585">
        <v>0</v>
      </c>
      <c r="J359" s="586">
        <v>0</v>
      </c>
      <c r="K359" s="581" t="s">
        <v>9</v>
      </c>
      <c r="L359" s="371">
        <f t="shared" si="19"/>
        <v>129446.00000000001</v>
      </c>
      <c r="M359" s="78"/>
      <c r="N359" s="78"/>
      <c r="O359" s="78"/>
      <c r="P359" s="78"/>
      <c r="Q359" s="78"/>
      <c r="R359" s="36">
        <f t="shared" si="22"/>
        <v>24880.423554510009</v>
      </c>
      <c r="S359" s="37" t="str">
        <f t="shared" si="14"/>
        <v/>
      </c>
      <c r="T359" s="37"/>
      <c r="X359" s="39" t="str">
        <f t="shared" si="20"/>
        <v/>
      </c>
      <c r="Y359" s="42" t="str">
        <f t="shared" si="21"/>
        <v/>
      </c>
    </row>
    <row r="360" spans="1:25" ht="90">
      <c r="A360" s="579">
        <v>44154</v>
      </c>
      <c r="B360" s="580" t="s">
        <v>48</v>
      </c>
      <c r="C360" s="581" t="s">
        <v>69</v>
      </c>
      <c r="D360" s="582" t="s">
        <v>115</v>
      </c>
      <c r="E360" s="587" t="s">
        <v>71</v>
      </c>
      <c r="F360" s="582">
        <v>5900</v>
      </c>
      <c r="G360" s="584">
        <v>22.17</v>
      </c>
      <c r="H360" s="584">
        <v>21.95</v>
      </c>
      <c r="I360" s="585">
        <v>1316.36</v>
      </c>
      <c r="J360" s="586">
        <v>1.01</v>
      </c>
      <c r="K360" s="581" t="s">
        <v>9</v>
      </c>
      <c r="L360" s="585" t="str">
        <f t="shared" si="19"/>
        <v/>
      </c>
      <c r="M360" s="78"/>
      <c r="N360" s="78"/>
      <c r="O360" s="78"/>
      <c r="P360" s="78"/>
      <c r="Q360" s="78"/>
      <c r="R360" s="36">
        <f t="shared" si="22"/>
        <v>25131.715832410559</v>
      </c>
      <c r="S360" s="37">
        <f t="shared" si="14"/>
        <v>251.29227790054938</v>
      </c>
      <c r="T360" s="37"/>
      <c r="X360" s="39" t="str">
        <f t="shared" si="20"/>
        <v/>
      </c>
      <c r="Y360" s="42" t="str">
        <f t="shared" si="21"/>
        <v/>
      </c>
    </row>
    <row r="361" spans="1:25">
      <c r="A361" s="165">
        <v>44154</v>
      </c>
      <c r="B361" s="372" t="s">
        <v>47</v>
      </c>
      <c r="C361" s="167" t="s">
        <v>69</v>
      </c>
      <c r="D361" s="169" t="s">
        <v>116</v>
      </c>
      <c r="E361" s="167" t="s">
        <v>71</v>
      </c>
      <c r="F361" s="169">
        <v>8000</v>
      </c>
      <c r="G361" s="170">
        <v>16.399999999999999</v>
      </c>
      <c r="H361" s="170">
        <v>0</v>
      </c>
      <c r="I361" s="171">
        <v>0</v>
      </c>
      <c r="J361" s="172">
        <v>0</v>
      </c>
      <c r="K361" s="168" t="s">
        <v>9</v>
      </c>
      <c r="L361" s="273">
        <f t="shared" si="19"/>
        <v>131200</v>
      </c>
      <c r="M361" s="78"/>
      <c r="N361" s="78"/>
      <c r="O361" s="78"/>
      <c r="P361" s="78"/>
      <c r="Q361" s="78"/>
      <c r="R361" s="36">
        <f t="shared" si="22"/>
        <v>25131.715832410559</v>
      </c>
      <c r="S361" s="37" t="str">
        <f t="shared" si="14"/>
        <v/>
      </c>
      <c r="T361" s="37"/>
      <c r="X361" s="39" t="str">
        <f t="shared" si="20"/>
        <v/>
      </c>
      <c r="Y361" s="42" t="str">
        <f t="shared" si="21"/>
        <v/>
      </c>
    </row>
    <row r="362" spans="1:25">
      <c r="A362" s="165">
        <v>44155</v>
      </c>
      <c r="B362" s="372" t="s">
        <v>48</v>
      </c>
      <c r="C362" s="167" t="s">
        <v>69</v>
      </c>
      <c r="D362" s="169" t="s">
        <v>116</v>
      </c>
      <c r="E362" s="167" t="s">
        <v>71</v>
      </c>
      <c r="F362" s="169">
        <v>8000</v>
      </c>
      <c r="G362" s="170">
        <v>16.649999999999999</v>
      </c>
      <c r="H362" s="170">
        <v>16.41</v>
      </c>
      <c r="I362" s="171">
        <v>1979.08</v>
      </c>
      <c r="J362" s="172">
        <v>1.5</v>
      </c>
      <c r="K362" s="168" t="s">
        <v>9</v>
      </c>
      <c r="L362" s="273" t="str">
        <f t="shared" si="19"/>
        <v/>
      </c>
      <c r="M362" s="78"/>
      <c r="N362" s="78"/>
      <c r="O362" s="78"/>
      <c r="P362" s="78"/>
      <c r="Q362" s="78"/>
      <c r="R362" s="36">
        <f t="shared" si="22"/>
        <v>25508.691569896713</v>
      </c>
      <c r="S362" s="37">
        <f t="shared" si="14"/>
        <v>376.97573748615469</v>
      </c>
      <c r="T362" s="37"/>
      <c r="X362" s="39" t="str">
        <f t="shared" si="20"/>
        <v/>
      </c>
      <c r="Y362" s="42" t="str">
        <f t="shared" si="21"/>
        <v/>
      </c>
    </row>
    <row r="363" spans="1:25">
      <c r="A363" s="47">
        <v>44155</v>
      </c>
      <c r="B363" s="301" t="s">
        <v>47</v>
      </c>
      <c r="C363" s="49" t="s">
        <v>69</v>
      </c>
      <c r="D363" s="50" t="s">
        <v>101</v>
      </c>
      <c r="E363" s="49" t="s">
        <v>71</v>
      </c>
      <c r="F363" s="50">
        <v>1900</v>
      </c>
      <c r="G363" s="51">
        <v>69.42</v>
      </c>
      <c r="H363" s="51">
        <v>0</v>
      </c>
      <c r="I363" s="52">
        <v>0</v>
      </c>
      <c r="J363" s="53">
        <v>0</v>
      </c>
      <c r="K363" s="54" t="s">
        <v>9</v>
      </c>
      <c r="L363" s="55">
        <f t="shared" si="19"/>
        <v>131898</v>
      </c>
      <c r="M363" s="78"/>
      <c r="N363" s="78"/>
      <c r="O363" s="78"/>
      <c r="P363" s="78"/>
      <c r="Q363" s="78"/>
      <c r="R363" s="36">
        <f t="shared" si="22"/>
        <v>25508.691569896713</v>
      </c>
      <c r="S363" s="37" t="str">
        <f t="shared" si="14"/>
        <v/>
      </c>
      <c r="T363" s="37"/>
      <c r="X363" s="39" t="str">
        <f t="shared" si="20"/>
        <v/>
      </c>
      <c r="Y363" s="42" t="str">
        <f t="shared" si="21"/>
        <v/>
      </c>
    </row>
    <row r="364" spans="1:25">
      <c r="A364" s="47">
        <v>44158</v>
      </c>
      <c r="B364" s="301" t="s">
        <v>48</v>
      </c>
      <c r="C364" s="49" t="s">
        <v>69</v>
      </c>
      <c r="D364" s="50" t="s">
        <v>101</v>
      </c>
      <c r="E364" s="49" t="s">
        <v>71</v>
      </c>
      <c r="F364" s="50">
        <v>1900</v>
      </c>
      <c r="G364" s="51">
        <v>68.3</v>
      </c>
      <c r="H364" s="51">
        <v>69.430000000000007</v>
      </c>
      <c r="I364" s="52">
        <v>-2129.06</v>
      </c>
      <c r="J364" s="53">
        <v>-1.61</v>
      </c>
      <c r="K364" s="54" t="s">
        <v>9</v>
      </c>
      <c r="L364" s="55" t="str">
        <f t="shared" si="19"/>
        <v/>
      </c>
      <c r="M364" s="78"/>
      <c r="N364" s="78"/>
      <c r="O364" s="78"/>
      <c r="P364" s="78"/>
      <c r="Q364" s="78"/>
      <c r="R364" s="36">
        <f t="shared" si="22"/>
        <v>25098.001635621375</v>
      </c>
      <c r="S364" s="37">
        <f t="shared" si="14"/>
        <v>-410.6899342753386</v>
      </c>
      <c r="T364" s="37"/>
      <c r="X364" s="39" t="str">
        <f t="shared" si="20"/>
        <v/>
      </c>
      <c r="Y364" s="42" t="str">
        <f t="shared" si="21"/>
        <v/>
      </c>
    </row>
    <row r="365" spans="1:25">
      <c r="A365" s="165">
        <v>44158</v>
      </c>
      <c r="B365" s="372" t="s">
        <v>47</v>
      </c>
      <c r="C365" s="167" t="s">
        <v>69</v>
      </c>
      <c r="D365" s="169" t="s">
        <v>116</v>
      </c>
      <c r="E365" s="167" t="s">
        <v>71</v>
      </c>
      <c r="F365" s="169">
        <v>8000</v>
      </c>
      <c r="G365" s="170">
        <v>16.329999999999998</v>
      </c>
      <c r="H365" s="170">
        <v>0</v>
      </c>
      <c r="I365" s="171">
        <v>0</v>
      </c>
      <c r="J365" s="172">
        <v>0</v>
      </c>
      <c r="K365" s="168" t="s">
        <v>9</v>
      </c>
      <c r="L365" s="273">
        <f t="shared" ref="L365:L428" si="23">IF(B365="Compra",F365*G365,"")</f>
        <v>130639.99999999999</v>
      </c>
      <c r="M365" s="78"/>
      <c r="N365" s="78"/>
      <c r="O365" s="78"/>
      <c r="P365" s="78"/>
      <c r="Q365" s="78"/>
      <c r="R365" s="36">
        <f t="shared" si="22"/>
        <v>25098.001635621375</v>
      </c>
      <c r="S365" s="37" t="str">
        <f t="shared" si="14"/>
        <v/>
      </c>
      <c r="T365" s="37"/>
      <c r="X365" s="39" t="str">
        <f t="shared" si="20"/>
        <v/>
      </c>
      <c r="Y365" s="42" t="str">
        <f t="shared" si="21"/>
        <v/>
      </c>
    </row>
    <row r="366" spans="1:25">
      <c r="A366" s="165">
        <v>44159</v>
      </c>
      <c r="B366" s="372" t="s">
        <v>48</v>
      </c>
      <c r="C366" s="167" t="s">
        <v>69</v>
      </c>
      <c r="D366" s="169" t="s">
        <v>116</v>
      </c>
      <c r="E366" s="167" t="s">
        <v>71</v>
      </c>
      <c r="F366" s="169">
        <v>100</v>
      </c>
      <c r="G366" s="170">
        <v>16.53</v>
      </c>
      <c r="H366" s="170">
        <v>16.34</v>
      </c>
      <c r="I366" s="171">
        <v>19.96</v>
      </c>
      <c r="J366" s="172">
        <v>1.22</v>
      </c>
      <c r="K366" s="168" t="s">
        <v>9</v>
      </c>
      <c r="L366" s="273" t="str">
        <f t="shared" si="23"/>
        <v/>
      </c>
      <c r="M366" s="78"/>
      <c r="N366" s="78"/>
      <c r="O366" s="78"/>
      <c r="P366" s="78"/>
      <c r="Q366" s="78"/>
      <c r="R366" s="36">
        <f t="shared" si="22"/>
        <v>25404.197255575957</v>
      </c>
      <c r="S366" s="37">
        <f t="shared" si="14"/>
        <v>306.19561995458207</v>
      </c>
      <c r="T366" s="37"/>
      <c r="X366" s="39" t="str">
        <f t="shared" si="20"/>
        <v/>
      </c>
      <c r="Y366" s="42" t="str">
        <f t="shared" si="21"/>
        <v/>
      </c>
    </row>
    <row r="367" spans="1:25">
      <c r="A367" s="165">
        <v>44159</v>
      </c>
      <c r="B367" s="372" t="s">
        <v>48</v>
      </c>
      <c r="C367" s="167" t="s">
        <v>69</v>
      </c>
      <c r="D367" s="169" t="s">
        <v>116</v>
      </c>
      <c r="E367" s="167" t="s">
        <v>71</v>
      </c>
      <c r="F367" s="169">
        <v>7900</v>
      </c>
      <c r="G367" s="170">
        <v>16.079999999999998</v>
      </c>
      <c r="H367" s="170">
        <v>16.34</v>
      </c>
      <c r="I367" s="171">
        <v>-1959.23</v>
      </c>
      <c r="J367" s="172">
        <v>-1.51</v>
      </c>
      <c r="K367" s="168" t="s">
        <v>9</v>
      </c>
      <c r="L367" s="273" t="str">
        <f t="shared" si="23"/>
        <v/>
      </c>
      <c r="M367" s="78"/>
      <c r="N367" s="78"/>
      <c r="O367" s="78"/>
      <c r="P367" s="78"/>
      <c r="Q367" s="78"/>
      <c r="R367" s="36">
        <f t="shared" si="22"/>
        <v>25020.59387701676</v>
      </c>
      <c r="S367" s="37">
        <f t="shared" si="14"/>
        <v>-383.60337855919715</v>
      </c>
      <c r="T367" s="37"/>
      <c r="X367" s="39" t="str">
        <f t="shared" si="20"/>
        <v/>
      </c>
      <c r="Y367" s="42" t="str">
        <f t="shared" si="21"/>
        <v/>
      </c>
    </row>
    <row r="368" spans="1:25" ht="90">
      <c r="A368" s="579">
        <v>44159</v>
      </c>
      <c r="B368" s="580" t="s">
        <v>47</v>
      </c>
      <c r="C368" s="581" t="s">
        <v>69</v>
      </c>
      <c r="D368" s="582" t="s">
        <v>115</v>
      </c>
      <c r="E368" s="583" t="s">
        <v>71</v>
      </c>
      <c r="F368" s="582">
        <v>5500</v>
      </c>
      <c r="G368" s="584">
        <v>23.47</v>
      </c>
      <c r="H368" s="584">
        <v>0</v>
      </c>
      <c r="I368" s="585">
        <v>0</v>
      </c>
      <c r="J368" s="586">
        <v>0</v>
      </c>
      <c r="K368" s="581" t="s">
        <v>9</v>
      </c>
      <c r="L368" s="371">
        <f t="shared" si="23"/>
        <v>129085</v>
      </c>
      <c r="M368" s="78"/>
      <c r="N368" s="78"/>
      <c r="O368" s="78"/>
      <c r="P368" s="78"/>
      <c r="Q368" s="78"/>
      <c r="R368" s="36">
        <f t="shared" si="22"/>
        <v>25020.59387701676</v>
      </c>
      <c r="S368" s="37" t="str">
        <f t="shared" si="14"/>
        <v/>
      </c>
      <c r="T368" s="37"/>
      <c r="X368" s="39" t="str">
        <f t="shared" si="20"/>
        <v/>
      </c>
      <c r="Y368" s="42" t="str">
        <f t="shared" si="21"/>
        <v/>
      </c>
    </row>
    <row r="369" spans="1:25" ht="90">
      <c r="A369" s="579">
        <v>44160</v>
      </c>
      <c r="B369" s="580" t="s">
        <v>48</v>
      </c>
      <c r="C369" s="581" t="s">
        <v>69</v>
      </c>
      <c r="D369" s="582" t="s">
        <v>115</v>
      </c>
      <c r="E369" s="587" t="s">
        <v>71</v>
      </c>
      <c r="F369" s="582">
        <v>2200</v>
      </c>
      <c r="G369" s="584">
        <v>23.72</v>
      </c>
      <c r="H369" s="584">
        <v>23.48</v>
      </c>
      <c r="I369" s="585">
        <v>531.25</v>
      </c>
      <c r="J369" s="586">
        <v>1.02</v>
      </c>
      <c r="K369" s="581" t="s">
        <v>9</v>
      </c>
      <c r="L369" s="585" t="str">
        <f t="shared" si="23"/>
        <v/>
      </c>
      <c r="M369" s="78"/>
      <c r="N369" s="78"/>
      <c r="O369" s="78"/>
      <c r="P369" s="78"/>
      <c r="Q369" s="78"/>
      <c r="R369" s="36">
        <f t="shared" si="22"/>
        <v>25275.803934562329</v>
      </c>
      <c r="S369" s="37">
        <f t="shared" si="14"/>
        <v>255.21005754556973</v>
      </c>
      <c r="T369" s="37"/>
      <c r="X369" s="39" t="str">
        <f t="shared" si="20"/>
        <v/>
      </c>
      <c r="Y369" s="42" t="str">
        <f t="shared" si="21"/>
        <v/>
      </c>
    </row>
    <row r="370" spans="1:25" ht="90">
      <c r="A370" s="579">
        <v>44160</v>
      </c>
      <c r="B370" s="580" t="s">
        <v>48</v>
      </c>
      <c r="C370" s="581" t="s">
        <v>69</v>
      </c>
      <c r="D370" s="582" t="s">
        <v>115</v>
      </c>
      <c r="E370" s="587" t="s">
        <v>71</v>
      </c>
      <c r="F370" s="582">
        <v>3300</v>
      </c>
      <c r="G370" s="584">
        <v>23.61</v>
      </c>
      <c r="H370" s="584">
        <v>23.48</v>
      </c>
      <c r="I370" s="585">
        <v>438.43</v>
      </c>
      <c r="J370" s="586">
        <v>0.56000000000000005</v>
      </c>
      <c r="K370" s="581" t="s">
        <v>9</v>
      </c>
      <c r="L370" s="585" t="str">
        <f t="shared" si="23"/>
        <v/>
      </c>
      <c r="M370" s="78"/>
      <c r="N370" s="78"/>
      <c r="O370" s="78"/>
      <c r="P370" s="78"/>
      <c r="Q370" s="78"/>
      <c r="R370" s="36">
        <f t="shared" si="22"/>
        <v>25417.348436595879</v>
      </c>
      <c r="S370" s="37">
        <f t="shared" si="14"/>
        <v>141.54450203355009</v>
      </c>
      <c r="T370" s="37"/>
      <c r="X370" s="39" t="str">
        <f t="shared" si="20"/>
        <v/>
      </c>
      <c r="Y370" s="42" t="str">
        <f t="shared" si="21"/>
        <v/>
      </c>
    </row>
    <row r="371" spans="1:25">
      <c r="A371" s="165">
        <v>44160</v>
      </c>
      <c r="B371" s="372" t="s">
        <v>47</v>
      </c>
      <c r="C371" s="167" t="s">
        <v>69</v>
      </c>
      <c r="D371" s="169" t="s">
        <v>116</v>
      </c>
      <c r="E371" s="167" t="s">
        <v>71</v>
      </c>
      <c r="F371" s="169">
        <v>7300</v>
      </c>
      <c r="G371" s="170">
        <v>17.95</v>
      </c>
      <c r="H371" s="170">
        <v>0</v>
      </c>
      <c r="I371" s="171">
        <v>0</v>
      </c>
      <c r="J371" s="172">
        <v>0</v>
      </c>
      <c r="K371" s="168" t="s">
        <v>9</v>
      </c>
      <c r="L371" s="273">
        <f t="shared" si="23"/>
        <v>131035</v>
      </c>
      <c r="M371" s="78"/>
      <c r="N371" s="78"/>
      <c r="O371" s="78"/>
      <c r="P371" s="78"/>
      <c r="Q371" s="78"/>
      <c r="R371" s="36">
        <f t="shared" si="22"/>
        <v>25417.348436595879</v>
      </c>
      <c r="S371" s="37" t="str">
        <f t="shared" si="14"/>
        <v/>
      </c>
      <c r="T371" s="37"/>
      <c r="X371" s="39" t="str">
        <f t="shared" si="20"/>
        <v/>
      </c>
      <c r="Y371" s="42" t="str">
        <f t="shared" si="21"/>
        <v/>
      </c>
    </row>
    <row r="372" spans="1:25">
      <c r="A372" s="165">
        <v>44161</v>
      </c>
      <c r="B372" s="372" t="s">
        <v>48</v>
      </c>
      <c r="C372" s="167" t="s">
        <v>69</v>
      </c>
      <c r="D372" s="169" t="s">
        <v>116</v>
      </c>
      <c r="E372" s="167" t="s">
        <v>71</v>
      </c>
      <c r="F372" s="169">
        <v>7300</v>
      </c>
      <c r="G372" s="170">
        <v>17.45</v>
      </c>
      <c r="H372" s="170">
        <v>17.96</v>
      </c>
      <c r="I372" s="171">
        <v>-3650.08</v>
      </c>
      <c r="J372" s="172">
        <v>-2.78</v>
      </c>
      <c r="K372" s="168" t="s">
        <v>9</v>
      </c>
      <c r="L372" s="273" t="str">
        <f t="shared" si="23"/>
        <v/>
      </c>
      <c r="M372" s="78"/>
      <c r="N372" s="78"/>
      <c r="O372" s="78"/>
      <c r="P372" s="78"/>
      <c r="Q372" s="78"/>
      <c r="R372" s="36">
        <f t="shared" si="22"/>
        <v>24710.746150058512</v>
      </c>
      <c r="S372" s="37">
        <f t="shared" si="14"/>
        <v>-706.60228653736704</v>
      </c>
      <c r="T372" s="37"/>
      <c r="X372" s="39" t="str">
        <f t="shared" si="20"/>
        <v/>
      </c>
      <c r="Y372" s="42" t="str">
        <f t="shared" si="21"/>
        <v/>
      </c>
    </row>
    <row r="373" spans="1:25">
      <c r="A373" s="192">
        <v>44161</v>
      </c>
      <c r="B373" s="373" t="s">
        <v>47</v>
      </c>
      <c r="C373" s="194" t="s">
        <v>69</v>
      </c>
      <c r="D373" s="196" t="s">
        <v>108</v>
      </c>
      <c r="E373" s="194" t="s">
        <v>71</v>
      </c>
      <c r="F373" s="196">
        <v>8200</v>
      </c>
      <c r="G373" s="197">
        <v>15.24</v>
      </c>
      <c r="H373" s="197">
        <v>0</v>
      </c>
      <c r="I373" s="198">
        <v>0</v>
      </c>
      <c r="J373" s="199">
        <v>0</v>
      </c>
      <c r="K373" s="195" t="s">
        <v>9</v>
      </c>
      <c r="L373" s="200">
        <f t="shared" si="23"/>
        <v>124968</v>
      </c>
      <c r="M373" s="78"/>
      <c r="N373" s="78"/>
      <c r="O373" s="78"/>
      <c r="P373" s="78"/>
      <c r="Q373" s="78"/>
      <c r="R373" s="36">
        <f t="shared" si="22"/>
        <v>24710.746150058512</v>
      </c>
      <c r="S373" s="37" t="str">
        <f t="shared" si="14"/>
        <v/>
      </c>
      <c r="T373" s="37"/>
      <c r="X373" s="39" t="str">
        <f t="shared" si="20"/>
        <v/>
      </c>
      <c r="Y373" s="42" t="str">
        <f t="shared" si="21"/>
        <v/>
      </c>
    </row>
    <row r="374" spans="1:25">
      <c r="A374" s="192">
        <v>44162</v>
      </c>
      <c r="B374" s="373" t="s">
        <v>48</v>
      </c>
      <c r="C374" s="194" t="s">
        <v>69</v>
      </c>
      <c r="D374" s="196" t="s">
        <v>108</v>
      </c>
      <c r="E374" s="194" t="s">
        <v>71</v>
      </c>
      <c r="F374" s="196">
        <v>8200</v>
      </c>
      <c r="G374" s="197">
        <v>15.04</v>
      </c>
      <c r="H374" s="197">
        <v>15.25</v>
      </c>
      <c r="I374" s="198">
        <v>-1679.96</v>
      </c>
      <c r="J374" s="199">
        <v>-1.34</v>
      </c>
      <c r="K374" s="195" t="s">
        <v>9</v>
      </c>
      <c r="L374" s="200" t="str">
        <f t="shared" si="23"/>
        <v/>
      </c>
      <c r="M374" s="78"/>
      <c r="N374" s="78"/>
      <c r="O374" s="78"/>
      <c r="P374" s="78"/>
      <c r="Q374" s="78"/>
      <c r="R374" s="36">
        <f t="shared" si="22"/>
        <v>24379.622151647731</v>
      </c>
      <c r="S374" s="37">
        <f t="shared" si="14"/>
        <v>-331.1239984107815</v>
      </c>
      <c r="T374" s="37"/>
      <c r="X374" s="39" t="str">
        <f t="shared" ref="X374:X437" si="24">IF(I489&lt;&gt;0,I489,"")</f>
        <v/>
      </c>
      <c r="Y374" s="42" t="str">
        <f t="shared" ref="Y374:Y437" si="25">IF(I489&lt;&gt;0,A489,"")</f>
        <v/>
      </c>
    </row>
    <row r="375" spans="1:25">
      <c r="A375" s="127">
        <v>44162</v>
      </c>
      <c r="B375" s="370" t="s">
        <v>47</v>
      </c>
      <c r="C375" s="129" t="s">
        <v>69</v>
      </c>
      <c r="D375" s="130" t="s">
        <v>114</v>
      </c>
      <c r="E375" s="129" t="s">
        <v>71</v>
      </c>
      <c r="F375" s="130">
        <v>6500</v>
      </c>
      <c r="G375" s="131">
        <v>19.25</v>
      </c>
      <c r="H375" s="131">
        <v>0</v>
      </c>
      <c r="I375" s="132">
        <v>0</v>
      </c>
      <c r="J375" s="133">
        <v>0</v>
      </c>
      <c r="K375" s="134" t="s">
        <v>9</v>
      </c>
      <c r="L375" s="135">
        <f t="shared" si="23"/>
        <v>125125</v>
      </c>
      <c r="M375" s="78"/>
      <c r="N375" s="78"/>
      <c r="O375" s="78"/>
      <c r="P375" s="78"/>
      <c r="Q375" s="78"/>
      <c r="R375" s="36">
        <f t="shared" si="22"/>
        <v>24379.622151647731</v>
      </c>
      <c r="S375" s="37" t="str">
        <f t="shared" si="14"/>
        <v/>
      </c>
      <c r="T375" s="37"/>
      <c r="X375" s="39" t="str">
        <f t="shared" si="24"/>
        <v/>
      </c>
      <c r="Y375" s="42" t="str">
        <f t="shared" si="25"/>
        <v/>
      </c>
    </row>
    <row r="376" spans="1:25">
      <c r="A376" s="127">
        <v>44165</v>
      </c>
      <c r="B376" s="370" t="s">
        <v>48</v>
      </c>
      <c r="C376" s="129" t="s">
        <v>69</v>
      </c>
      <c r="D376" s="130" t="s">
        <v>114</v>
      </c>
      <c r="E376" s="129" t="s">
        <v>71</v>
      </c>
      <c r="F376" s="130">
        <v>6500</v>
      </c>
      <c r="G376" s="131">
        <v>19.45</v>
      </c>
      <c r="H376" s="131">
        <v>19.260000000000002</v>
      </c>
      <c r="I376" s="132">
        <v>1268.03</v>
      </c>
      <c r="J376" s="133">
        <v>1.01</v>
      </c>
      <c r="K376" s="134" t="s">
        <v>9</v>
      </c>
      <c r="L376" s="135" t="str">
        <f t="shared" si="23"/>
        <v/>
      </c>
      <c r="M376" s="78"/>
      <c r="N376" s="78"/>
      <c r="O376" s="78"/>
      <c r="P376" s="78"/>
      <c r="Q376" s="78"/>
      <c r="R376" s="36">
        <f t="shared" si="22"/>
        <v>24625.856335379372</v>
      </c>
      <c r="S376" s="37">
        <f t="shared" si="14"/>
        <v>246.23418373164168</v>
      </c>
      <c r="T376" s="37"/>
      <c r="X376" s="39" t="str">
        <f t="shared" si="24"/>
        <v/>
      </c>
      <c r="Y376" s="42" t="str">
        <f t="shared" si="25"/>
        <v/>
      </c>
    </row>
    <row r="377" spans="1:25">
      <c r="A377" s="374">
        <v>44165</v>
      </c>
      <c r="B377" s="375" t="s">
        <v>47</v>
      </c>
      <c r="C377" s="376" t="s">
        <v>69</v>
      </c>
      <c r="D377" s="377" t="s">
        <v>108</v>
      </c>
      <c r="E377" s="376" t="s">
        <v>71</v>
      </c>
      <c r="F377" s="377">
        <v>8500</v>
      </c>
      <c r="G377" s="378">
        <v>14.7</v>
      </c>
      <c r="H377" s="378">
        <v>0</v>
      </c>
      <c r="I377" s="379">
        <v>0</v>
      </c>
      <c r="J377" s="380">
        <v>0</v>
      </c>
      <c r="K377" s="381" t="s">
        <v>9</v>
      </c>
      <c r="L377" s="382">
        <f t="shared" si="23"/>
        <v>124950</v>
      </c>
      <c r="M377" s="383"/>
      <c r="N377" s="78"/>
      <c r="O377" s="78"/>
      <c r="P377" s="78"/>
      <c r="Q377" s="78"/>
      <c r="R377" s="36">
        <f t="shared" si="22"/>
        <v>24625.856335379372</v>
      </c>
      <c r="S377" s="37" t="str">
        <f t="shared" si="14"/>
        <v/>
      </c>
      <c r="T377" s="37"/>
      <c r="X377" s="39" t="str">
        <f t="shared" si="24"/>
        <v/>
      </c>
      <c r="Y377" s="42" t="str">
        <f t="shared" si="25"/>
        <v/>
      </c>
    </row>
    <row r="378" spans="1:25">
      <c r="A378" s="265">
        <v>44166</v>
      </c>
      <c r="B378" s="384" t="s">
        <v>48</v>
      </c>
      <c r="C378" s="267" t="s">
        <v>69</v>
      </c>
      <c r="D378" s="268" t="s">
        <v>108</v>
      </c>
      <c r="E378" s="267" t="s">
        <v>71</v>
      </c>
      <c r="F378" s="268">
        <v>8500</v>
      </c>
      <c r="G378" s="269">
        <v>14.84</v>
      </c>
      <c r="H378" s="269">
        <v>14.71</v>
      </c>
      <c r="I378" s="270">
        <v>1178.17</v>
      </c>
      <c r="J378" s="271">
        <v>0.94</v>
      </c>
      <c r="K378" s="272" t="s">
        <v>9</v>
      </c>
      <c r="L378" s="385" t="str">
        <f t="shared" si="23"/>
        <v/>
      </c>
      <c r="M378" s="364" t="s">
        <v>45</v>
      </c>
      <c r="N378" s="244"/>
      <c r="O378" s="78"/>
      <c r="P378" s="78"/>
      <c r="Q378" s="78"/>
      <c r="R378" s="36">
        <f t="shared" si="22"/>
        <v>24857.33938493194</v>
      </c>
      <c r="S378" s="37">
        <f t="shared" si="14"/>
        <v>231.48304955256754</v>
      </c>
      <c r="T378" s="37"/>
      <c r="X378" s="39" t="str">
        <f t="shared" si="24"/>
        <v/>
      </c>
      <c r="Y378" s="42" t="str">
        <f t="shared" si="25"/>
        <v/>
      </c>
    </row>
    <row r="379" spans="1:25">
      <c r="A379" s="127">
        <v>44166</v>
      </c>
      <c r="B379" s="370" t="s">
        <v>47</v>
      </c>
      <c r="C379" s="129" t="s">
        <v>69</v>
      </c>
      <c r="D379" s="130" t="s">
        <v>114</v>
      </c>
      <c r="E379" s="129" t="s">
        <v>71</v>
      </c>
      <c r="F379" s="130">
        <v>6900</v>
      </c>
      <c r="G379" s="131">
        <v>18.170000000000002</v>
      </c>
      <c r="H379" s="131">
        <v>0</v>
      </c>
      <c r="I379" s="132">
        <v>0</v>
      </c>
      <c r="J379" s="133">
        <v>0</v>
      </c>
      <c r="K379" s="134" t="s">
        <v>9</v>
      </c>
      <c r="L379" s="135">
        <f t="shared" si="23"/>
        <v>125373.00000000001</v>
      </c>
      <c r="M379" s="365" t="s">
        <v>21</v>
      </c>
      <c r="N379" s="244"/>
      <c r="O379" s="78"/>
      <c r="P379" s="78"/>
      <c r="Q379" s="78"/>
      <c r="R379" s="36">
        <f t="shared" si="22"/>
        <v>24857.33938493194</v>
      </c>
      <c r="S379" s="37" t="str">
        <f t="shared" si="14"/>
        <v/>
      </c>
      <c r="T379" s="37"/>
      <c r="X379" s="39" t="str">
        <f t="shared" si="24"/>
        <v/>
      </c>
      <c r="Y379" s="42" t="str">
        <f t="shared" si="25"/>
        <v/>
      </c>
    </row>
    <row r="380" spans="1:25">
      <c r="A380" s="127">
        <v>44167</v>
      </c>
      <c r="B380" s="370" t="s">
        <v>48</v>
      </c>
      <c r="C380" s="129" t="s">
        <v>69</v>
      </c>
      <c r="D380" s="130" t="s">
        <v>114</v>
      </c>
      <c r="E380" s="129" t="s">
        <v>71</v>
      </c>
      <c r="F380" s="130">
        <v>6900</v>
      </c>
      <c r="G380" s="131">
        <v>18.36</v>
      </c>
      <c r="H380" s="131">
        <v>18.18</v>
      </c>
      <c r="I380" s="132">
        <v>1283.1600000000001</v>
      </c>
      <c r="J380" s="133">
        <v>1.02</v>
      </c>
      <c r="K380" s="134" t="s">
        <v>9</v>
      </c>
      <c r="L380" s="135" t="str">
        <f t="shared" si="23"/>
        <v/>
      </c>
      <c r="M380" s="366">
        <f>IFERROR(AVERAGE(L378:L3238),0)</f>
        <v>125306.9375</v>
      </c>
      <c r="N380" s="244"/>
      <c r="O380" s="78"/>
      <c r="P380" s="78"/>
      <c r="Q380" s="78"/>
      <c r="R380" s="36">
        <f t="shared" si="22"/>
        <v>25110.884246658246</v>
      </c>
      <c r="S380" s="37">
        <f t="shared" si="14"/>
        <v>253.54486172630641</v>
      </c>
      <c r="T380" s="37"/>
      <c r="X380" s="39" t="str">
        <f t="shared" si="24"/>
        <v/>
      </c>
      <c r="Y380" s="42" t="str">
        <f t="shared" si="25"/>
        <v/>
      </c>
    </row>
    <row r="381" spans="1:25">
      <c r="A381" s="165">
        <v>44167</v>
      </c>
      <c r="B381" s="372" t="s">
        <v>47</v>
      </c>
      <c r="C381" s="167" t="s">
        <v>69</v>
      </c>
      <c r="D381" s="169" t="s">
        <v>116</v>
      </c>
      <c r="E381" s="167" t="s">
        <v>71</v>
      </c>
      <c r="F381" s="169">
        <v>6500</v>
      </c>
      <c r="G381" s="170">
        <v>19.34</v>
      </c>
      <c r="H381" s="170">
        <v>0</v>
      </c>
      <c r="I381" s="171">
        <v>0</v>
      </c>
      <c r="J381" s="172">
        <v>0</v>
      </c>
      <c r="K381" s="168" t="s">
        <v>9</v>
      </c>
      <c r="L381" s="273">
        <f t="shared" si="23"/>
        <v>125710</v>
      </c>
      <c r="M381" s="365" t="s">
        <v>24</v>
      </c>
      <c r="N381" s="244"/>
      <c r="O381" s="78"/>
      <c r="P381" s="78"/>
      <c r="Q381" s="78"/>
      <c r="R381" s="36">
        <f t="shared" si="22"/>
        <v>25110.884246658246</v>
      </c>
      <c r="S381" s="37" t="str">
        <f t="shared" si="14"/>
        <v/>
      </c>
      <c r="T381" s="37"/>
      <c r="X381" s="39" t="str">
        <f t="shared" si="24"/>
        <v/>
      </c>
      <c r="Y381" s="42" t="str">
        <f t="shared" si="25"/>
        <v/>
      </c>
    </row>
    <row r="382" spans="1:25">
      <c r="A382" s="165">
        <v>44168</v>
      </c>
      <c r="B382" s="372" t="s">
        <v>48</v>
      </c>
      <c r="C382" s="167" t="s">
        <v>69</v>
      </c>
      <c r="D382" s="169" t="s">
        <v>116</v>
      </c>
      <c r="E382" s="167" t="s">
        <v>71</v>
      </c>
      <c r="F382" s="169">
        <v>6500</v>
      </c>
      <c r="G382" s="170">
        <v>19.54</v>
      </c>
      <c r="H382" s="170">
        <v>19.350000000000001</v>
      </c>
      <c r="I382" s="171">
        <v>1268.24</v>
      </c>
      <c r="J382" s="172">
        <v>1</v>
      </c>
      <c r="K382" s="168" t="s">
        <v>9</v>
      </c>
      <c r="L382" s="273" t="str">
        <f t="shared" si="23"/>
        <v/>
      </c>
      <c r="M382" s="366">
        <f>SUM(I378:I3148)</f>
        <v>17823.95</v>
      </c>
      <c r="N382" s="244"/>
      <c r="O382" s="78"/>
      <c r="P382" s="78"/>
      <c r="Q382" s="78"/>
      <c r="R382" s="36">
        <f t="shared" si="22"/>
        <v>25361.99308912483</v>
      </c>
      <c r="S382" s="386"/>
      <c r="T382" s="37"/>
      <c r="X382" s="39" t="str">
        <f t="shared" si="24"/>
        <v/>
      </c>
      <c r="Y382" s="42" t="str">
        <f t="shared" si="25"/>
        <v/>
      </c>
    </row>
    <row r="383" spans="1:25">
      <c r="A383" s="323">
        <v>44168</v>
      </c>
      <c r="B383" s="324" t="s">
        <v>47</v>
      </c>
      <c r="C383" s="325" t="s">
        <v>69</v>
      </c>
      <c r="D383" s="326" t="s">
        <v>73</v>
      </c>
      <c r="E383" s="325" t="s">
        <v>71</v>
      </c>
      <c r="F383" s="326">
        <v>7800</v>
      </c>
      <c r="G383" s="327">
        <v>16.12</v>
      </c>
      <c r="H383" s="327">
        <v>0</v>
      </c>
      <c r="I383" s="328">
        <v>0</v>
      </c>
      <c r="J383" s="329">
        <v>0</v>
      </c>
      <c r="K383" s="330" t="s">
        <v>9</v>
      </c>
      <c r="L383" s="331">
        <f t="shared" si="23"/>
        <v>125736.00000000001</v>
      </c>
      <c r="M383" s="365" t="s">
        <v>27</v>
      </c>
      <c r="N383" s="244"/>
      <c r="O383" s="78"/>
      <c r="P383" s="78"/>
      <c r="Q383" s="78"/>
      <c r="R383" s="36">
        <f t="shared" si="22"/>
        <v>25361.99308912483</v>
      </c>
      <c r="S383" s="386"/>
      <c r="T383" s="37"/>
      <c r="X383" s="39" t="str">
        <f t="shared" si="24"/>
        <v/>
      </c>
      <c r="Y383" s="42" t="str">
        <f t="shared" si="25"/>
        <v/>
      </c>
    </row>
    <row r="384" spans="1:25">
      <c r="A384" s="323">
        <v>44169</v>
      </c>
      <c r="B384" s="387" t="s">
        <v>48</v>
      </c>
      <c r="C384" s="325" t="s">
        <v>69</v>
      </c>
      <c r="D384" s="326" t="s">
        <v>73</v>
      </c>
      <c r="E384" s="325" t="s">
        <v>71</v>
      </c>
      <c r="F384" s="326">
        <v>7800</v>
      </c>
      <c r="G384" s="327">
        <v>16.440000000000001</v>
      </c>
      <c r="H384" s="327">
        <v>16.13</v>
      </c>
      <c r="I384" s="328">
        <v>2476.86</v>
      </c>
      <c r="J384" s="329">
        <v>1.96</v>
      </c>
      <c r="K384" s="330" t="s">
        <v>9</v>
      </c>
      <c r="L384" s="331" t="str">
        <f t="shared" si="23"/>
        <v/>
      </c>
      <c r="M384" s="367">
        <f>SUM(J378:J3238)/100</f>
        <v>0.14229999999999998</v>
      </c>
      <c r="N384" s="244"/>
      <c r="O384" s="78"/>
      <c r="P384" s="78"/>
      <c r="Q384" s="78"/>
      <c r="R384" s="36">
        <f t="shared" si="22"/>
        <v>25859.088153671677</v>
      </c>
      <c r="S384" s="386"/>
      <c r="T384" s="37"/>
      <c r="X384" s="39" t="str">
        <f t="shared" si="24"/>
        <v/>
      </c>
      <c r="Y384" s="42" t="str">
        <f t="shared" si="25"/>
        <v/>
      </c>
    </row>
    <row r="385" spans="1:25">
      <c r="A385" s="165">
        <v>44169</v>
      </c>
      <c r="B385" s="372" t="s">
        <v>47</v>
      </c>
      <c r="C385" s="167" t="s">
        <v>69</v>
      </c>
      <c r="D385" s="169" t="s">
        <v>116</v>
      </c>
      <c r="E385" s="167" t="s">
        <v>71</v>
      </c>
      <c r="F385" s="169">
        <v>6200</v>
      </c>
      <c r="G385" s="170">
        <v>20.54</v>
      </c>
      <c r="H385" s="170">
        <v>0</v>
      </c>
      <c r="I385" s="171">
        <v>0</v>
      </c>
      <c r="J385" s="172">
        <v>0</v>
      </c>
      <c r="K385" s="168" t="s">
        <v>9</v>
      </c>
      <c r="L385" s="273">
        <f t="shared" si="23"/>
        <v>127348</v>
      </c>
      <c r="M385" s="388"/>
      <c r="N385" s="78"/>
      <c r="O385" s="78"/>
      <c r="P385" s="78"/>
      <c r="Q385" s="78"/>
      <c r="R385" s="36">
        <f t="shared" si="22"/>
        <v>25859.088153671677</v>
      </c>
      <c r="S385" s="386"/>
      <c r="T385" s="37"/>
      <c r="X385" s="39" t="str">
        <f t="shared" si="24"/>
        <v/>
      </c>
      <c r="Y385" s="42" t="str">
        <f t="shared" si="25"/>
        <v/>
      </c>
    </row>
    <row r="386" spans="1:25">
      <c r="A386" s="165">
        <v>44172</v>
      </c>
      <c r="B386" s="372" t="s">
        <v>48</v>
      </c>
      <c r="C386" s="167" t="s">
        <v>69</v>
      </c>
      <c r="D386" s="169" t="s">
        <v>116</v>
      </c>
      <c r="E386" s="167" t="s">
        <v>71</v>
      </c>
      <c r="F386" s="169">
        <v>6200</v>
      </c>
      <c r="G386" s="170">
        <v>20.76</v>
      </c>
      <c r="H386" s="170">
        <v>20.55</v>
      </c>
      <c r="I386" s="171">
        <v>1328.23</v>
      </c>
      <c r="J386" s="172">
        <v>1.04</v>
      </c>
      <c r="K386" s="168" t="s">
        <v>9</v>
      </c>
      <c r="L386" s="273" t="str">
        <f t="shared" si="23"/>
        <v/>
      </c>
      <c r="M386" s="78"/>
      <c r="N386" s="78"/>
      <c r="O386" s="78"/>
      <c r="P386" s="78"/>
      <c r="Q386" s="78"/>
      <c r="R386" s="36">
        <f t="shared" si="22"/>
        <v>26128.022670469862</v>
      </c>
      <c r="S386" s="386"/>
      <c r="T386" s="37"/>
      <c r="X386" s="39" t="str">
        <f t="shared" si="24"/>
        <v/>
      </c>
      <c r="Y386" s="42" t="str">
        <f t="shared" si="25"/>
        <v/>
      </c>
    </row>
    <row r="387" spans="1:25">
      <c r="A387" s="192">
        <v>44172</v>
      </c>
      <c r="B387" s="373" t="s">
        <v>47</v>
      </c>
      <c r="C387" s="194" t="s">
        <v>69</v>
      </c>
      <c r="D387" s="196" t="s">
        <v>108</v>
      </c>
      <c r="E387" s="194" t="s">
        <v>71</v>
      </c>
      <c r="F387" s="196">
        <v>8300</v>
      </c>
      <c r="G387" s="197">
        <v>15.59</v>
      </c>
      <c r="H387" s="197">
        <v>0</v>
      </c>
      <c r="I387" s="198">
        <v>0</v>
      </c>
      <c r="J387" s="199">
        <v>0</v>
      </c>
      <c r="K387" s="195" t="s">
        <v>9</v>
      </c>
      <c r="L387" s="200">
        <f t="shared" si="23"/>
        <v>129397</v>
      </c>
      <c r="M387" s="78"/>
      <c r="N387" s="78"/>
      <c r="O387" s="78"/>
      <c r="P387" s="78"/>
      <c r="Q387" s="78"/>
      <c r="R387" s="36">
        <f t="shared" si="22"/>
        <v>26128.022670469862</v>
      </c>
      <c r="S387" s="386"/>
      <c r="T387" s="37"/>
      <c r="X387" s="39" t="str">
        <f t="shared" si="24"/>
        <v/>
      </c>
      <c r="Y387" s="42" t="str">
        <f t="shared" si="25"/>
        <v/>
      </c>
    </row>
    <row r="388" spans="1:25">
      <c r="A388" s="192">
        <v>44173</v>
      </c>
      <c r="B388" s="373" t="s">
        <v>48</v>
      </c>
      <c r="C388" s="194" t="s">
        <v>69</v>
      </c>
      <c r="D388" s="196" t="s">
        <v>108</v>
      </c>
      <c r="E388" s="194" t="s">
        <v>71</v>
      </c>
      <c r="F388" s="196">
        <v>8300</v>
      </c>
      <c r="G388" s="197">
        <v>15.75</v>
      </c>
      <c r="H388" s="197">
        <v>15.6</v>
      </c>
      <c r="I388" s="198">
        <v>1311.98</v>
      </c>
      <c r="J388" s="199">
        <v>1.01</v>
      </c>
      <c r="K388" s="195" t="s">
        <v>9</v>
      </c>
      <c r="L388" s="200" t="str">
        <f t="shared" si="23"/>
        <v/>
      </c>
      <c r="M388" s="78"/>
      <c r="N388" s="78"/>
      <c r="O388" s="78"/>
      <c r="P388" s="78"/>
      <c r="Q388" s="78"/>
      <c r="R388" s="36">
        <f t="shared" si="22"/>
        <v>26391.915699441608</v>
      </c>
      <c r="S388" s="386"/>
      <c r="T388" s="37"/>
      <c r="X388" s="39" t="str">
        <f t="shared" si="24"/>
        <v/>
      </c>
      <c r="Y388" s="42" t="str">
        <f t="shared" si="25"/>
        <v/>
      </c>
    </row>
    <row r="389" spans="1:25">
      <c r="A389" s="165">
        <v>44173</v>
      </c>
      <c r="B389" s="372" t="s">
        <v>47</v>
      </c>
      <c r="C389" s="167" t="s">
        <v>69</v>
      </c>
      <c r="D389" s="169" t="s">
        <v>116</v>
      </c>
      <c r="E389" s="167" t="s">
        <v>71</v>
      </c>
      <c r="F389" s="169">
        <v>6100</v>
      </c>
      <c r="G389" s="170">
        <v>21</v>
      </c>
      <c r="H389" s="170">
        <v>0</v>
      </c>
      <c r="I389" s="171">
        <v>0</v>
      </c>
      <c r="J389" s="172">
        <v>0</v>
      </c>
      <c r="K389" s="168" t="s">
        <v>9</v>
      </c>
      <c r="L389" s="273">
        <f t="shared" si="23"/>
        <v>128100</v>
      </c>
      <c r="M389" s="78"/>
      <c r="N389" s="78"/>
      <c r="O389" s="78"/>
      <c r="P389" s="78"/>
      <c r="Q389" s="78"/>
      <c r="R389" s="36">
        <f t="shared" si="22"/>
        <v>26391.915699441608</v>
      </c>
      <c r="S389" s="386"/>
      <c r="T389" s="37"/>
      <c r="X389" s="39" t="str">
        <f t="shared" si="24"/>
        <v/>
      </c>
      <c r="Y389" s="42" t="str">
        <f t="shared" si="25"/>
        <v/>
      </c>
    </row>
    <row r="390" spans="1:25">
      <c r="A390" s="165">
        <v>44174</v>
      </c>
      <c r="B390" s="372" t="s">
        <v>48</v>
      </c>
      <c r="C390" s="167" t="s">
        <v>69</v>
      </c>
      <c r="D390" s="169" t="s">
        <v>116</v>
      </c>
      <c r="E390" s="167" t="s">
        <v>71</v>
      </c>
      <c r="F390" s="169">
        <v>6100</v>
      </c>
      <c r="G390" s="170">
        <v>21.22</v>
      </c>
      <c r="H390" s="170">
        <v>21.01</v>
      </c>
      <c r="I390" s="171">
        <v>1304.77</v>
      </c>
      <c r="J390" s="172">
        <v>1.01</v>
      </c>
      <c r="K390" s="168" t="s">
        <v>9</v>
      </c>
      <c r="L390" s="273" t="str">
        <f t="shared" si="23"/>
        <v/>
      </c>
      <c r="M390" s="78"/>
      <c r="N390" s="78"/>
      <c r="O390" s="78"/>
      <c r="P390" s="78"/>
      <c r="Q390" s="78"/>
      <c r="R390" s="36">
        <f t="shared" si="22"/>
        <v>26658.47404800597</v>
      </c>
      <c r="S390" s="386"/>
      <c r="T390" s="37"/>
      <c r="X390" s="39" t="str">
        <f t="shared" si="24"/>
        <v/>
      </c>
      <c r="Y390" s="42" t="str">
        <f t="shared" si="25"/>
        <v/>
      </c>
    </row>
    <row r="391" spans="1:25">
      <c r="A391" s="192">
        <v>44174</v>
      </c>
      <c r="B391" s="373" t="s">
        <v>47</v>
      </c>
      <c r="C391" s="194" t="s">
        <v>69</v>
      </c>
      <c r="D391" s="196" t="s">
        <v>108</v>
      </c>
      <c r="E391" s="194" t="s">
        <v>71</v>
      </c>
      <c r="F391" s="196">
        <v>8500</v>
      </c>
      <c r="G391" s="197">
        <v>15.2</v>
      </c>
      <c r="H391" s="197">
        <v>0</v>
      </c>
      <c r="I391" s="198">
        <v>0</v>
      </c>
      <c r="J391" s="199">
        <v>0</v>
      </c>
      <c r="K391" s="195" t="s">
        <v>9</v>
      </c>
      <c r="L391" s="200">
        <f t="shared" si="23"/>
        <v>129200</v>
      </c>
      <c r="M391" s="78"/>
      <c r="N391" s="78"/>
      <c r="O391" s="78"/>
      <c r="P391" s="78"/>
      <c r="Q391" s="78"/>
      <c r="R391" s="36">
        <f t="shared" si="22"/>
        <v>26658.47404800597</v>
      </c>
      <c r="S391" s="386"/>
      <c r="T391" s="37"/>
      <c r="X391" s="39" t="str">
        <f t="shared" si="24"/>
        <v/>
      </c>
      <c r="Y391" s="42" t="str">
        <f t="shared" si="25"/>
        <v/>
      </c>
    </row>
    <row r="392" spans="1:25">
      <c r="A392" s="192">
        <v>44175</v>
      </c>
      <c r="B392" s="373" t="s">
        <v>48</v>
      </c>
      <c r="C392" s="194" t="s">
        <v>69</v>
      </c>
      <c r="D392" s="196" t="s">
        <v>108</v>
      </c>
      <c r="E392" s="194" t="s">
        <v>71</v>
      </c>
      <c r="F392" s="196">
        <v>8500</v>
      </c>
      <c r="G392" s="197">
        <v>15.17</v>
      </c>
      <c r="H392" s="197">
        <v>15.21</v>
      </c>
      <c r="I392" s="198">
        <v>-300.39999999999998</v>
      </c>
      <c r="J392" s="199">
        <v>-0.23</v>
      </c>
      <c r="K392" s="195" t="s">
        <v>9</v>
      </c>
      <c r="L392" s="200" t="str">
        <f t="shared" si="23"/>
        <v/>
      </c>
      <c r="M392" s="78"/>
      <c r="N392" s="78"/>
      <c r="O392" s="78"/>
      <c r="P392" s="78"/>
      <c r="Q392" s="78"/>
      <c r="R392" s="36">
        <f t="shared" si="22"/>
        <v>26597.159557695559</v>
      </c>
      <c r="S392" s="386"/>
      <c r="T392" s="37"/>
      <c r="X392" s="39" t="str">
        <f t="shared" si="24"/>
        <v/>
      </c>
      <c r="Y392" s="42" t="str">
        <f t="shared" si="25"/>
        <v/>
      </c>
    </row>
    <row r="393" spans="1:25">
      <c r="A393" s="165">
        <v>44175</v>
      </c>
      <c r="B393" s="372" t="s">
        <v>47</v>
      </c>
      <c r="C393" s="167" t="s">
        <v>69</v>
      </c>
      <c r="D393" s="169" t="s">
        <v>116</v>
      </c>
      <c r="E393" s="167" t="s">
        <v>71</v>
      </c>
      <c r="F393" s="169">
        <v>6000</v>
      </c>
      <c r="G393" s="170">
        <v>21</v>
      </c>
      <c r="H393" s="170">
        <v>0</v>
      </c>
      <c r="I393" s="171">
        <v>0</v>
      </c>
      <c r="J393" s="172">
        <v>0</v>
      </c>
      <c r="K393" s="168" t="s">
        <v>9</v>
      </c>
      <c r="L393" s="273">
        <f t="shared" si="23"/>
        <v>126000</v>
      </c>
      <c r="M393" s="78"/>
      <c r="N393" s="78"/>
      <c r="O393" s="78"/>
      <c r="P393" s="78"/>
      <c r="Q393" s="78"/>
      <c r="R393" s="36">
        <f t="shared" si="22"/>
        <v>26597.159557695559</v>
      </c>
      <c r="S393" s="386"/>
      <c r="T393" s="37"/>
      <c r="X393" s="39" t="str">
        <f t="shared" si="24"/>
        <v/>
      </c>
      <c r="Y393" s="42" t="str">
        <f t="shared" si="25"/>
        <v/>
      </c>
    </row>
    <row r="394" spans="1:25">
      <c r="A394" s="165">
        <v>44176</v>
      </c>
      <c r="B394" s="372" t="s">
        <v>48</v>
      </c>
      <c r="C394" s="167" t="s">
        <v>69</v>
      </c>
      <c r="D394" s="169" t="s">
        <v>116</v>
      </c>
      <c r="E394" s="167" t="s">
        <v>71</v>
      </c>
      <c r="F394" s="169">
        <v>6000</v>
      </c>
      <c r="G394" s="170">
        <v>20.61</v>
      </c>
      <c r="H394" s="170">
        <v>21.01</v>
      </c>
      <c r="I394" s="171">
        <v>-2335.8200000000002</v>
      </c>
      <c r="J394" s="172">
        <v>-1.85</v>
      </c>
      <c r="K394" s="168" t="s">
        <v>9</v>
      </c>
      <c r="L394" s="273" t="str">
        <f t="shared" si="23"/>
        <v/>
      </c>
      <c r="M394" s="78"/>
      <c r="N394" s="78"/>
      <c r="O394" s="78"/>
      <c r="P394" s="78"/>
      <c r="Q394" s="78"/>
      <c r="R394" s="36">
        <f t="shared" si="22"/>
        <v>26105.112105878194</v>
      </c>
      <c r="S394" s="386"/>
      <c r="T394" s="37"/>
      <c r="X394" s="39" t="str">
        <f t="shared" si="24"/>
        <v/>
      </c>
      <c r="Y394" s="42" t="str">
        <f t="shared" si="25"/>
        <v/>
      </c>
    </row>
    <row r="395" spans="1:25">
      <c r="A395" s="389">
        <v>44176</v>
      </c>
      <c r="B395" s="390" t="s">
        <v>47</v>
      </c>
      <c r="C395" s="391" t="s">
        <v>69</v>
      </c>
      <c r="D395" s="392" t="s">
        <v>107</v>
      </c>
      <c r="E395" s="391" t="s">
        <v>71</v>
      </c>
      <c r="F395" s="392">
        <v>3000</v>
      </c>
      <c r="G395" s="393">
        <v>40.729999999999997</v>
      </c>
      <c r="H395" s="393">
        <v>0</v>
      </c>
      <c r="I395" s="394">
        <v>0</v>
      </c>
      <c r="J395" s="395">
        <v>0</v>
      </c>
      <c r="K395" s="396" t="s">
        <v>9</v>
      </c>
      <c r="L395" s="397">
        <f t="shared" si="23"/>
        <v>122189.99999999999</v>
      </c>
      <c r="M395" s="78"/>
      <c r="N395" s="78"/>
      <c r="O395" s="78"/>
      <c r="P395" s="78"/>
      <c r="Q395" s="78"/>
      <c r="R395" s="36">
        <f t="shared" si="22"/>
        <v>26105.112105878194</v>
      </c>
      <c r="S395" s="386"/>
      <c r="T395" s="37"/>
      <c r="X395" s="39" t="str">
        <f t="shared" si="24"/>
        <v/>
      </c>
      <c r="Y395" s="42" t="str">
        <f t="shared" si="25"/>
        <v/>
      </c>
    </row>
    <row r="396" spans="1:25">
      <c r="A396" s="389">
        <v>44179</v>
      </c>
      <c r="B396" s="390" t="s">
        <v>48</v>
      </c>
      <c r="C396" s="391" t="s">
        <v>69</v>
      </c>
      <c r="D396" s="392" t="s">
        <v>107</v>
      </c>
      <c r="E396" s="391" t="s">
        <v>71</v>
      </c>
      <c r="F396" s="392">
        <v>3000</v>
      </c>
      <c r="G396" s="393">
        <v>41.28</v>
      </c>
      <c r="H396" s="393">
        <v>40.74</v>
      </c>
      <c r="I396" s="394">
        <v>1645.3</v>
      </c>
      <c r="J396" s="395">
        <v>1.34</v>
      </c>
      <c r="K396" s="396" t="s">
        <v>9</v>
      </c>
      <c r="L396" s="397" t="str">
        <f t="shared" si="23"/>
        <v/>
      </c>
      <c r="M396" s="78"/>
      <c r="N396" s="78"/>
      <c r="O396" s="78"/>
      <c r="P396" s="78"/>
      <c r="Q396" s="78"/>
      <c r="R396" s="36">
        <f t="shared" si="22"/>
        <v>26454.920608096963</v>
      </c>
      <c r="S396" s="386"/>
      <c r="T396" s="37"/>
      <c r="X396" s="39" t="str">
        <f t="shared" si="24"/>
        <v/>
      </c>
      <c r="Y396" s="42" t="str">
        <f t="shared" si="25"/>
        <v/>
      </c>
    </row>
    <row r="397" spans="1:25">
      <c r="A397" s="165">
        <v>44179</v>
      </c>
      <c r="B397" s="372" t="s">
        <v>47</v>
      </c>
      <c r="C397" s="167" t="s">
        <v>69</v>
      </c>
      <c r="D397" s="169" t="s">
        <v>116</v>
      </c>
      <c r="E397" s="167" t="s">
        <v>71</v>
      </c>
      <c r="F397" s="169">
        <v>5700</v>
      </c>
      <c r="G397" s="170">
        <v>21.86</v>
      </c>
      <c r="H397" s="170">
        <v>0</v>
      </c>
      <c r="I397" s="171">
        <v>0</v>
      </c>
      <c r="J397" s="172">
        <v>0</v>
      </c>
      <c r="K397" s="168" t="s">
        <v>9</v>
      </c>
      <c r="L397" s="273">
        <f t="shared" si="23"/>
        <v>124602</v>
      </c>
      <c r="M397" s="78"/>
      <c r="N397" s="78"/>
      <c r="O397" s="78"/>
      <c r="P397" s="78"/>
      <c r="Q397" s="78"/>
      <c r="R397" s="36">
        <f t="shared" si="22"/>
        <v>26454.920608096963</v>
      </c>
      <c r="S397" s="386"/>
      <c r="T397" s="37"/>
      <c r="X397" s="39" t="str">
        <f t="shared" si="24"/>
        <v/>
      </c>
      <c r="Y397" s="42" t="str">
        <f t="shared" si="25"/>
        <v/>
      </c>
    </row>
    <row r="398" spans="1:25">
      <c r="A398" s="165">
        <v>44180</v>
      </c>
      <c r="B398" s="372" t="s">
        <v>48</v>
      </c>
      <c r="C398" s="167" t="s">
        <v>69</v>
      </c>
      <c r="D398" s="169" t="s">
        <v>116</v>
      </c>
      <c r="E398" s="167" t="s">
        <v>117</v>
      </c>
      <c r="F398" s="169">
        <v>5700</v>
      </c>
      <c r="G398" s="170">
        <v>22.17</v>
      </c>
      <c r="H398" s="170">
        <v>21.87</v>
      </c>
      <c r="I398" s="171">
        <v>1727.78</v>
      </c>
      <c r="J398" s="172">
        <v>1.38</v>
      </c>
      <c r="K398" s="168" t="s">
        <v>9</v>
      </c>
      <c r="L398" s="273" t="str">
        <f t="shared" si="23"/>
        <v/>
      </c>
      <c r="M398" s="78"/>
      <c r="N398" s="78"/>
      <c r="O398" s="78"/>
      <c r="P398" s="78"/>
      <c r="Q398" s="78"/>
      <c r="R398" s="36">
        <f t="shared" si="22"/>
        <v>26819.998512488703</v>
      </c>
      <c r="S398" s="386"/>
      <c r="T398" s="37"/>
      <c r="X398" s="39" t="str">
        <f t="shared" si="24"/>
        <v/>
      </c>
      <c r="Y398" s="42" t="str">
        <f t="shared" si="25"/>
        <v/>
      </c>
    </row>
    <row r="399" spans="1:25">
      <c r="A399" s="389">
        <v>44180</v>
      </c>
      <c r="B399" s="390" t="s">
        <v>47</v>
      </c>
      <c r="C399" s="391" t="s">
        <v>69</v>
      </c>
      <c r="D399" s="392" t="s">
        <v>107</v>
      </c>
      <c r="E399" s="391" t="s">
        <v>118</v>
      </c>
      <c r="F399" s="392">
        <v>3100</v>
      </c>
      <c r="G399" s="393">
        <v>39.92</v>
      </c>
      <c r="H399" s="393">
        <v>0</v>
      </c>
      <c r="I399" s="394">
        <v>0</v>
      </c>
      <c r="J399" s="395">
        <v>0</v>
      </c>
      <c r="K399" s="396" t="s">
        <v>9</v>
      </c>
      <c r="L399" s="397">
        <f t="shared" si="23"/>
        <v>123752</v>
      </c>
      <c r="M399" s="78"/>
      <c r="N399" s="78"/>
      <c r="O399" s="78"/>
      <c r="P399" s="78"/>
      <c r="Q399" s="78"/>
      <c r="R399" s="36">
        <f t="shared" si="22"/>
        <v>26819.998512488703</v>
      </c>
      <c r="S399" s="386"/>
      <c r="T399" s="37"/>
      <c r="X399" s="39" t="str">
        <f t="shared" si="24"/>
        <v/>
      </c>
      <c r="Y399" s="42" t="str">
        <f t="shared" si="25"/>
        <v/>
      </c>
    </row>
    <row r="400" spans="1:25">
      <c r="A400" s="389">
        <v>44181</v>
      </c>
      <c r="B400" s="390" t="s">
        <v>48</v>
      </c>
      <c r="C400" s="391" t="s">
        <v>69</v>
      </c>
      <c r="D400" s="392" t="s">
        <v>107</v>
      </c>
      <c r="E400" s="391" t="s">
        <v>118</v>
      </c>
      <c r="F400" s="392">
        <v>3100</v>
      </c>
      <c r="G400" s="393">
        <v>40.32</v>
      </c>
      <c r="H400" s="393">
        <v>39.93</v>
      </c>
      <c r="I400" s="394">
        <v>1237.47</v>
      </c>
      <c r="J400" s="395">
        <v>0.99</v>
      </c>
      <c r="K400" s="396" t="s">
        <v>9</v>
      </c>
      <c r="L400" s="397" t="str">
        <f t="shared" si="23"/>
        <v/>
      </c>
      <c r="M400" s="78"/>
      <c r="N400" s="78"/>
      <c r="O400" s="78"/>
      <c r="P400" s="78"/>
      <c r="Q400" s="78"/>
      <c r="R400" s="36">
        <f t="shared" si="22"/>
        <v>27085.516497762343</v>
      </c>
      <c r="S400" s="386"/>
      <c r="T400" s="37"/>
      <c r="X400" s="39" t="str">
        <f t="shared" si="24"/>
        <v/>
      </c>
      <c r="Y400" s="42" t="str">
        <f t="shared" si="25"/>
        <v/>
      </c>
    </row>
    <row r="401" spans="1:25">
      <c r="A401" s="323">
        <v>44181</v>
      </c>
      <c r="B401" s="324" t="s">
        <v>47</v>
      </c>
      <c r="C401" s="325" t="s">
        <v>69</v>
      </c>
      <c r="D401" s="326" t="s">
        <v>73</v>
      </c>
      <c r="E401" s="325" t="s">
        <v>118</v>
      </c>
      <c r="F401" s="326">
        <v>8300</v>
      </c>
      <c r="G401" s="327">
        <v>15.12</v>
      </c>
      <c r="H401" s="327">
        <v>0</v>
      </c>
      <c r="I401" s="328">
        <v>0</v>
      </c>
      <c r="J401" s="329">
        <v>0</v>
      </c>
      <c r="K401" s="330" t="s">
        <v>9</v>
      </c>
      <c r="L401" s="331">
        <f t="shared" si="23"/>
        <v>125496</v>
      </c>
      <c r="M401" s="78"/>
      <c r="N401" s="78"/>
      <c r="O401" s="78"/>
      <c r="P401" s="78"/>
      <c r="Q401" s="78"/>
      <c r="R401" s="36">
        <f t="shared" si="22"/>
        <v>27085.516497762343</v>
      </c>
      <c r="S401" s="386"/>
      <c r="T401" s="37"/>
      <c r="X401" s="39" t="str">
        <f t="shared" si="24"/>
        <v/>
      </c>
      <c r="Y401" s="42" t="str">
        <f t="shared" si="25"/>
        <v/>
      </c>
    </row>
    <row r="402" spans="1:25">
      <c r="A402" s="323">
        <v>44182</v>
      </c>
      <c r="B402" s="387" t="s">
        <v>48</v>
      </c>
      <c r="C402" s="325" t="s">
        <v>69</v>
      </c>
      <c r="D402" s="326" t="s">
        <v>73</v>
      </c>
      <c r="E402" s="325" t="s">
        <v>71</v>
      </c>
      <c r="F402" s="326">
        <v>8300</v>
      </c>
      <c r="G402" s="327">
        <v>15.43</v>
      </c>
      <c r="H402" s="327">
        <v>15.13</v>
      </c>
      <c r="I402" s="328">
        <v>2558.98</v>
      </c>
      <c r="J402" s="329">
        <v>2.0299999999999998</v>
      </c>
      <c r="K402" s="330" t="s">
        <v>9</v>
      </c>
      <c r="L402" s="331" t="str">
        <f t="shared" si="23"/>
        <v/>
      </c>
      <c r="M402" s="78"/>
      <c r="N402" s="78"/>
      <c r="O402" s="78"/>
      <c r="P402" s="78"/>
      <c r="Q402" s="78"/>
      <c r="R402" s="36">
        <f t="shared" si="22"/>
        <v>27635.352482666916</v>
      </c>
      <c r="S402" s="386"/>
      <c r="T402" s="37"/>
      <c r="X402" s="39" t="str">
        <f t="shared" si="24"/>
        <v/>
      </c>
      <c r="Y402" s="42" t="str">
        <f t="shared" si="25"/>
        <v/>
      </c>
    </row>
    <row r="403" spans="1:25">
      <c r="A403" s="165">
        <v>44182</v>
      </c>
      <c r="B403" s="372" t="s">
        <v>47</v>
      </c>
      <c r="C403" s="167" t="s">
        <v>69</v>
      </c>
      <c r="D403" s="169" t="s">
        <v>116</v>
      </c>
      <c r="E403" s="167" t="s">
        <v>71</v>
      </c>
      <c r="F403" s="169">
        <v>5900</v>
      </c>
      <c r="G403" s="170">
        <v>21.14</v>
      </c>
      <c r="H403" s="170">
        <v>0</v>
      </c>
      <c r="I403" s="171">
        <v>0</v>
      </c>
      <c r="J403" s="172">
        <v>0</v>
      </c>
      <c r="K403" s="168" t="s">
        <v>9</v>
      </c>
      <c r="L403" s="273">
        <f t="shared" si="23"/>
        <v>124726</v>
      </c>
      <c r="M403" s="78"/>
      <c r="N403" s="78"/>
      <c r="O403" s="78"/>
      <c r="P403" s="78"/>
      <c r="Q403" s="78"/>
      <c r="R403" s="36">
        <f t="shared" si="22"/>
        <v>27635.352482666916</v>
      </c>
      <c r="S403" s="386"/>
      <c r="T403" s="37"/>
      <c r="X403" s="39" t="str">
        <f t="shared" si="24"/>
        <v/>
      </c>
      <c r="Y403" s="42" t="str">
        <f t="shared" si="25"/>
        <v/>
      </c>
    </row>
    <row r="404" spans="1:25">
      <c r="A404" s="165">
        <v>44183</v>
      </c>
      <c r="B404" s="372" t="s">
        <v>48</v>
      </c>
      <c r="C404" s="167" t="s">
        <v>69</v>
      </c>
      <c r="D404" s="169" t="s">
        <v>116</v>
      </c>
      <c r="E404" s="167" t="s">
        <v>71</v>
      </c>
      <c r="F404" s="169">
        <v>5900</v>
      </c>
      <c r="G404" s="170">
        <v>20.83</v>
      </c>
      <c r="H404" s="170">
        <v>21.15</v>
      </c>
      <c r="I404" s="171">
        <v>-1867.19</v>
      </c>
      <c r="J404" s="172">
        <v>-1.49</v>
      </c>
      <c r="K404" s="168" t="s">
        <v>9</v>
      </c>
      <c r="L404" s="273" t="str">
        <f t="shared" si="23"/>
        <v/>
      </c>
      <c r="M404" s="78"/>
      <c r="N404" s="78"/>
      <c r="O404" s="78"/>
      <c r="P404" s="78"/>
      <c r="Q404" s="78"/>
      <c r="R404" s="36">
        <f t="shared" si="22"/>
        <v>27223.585730675179</v>
      </c>
      <c r="S404" s="386"/>
      <c r="T404" s="37"/>
      <c r="X404" s="39" t="str">
        <f t="shared" si="24"/>
        <v/>
      </c>
      <c r="Y404" s="42" t="str">
        <f t="shared" si="25"/>
        <v/>
      </c>
    </row>
    <row r="405" spans="1:25">
      <c r="A405" s="47">
        <v>44187</v>
      </c>
      <c r="B405" s="301" t="s">
        <v>47</v>
      </c>
      <c r="C405" s="49" t="s">
        <v>69</v>
      </c>
      <c r="D405" s="50" t="s">
        <v>101</v>
      </c>
      <c r="E405" s="49" t="s">
        <v>71</v>
      </c>
      <c r="F405" s="50">
        <v>1200</v>
      </c>
      <c r="G405" s="51">
        <v>100.9</v>
      </c>
      <c r="H405" s="51">
        <v>0</v>
      </c>
      <c r="I405" s="52">
        <v>0</v>
      </c>
      <c r="J405" s="53">
        <v>0</v>
      </c>
      <c r="K405" s="54" t="s">
        <v>9</v>
      </c>
      <c r="L405" s="55">
        <f t="shared" si="23"/>
        <v>121080</v>
      </c>
      <c r="M405" s="78"/>
      <c r="N405" s="78"/>
      <c r="O405" s="78"/>
      <c r="P405" s="78"/>
      <c r="Q405" s="78"/>
      <c r="R405" s="36">
        <f t="shared" si="22"/>
        <v>27223.585730675179</v>
      </c>
      <c r="S405" s="386"/>
      <c r="T405" s="37"/>
      <c r="X405" s="39" t="str">
        <f t="shared" si="24"/>
        <v/>
      </c>
      <c r="Y405" s="42" t="str">
        <f t="shared" si="25"/>
        <v/>
      </c>
    </row>
    <row r="406" spans="1:25">
      <c r="A406" s="47">
        <v>44188</v>
      </c>
      <c r="B406" s="398" t="s">
        <v>48</v>
      </c>
      <c r="C406" s="49" t="s">
        <v>69</v>
      </c>
      <c r="D406" s="50" t="s">
        <v>101</v>
      </c>
      <c r="E406" s="49" t="s">
        <v>71</v>
      </c>
      <c r="F406" s="50">
        <v>1200</v>
      </c>
      <c r="G406" s="51">
        <v>102.93</v>
      </c>
      <c r="H406" s="51">
        <v>100.91</v>
      </c>
      <c r="I406" s="52">
        <v>2425.7399999999998</v>
      </c>
      <c r="J406" s="53">
        <v>2</v>
      </c>
      <c r="K406" s="54" t="s">
        <v>9</v>
      </c>
      <c r="L406" s="55" t="str">
        <f t="shared" si="23"/>
        <v/>
      </c>
      <c r="M406" s="78"/>
      <c r="N406" s="78"/>
      <c r="O406" s="78"/>
      <c r="P406" s="78"/>
      <c r="Q406" s="78"/>
      <c r="R406" s="36">
        <f t="shared" si="22"/>
        <v>27768.057445288683</v>
      </c>
      <c r="S406" s="386"/>
      <c r="T406" s="37"/>
      <c r="X406" s="39" t="str">
        <f t="shared" si="24"/>
        <v/>
      </c>
      <c r="Y406" s="42" t="str">
        <f t="shared" si="25"/>
        <v/>
      </c>
    </row>
    <row r="407" spans="1:25">
      <c r="A407" s="323">
        <v>44188</v>
      </c>
      <c r="B407" s="324" t="s">
        <v>47</v>
      </c>
      <c r="C407" s="325" t="s">
        <v>69</v>
      </c>
      <c r="D407" s="326" t="s">
        <v>73</v>
      </c>
      <c r="E407" s="325" t="s">
        <v>71</v>
      </c>
      <c r="F407" s="326">
        <v>8100</v>
      </c>
      <c r="G407" s="327">
        <v>15.25</v>
      </c>
      <c r="H407" s="327">
        <v>0</v>
      </c>
      <c r="I407" s="328">
        <v>0</v>
      </c>
      <c r="J407" s="329">
        <v>0</v>
      </c>
      <c r="K407" s="330" t="s">
        <v>9</v>
      </c>
      <c r="L407" s="331">
        <f t="shared" si="23"/>
        <v>123525</v>
      </c>
      <c r="M407" s="78"/>
      <c r="N407" s="78"/>
      <c r="O407" s="78"/>
      <c r="P407" s="78"/>
      <c r="Q407" s="78"/>
      <c r="R407" s="36">
        <f t="shared" si="22"/>
        <v>27768.057445288683</v>
      </c>
      <c r="S407" s="386"/>
      <c r="T407" s="37"/>
      <c r="X407" s="39" t="str">
        <f t="shared" si="24"/>
        <v/>
      </c>
      <c r="Y407" s="42" t="str">
        <f t="shared" si="25"/>
        <v/>
      </c>
    </row>
    <row r="408" spans="1:25">
      <c r="A408" s="323">
        <v>44193</v>
      </c>
      <c r="B408" s="387" t="s">
        <v>48</v>
      </c>
      <c r="C408" s="325" t="s">
        <v>69</v>
      </c>
      <c r="D408" s="326" t="s">
        <v>73</v>
      </c>
      <c r="E408" s="325" t="s">
        <v>71</v>
      </c>
      <c r="F408" s="326">
        <v>8100</v>
      </c>
      <c r="G408" s="327">
        <v>15.41</v>
      </c>
      <c r="H408" s="327">
        <v>15.26</v>
      </c>
      <c r="I408" s="328">
        <v>1281.57</v>
      </c>
      <c r="J408" s="329">
        <v>1.03</v>
      </c>
      <c r="K408" s="330" t="s">
        <v>9</v>
      </c>
      <c r="L408" s="331" t="str">
        <f t="shared" si="23"/>
        <v/>
      </c>
      <c r="M408" s="78"/>
      <c r="N408" s="78"/>
      <c r="O408" s="78"/>
      <c r="P408" s="78"/>
      <c r="Q408" s="78"/>
      <c r="R408" s="36">
        <f t="shared" si="22"/>
        <v>28054.068436975154</v>
      </c>
      <c r="S408" s="386"/>
      <c r="T408" s="37"/>
      <c r="X408" s="39" t="str">
        <f t="shared" si="24"/>
        <v/>
      </c>
      <c r="Y408" s="42" t="str">
        <f t="shared" si="25"/>
        <v/>
      </c>
    </row>
    <row r="409" spans="1:25">
      <c r="A409" s="47">
        <v>44193</v>
      </c>
      <c r="B409" s="301" t="s">
        <v>47</v>
      </c>
      <c r="C409" s="49" t="s">
        <v>69</v>
      </c>
      <c r="D409" s="50" t="s">
        <v>101</v>
      </c>
      <c r="E409" s="49" t="s">
        <v>71</v>
      </c>
      <c r="F409" s="50">
        <v>1200</v>
      </c>
      <c r="G409" s="51">
        <v>102.23</v>
      </c>
      <c r="H409" s="51">
        <v>0</v>
      </c>
      <c r="I409" s="52">
        <v>0</v>
      </c>
      <c r="J409" s="53">
        <v>0</v>
      </c>
      <c r="K409" s="54" t="s">
        <v>9</v>
      </c>
      <c r="L409" s="55">
        <f t="shared" si="23"/>
        <v>122676</v>
      </c>
      <c r="M409" s="78"/>
      <c r="N409" s="78"/>
      <c r="O409" s="78"/>
      <c r="P409" s="78"/>
      <c r="Q409" s="78"/>
      <c r="R409" s="36">
        <f t="shared" si="22"/>
        <v>28054.068436975154</v>
      </c>
      <c r="S409" s="386"/>
      <c r="T409" s="37"/>
      <c r="X409" s="39" t="str">
        <f t="shared" si="24"/>
        <v/>
      </c>
      <c r="Y409" s="42" t="str">
        <f t="shared" si="25"/>
        <v/>
      </c>
    </row>
    <row r="410" spans="1:25">
      <c r="A410" s="450">
        <v>44194</v>
      </c>
      <c r="B410" s="451" t="s">
        <v>48</v>
      </c>
      <c r="C410" s="452" t="s">
        <v>69</v>
      </c>
      <c r="D410" s="453" t="s">
        <v>101</v>
      </c>
      <c r="E410" s="452" t="s">
        <v>71</v>
      </c>
      <c r="F410" s="453">
        <v>1200</v>
      </c>
      <c r="G410" s="454">
        <v>103.32</v>
      </c>
      <c r="H410" s="454">
        <v>102.24</v>
      </c>
      <c r="I410" s="455">
        <v>1299.1099999999999</v>
      </c>
      <c r="J410" s="456">
        <v>1.05</v>
      </c>
      <c r="K410" s="457" t="s">
        <v>9</v>
      </c>
      <c r="L410" s="458" t="str">
        <f t="shared" si="23"/>
        <v/>
      </c>
      <c r="M410" s="78"/>
      <c r="N410" s="78"/>
      <c r="O410" s="78"/>
      <c r="P410" s="78"/>
      <c r="Q410" s="78"/>
      <c r="R410" s="36">
        <f t="shared" si="22"/>
        <v>28348.636155563392</v>
      </c>
      <c r="S410" s="386"/>
      <c r="T410" s="37"/>
      <c r="X410" s="39" t="str">
        <f t="shared" si="24"/>
        <v/>
      </c>
      <c r="Y410" s="42" t="str">
        <f t="shared" si="25"/>
        <v/>
      </c>
    </row>
    <row r="411" spans="1:25">
      <c r="A411" s="311"/>
      <c r="B411" s="459"/>
      <c r="C411" s="313"/>
      <c r="D411" s="315"/>
      <c r="E411" s="313"/>
      <c r="F411" s="315"/>
      <c r="G411" s="316"/>
      <c r="H411" s="316"/>
      <c r="I411" s="317"/>
      <c r="J411" s="318"/>
      <c r="K411" s="314"/>
      <c r="L411" s="597" t="str">
        <f t="shared" si="23"/>
        <v/>
      </c>
      <c r="M411" s="78"/>
      <c r="N411" s="78"/>
      <c r="O411" s="78"/>
      <c r="P411" s="78"/>
      <c r="Q411" s="78"/>
      <c r="R411" s="36">
        <f t="shared" si="22"/>
        <v>28348.636155563392</v>
      </c>
      <c r="S411" s="386"/>
      <c r="T411" s="37"/>
      <c r="X411" s="39" t="str">
        <f t="shared" si="24"/>
        <v/>
      </c>
      <c r="Y411" s="42" t="str">
        <f t="shared" si="25"/>
        <v/>
      </c>
    </row>
    <row r="412" spans="1:25">
      <c r="A412" s="201"/>
      <c r="B412" s="283"/>
      <c r="C412" s="203"/>
      <c r="D412" s="205"/>
      <c r="E412" s="203"/>
      <c r="F412" s="205"/>
      <c r="G412" s="206"/>
      <c r="H412" s="206"/>
      <c r="I412" s="207"/>
      <c r="J412" s="208"/>
      <c r="K412" s="204"/>
      <c r="L412" s="273" t="str">
        <f t="shared" si="23"/>
        <v/>
      </c>
      <c r="M412" s="78"/>
      <c r="N412" s="78"/>
      <c r="O412" s="78"/>
      <c r="P412" s="78"/>
      <c r="Q412" s="78"/>
      <c r="R412" s="36">
        <f t="shared" si="22"/>
        <v>28348.636155563392</v>
      </c>
      <c r="S412" s="386"/>
      <c r="T412" s="37"/>
      <c r="X412" s="39" t="str">
        <f t="shared" si="24"/>
        <v/>
      </c>
      <c r="Y412" s="42" t="str">
        <f t="shared" si="25"/>
        <v/>
      </c>
    </row>
    <row r="413" spans="1:25">
      <c r="A413" s="201"/>
      <c r="B413" s="283"/>
      <c r="C413" s="203"/>
      <c r="D413" s="205"/>
      <c r="E413" s="203"/>
      <c r="F413" s="205"/>
      <c r="G413" s="206"/>
      <c r="H413" s="206"/>
      <c r="I413" s="207"/>
      <c r="J413" s="208"/>
      <c r="K413" s="204"/>
      <c r="L413" s="273" t="str">
        <f t="shared" si="23"/>
        <v/>
      </c>
      <c r="M413" s="78"/>
      <c r="N413" s="78"/>
      <c r="O413" s="78"/>
      <c r="P413" s="78"/>
      <c r="Q413" s="78"/>
      <c r="R413" s="36">
        <f t="shared" si="22"/>
        <v>28348.636155563392</v>
      </c>
      <c r="S413" s="386"/>
      <c r="T413" s="37"/>
      <c r="X413" s="39" t="str">
        <f t="shared" si="24"/>
        <v/>
      </c>
      <c r="Y413" s="42" t="str">
        <f t="shared" si="25"/>
        <v/>
      </c>
    </row>
    <row r="414" spans="1:25">
      <c r="A414" s="201"/>
      <c r="B414" s="283"/>
      <c r="C414" s="203"/>
      <c r="D414" s="205"/>
      <c r="E414" s="203"/>
      <c r="F414" s="205"/>
      <c r="G414" s="206"/>
      <c r="H414" s="206"/>
      <c r="I414" s="207"/>
      <c r="J414" s="208"/>
      <c r="K414" s="204"/>
      <c r="L414" s="273" t="str">
        <f t="shared" si="23"/>
        <v/>
      </c>
      <c r="M414" s="78"/>
      <c r="N414" s="78"/>
      <c r="O414" s="78"/>
      <c r="P414" s="78"/>
      <c r="Q414" s="78"/>
      <c r="R414" s="36">
        <f t="shared" si="22"/>
        <v>28348.636155563392</v>
      </c>
      <c r="S414" s="386"/>
      <c r="T414" s="37"/>
      <c r="X414" s="39" t="str">
        <f t="shared" si="24"/>
        <v/>
      </c>
      <c r="Y414" s="42" t="str">
        <f t="shared" si="25"/>
        <v/>
      </c>
    </row>
    <row r="415" spans="1:25">
      <c r="A415" s="201"/>
      <c r="B415" s="283"/>
      <c r="C415" s="203"/>
      <c r="D415" s="205"/>
      <c r="E415" s="203"/>
      <c r="F415" s="205"/>
      <c r="G415" s="206"/>
      <c r="H415" s="206"/>
      <c r="I415" s="207"/>
      <c r="J415" s="208"/>
      <c r="K415" s="204"/>
      <c r="L415" s="273" t="str">
        <f t="shared" si="23"/>
        <v/>
      </c>
      <c r="M415" s="78"/>
      <c r="N415" s="78"/>
      <c r="O415" s="78"/>
      <c r="P415" s="78"/>
      <c r="Q415" s="78"/>
      <c r="R415" s="36">
        <f t="shared" si="22"/>
        <v>28348.636155563392</v>
      </c>
      <c r="S415" s="386"/>
      <c r="T415" s="37"/>
      <c r="X415" s="39" t="str">
        <f t="shared" si="24"/>
        <v/>
      </c>
      <c r="Y415" s="42" t="str">
        <f t="shared" si="25"/>
        <v/>
      </c>
    </row>
    <row r="416" spans="1:25">
      <c r="A416" s="201"/>
      <c r="B416" s="283"/>
      <c r="C416" s="203"/>
      <c r="D416" s="205"/>
      <c r="E416" s="203"/>
      <c r="F416" s="205"/>
      <c r="G416" s="206"/>
      <c r="H416" s="206"/>
      <c r="I416" s="207"/>
      <c r="J416" s="208"/>
      <c r="K416" s="204"/>
      <c r="L416" s="273" t="str">
        <f t="shared" si="23"/>
        <v/>
      </c>
      <c r="M416" s="78"/>
      <c r="N416" s="78"/>
      <c r="O416" s="78"/>
      <c r="P416" s="78"/>
      <c r="Q416" s="78"/>
      <c r="R416" s="36">
        <f t="shared" si="22"/>
        <v>28348.636155563392</v>
      </c>
      <c r="S416" s="386"/>
      <c r="T416" s="37"/>
      <c r="X416" s="39" t="str">
        <f t="shared" si="24"/>
        <v/>
      </c>
      <c r="Y416" s="42" t="str">
        <f t="shared" si="25"/>
        <v/>
      </c>
    </row>
    <row r="417" spans="1:25">
      <c r="A417" s="201"/>
      <c r="B417" s="283"/>
      <c r="C417" s="203"/>
      <c r="D417" s="205"/>
      <c r="E417" s="203"/>
      <c r="F417" s="205"/>
      <c r="G417" s="206"/>
      <c r="H417" s="206"/>
      <c r="I417" s="207"/>
      <c r="J417" s="208"/>
      <c r="K417" s="204"/>
      <c r="L417" s="273" t="str">
        <f t="shared" si="23"/>
        <v/>
      </c>
      <c r="M417" s="78"/>
      <c r="N417" s="78"/>
      <c r="O417" s="78"/>
      <c r="P417" s="78"/>
      <c r="Q417" s="78"/>
      <c r="R417" s="36">
        <f t="shared" si="22"/>
        <v>28348.636155563392</v>
      </c>
      <c r="S417" s="386"/>
      <c r="T417" s="37"/>
      <c r="X417" s="39" t="str">
        <f t="shared" si="24"/>
        <v/>
      </c>
      <c r="Y417" s="42" t="str">
        <f t="shared" si="25"/>
        <v/>
      </c>
    </row>
    <row r="418" spans="1:25">
      <c r="A418" s="201"/>
      <c r="B418" s="283"/>
      <c r="C418" s="203"/>
      <c r="D418" s="205"/>
      <c r="E418" s="203"/>
      <c r="F418" s="205"/>
      <c r="G418" s="206"/>
      <c r="H418" s="206"/>
      <c r="I418" s="207"/>
      <c r="J418" s="208"/>
      <c r="K418" s="204"/>
      <c r="L418" s="273" t="str">
        <f t="shared" si="23"/>
        <v/>
      </c>
      <c r="M418" s="78"/>
      <c r="N418" s="78"/>
      <c r="O418" s="78"/>
      <c r="P418" s="78"/>
      <c r="Q418" s="78"/>
      <c r="R418" s="36">
        <f t="shared" ref="R418:R481" si="26">R417*((J418/100)+1)</f>
        <v>28348.636155563392</v>
      </c>
      <c r="S418" s="386"/>
      <c r="T418" s="37"/>
      <c r="X418" s="39" t="str">
        <f t="shared" si="24"/>
        <v/>
      </c>
      <c r="Y418" s="42" t="str">
        <f t="shared" si="25"/>
        <v/>
      </c>
    </row>
    <row r="419" spans="1:25">
      <c r="A419" s="201"/>
      <c r="B419" s="283"/>
      <c r="C419" s="203"/>
      <c r="D419" s="205"/>
      <c r="E419" s="203"/>
      <c r="F419" s="205"/>
      <c r="G419" s="206"/>
      <c r="H419" s="206"/>
      <c r="I419" s="207"/>
      <c r="J419" s="208"/>
      <c r="K419" s="204"/>
      <c r="L419" s="273" t="str">
        <f t="shared" si="23"/>
        <v/>
      </c>
      <c r="M419" s="78"/>
      <c r="N419" s="78"/>
      <c r="O419" s="78"/>
      <c r="P419" s="78"/>
      <c r="Q419" s="78"/>
      <c r="R419" s="36">
        <f t="shared" si="26"/>
        <v>28348.636155563392</v>
      </c>
      <c r="S419" s="386"/>
      <c r="T419" s="37"/>
      <c r="X419" s="39" t="str">
        <f t="shared" si="24"/>
        <v/>
      </c>
      <c r="Y419" s="42" t="str">
        <f t="shared" si="25"/>
        <v/>
      </c>
    </row>
    <row r="420" spans="1:25">
      <c r="A420" s="201"/>
      <c r="B420" s="283"/>
      <c r="C420" s="203"/>
      <c r="D420" s="205"/>
      <c r="E420" s="203"/>
      <c r="F420" s="205"/>
      <c r="G420" s="206"/>
      <c r="H420" s="206"/>
      <c r="I420" s="207"/>
      <c r="J420" s="208"/>
      <c r="K420" s="204"/>
      <c r="L420" s="273" t="str">
        <f t="shared" si="23"/>
        <v/>
      </c>
      <c r="M420" s="78"/>
      <c r="N420" s="78"/>
      <c r="O420" s="78"/>
      <c r="P420" s="78"/>
      <c r="Q420" s="78"/>
      <c r="R420" s="36">
        <f t="shared" si="26"/>
        <v>28348.636155563392</v>
      </c>
      <c r="S420" s="386"/>
      <c r="T420" s="37"/>
      <c r="X420" s="39" t="str">
        <f t="shared" si="24"/>
        <v/>
      </c>
      <c r="Y420" s="42" t="str">
        <f t="shared" si="25"/>
        <v/>
      </c>
    </row>
    <row r="421" spans="1:25">
      <c r="A421" s="201"/>
      <c r="B421" s="283"/>
      <c r="C421" s="203"/>
      <c r="D421" s="205"/>
      <c r="E421" s="203"/>
      <c r="F421" s="205"/>
      <c r="G421" s="206"/>
      <c r="H421" s="206"/>
      <c r="I421" s="207"/>
      <c r="J421" s="208"/>
      <c r="K421" s="204"/>
      <c r="L421" s="273" t="str">
        <f t="shared" si="23"/>
        <v/>
      </c>
      <c r="M421" s="78"/>
      <c r="N421" s="78"/>
      <c r="O421" s="78"/>
      <c r="P421" s="78"/>
      <c r="Q421" s="78"/>
      <c r="R421" s="36">
        <f t="shared" si="26"/>
        <v>28348.636155563392</v>
      </c>
      <c r="S421" s="386"/>
      <c r="T421" s="37"/>
      <c r="X421" s="39" t="str">
        <f t="shared" si="24"/>
        <v/>
      </c>
      <c r="Y421" s="42" t="str">
        <f t="shared" si="25"/>
        <v/>
      </c>
    </row>
    <row r="422" spans="1:25">
      <c r="A422" s="201"/>
      <c r="B422" s="283"/>
      <c r="C422" s="203"/>
      <c r="D422" s="205"/>
      <c r="E422" s="203"/>
      <c r="F422" s="205"/>
      <c r="G422" s="206"/>
      <c r="H422" s="206"/>
      <c r="I422" s="207"/>
      <c r="J422" s="208"/>
      <c r="K422" s="204"/>
      <c r="L422" s="273" t="str">
        <f t="shared" si="23"/>
        <v/>
      </c>
      <c r="M422" s="78"/>
      <c r="N422" s="78"/>
      <c r="O422" s="78"/>
      <c r="P422" s="78"/>
      <c r="Q422" s="78"/>
      <c r="R422" s="36">
        <f t="shared" si="26"/>
        <v>28348.636155563392</v>
      </c>
      <c r="S422" s="386"/>
      <c r="T422" s="37"/>
      <c r="X422" s="39" t="str">
        <f t="shared" si="24"/>
        <v/>
      </c>
      <c r="Y422" s="42" t="str">
        <f t="shared" si="25"/>
        <v/>
      </c>
    </row>
    <row r="423" spans="1:25">
      <c r="A423" s="201"/>
      <c r="B423" s="283"/>
      <c r="C423" s="203"/>
      <c r="D423" s="205"/>
      <c r="E423" s="203"/>
      <c r="F423" s="205"/>
      <c r="G423" s="206"/>
      <c r="H423" s="206"/>
      <c r="I423" s="207"/>
      <c r="J423" s="208"/>
      <c r="K423" s="204"/>
      <c r="L423" s="273" t="str">
        <f t="shared" si="23"/>
        <v/>
      </c>
      <c r="M423" s="78"/>
      <c r="N423" s="78"/>
      <c r="O423" s="78"/>
      <c r="P423" s="78"/>
      <c r="Q423" s="78"/>
      <c r="R423" s="36">
        <f t="shared" si="26"/>
        <v>28348.636155563392</v>
      </c>
      <c r="S423" s="386"/>
      <c r="T423" s="37"/>
      <c r="X423" s="39" t="str">
        <f t="shared" si="24"/>
        <v/>
      </c>
      <c r="Y423" s="42" t="str">
        <f t="shared" si="25"/>
        <v/>
      </c>
    </row>
    <row r="424" spans="1:25">
      <c r="A424" s="201"/>
      <c r="B424" s="283"/>
      <c r="C424" s="203"/>
      <c r="D424" s="205"/>
      <c r="E424" s="203"/>
      <c r="F424" s="205"/>
      <c r="G424" s="206"/>
      <c r="H424" s="206"/>
      <c r="I424" s="207"/>
      <c r="J424" s="208"/>
      <c r="K424" s="204"/>
      <c r="L424" s="273" t="str">
        <f t="shared" si="23"/>
        <v/>
      </c>
      <c r="M424" s="78"/>
      <c r="N424" s="78"/>
      <c r="O424" s="78"/>
      <c r="P424" s="78"/>
      <c r="Q424" s="78"/>
      <c r="R424" s="36">
        <f t="shared" si="26"/>
        <v>28348.636155563392</v>
      </c>
      <c r="S424" s="386"/>
      <c r="T424" s="37"/>
      <c r="X424" s="39" t="str">
        <f t="shared" si="24"/>
        <v/>
      </c>
      <c r="Y424" s="42" t="str">
        <f t="shared" si="25"/>
        <v/>
      </c>
    </row>
    <row r="425" spans="1:25">
      <c r="A425" s="201"/>
      <c r="B425" s="283"/>
      <c r="C425" s="203"/>
      <c r="D425" s="205"/>
      <c r="E425" s="203"/>
      <c r="F425" s="205"/>
      <c r="G425" s="206"/>
      <c r="H425" s="206"/>
      <c r="I425" s="207"/>
      <c r="J425" s="208"/>
      <c r="K425" s="204"/>
      <c r="L425" s="273" t="str">
        <f t="shared" si="23"/>
        <v/>
      </c>
      <c r="M425" s="78"/>
      <c r="N425" s="78"/>
      <c r="O425" s="78"/>
      <c r="P425" s="78"/>
      <c r="Q425" s="78"/>
      <c r="R425" s="36">
        <f t="shared" si="26"/>
        <v>28348.636155563392</v>
      </c>
      <c r="S425" s="386"/>
      <c r="T425" s="37"/>
      <c r="X425" s="39" t="str">
        <f t="shared" si="24"/>
        <v/>
      </c>
      <c r="Y425" s="42" t="str">
        <f t="shared" si="25"/>
        <v/>
      </c>
    </row>
    <row r="426" spans="1:25">
      <c r="A426" s="201"/>
      <c r="B426" s="283"/>
      <c r="C426" s="203"/>
      <c r="D426" s="205"/>
      <c r="E426" s="203"/>
      <c r="F426" s="205"/>
      <c r="G426" s="206"/>
      <c r="H426" s="206"/>
      <c r="I426" s="207"/>
      <c r="J426" s="208"/>
      <c r="K426" s="204"/>
      <c r="L426" s="273" t="str">
        <f t="shared" si="23"/>
        <v/>
      </c>
      <c r="M426" s="78"/>
      <c r="N426" s="78"/>
      <c r="O426" s="78"/>
      <c r="P426" s="78"/>
      <c r="Q426" s="78"/>
      <c r="R426" s="36">
        <f t="shared" si="26"/>
        <v>28348.636155563392</v>
      </c>
      <c r="S426" s="386"/>
      <c r="T426" s="37"/>
      <c r="X426" s="39" t="str">
        <f t="shared" si="24"/>
        <v/>
      </c>
      <c r="Y426" s="42" t="str">
        <f t="shared" si="25"/>
        <v/>
      </c>
    </row>
    <row r="427" spans="1:25">
      <c r="A427" s="201"/>
      <c r="B427" s="283"/>
      <c r="C427" s="203"/>
      <c r="D427" s="205"/>
      <c r="E427" s="203"/>
      <c r="F427" s="205"/>
      <c r="G427" s="206"/>
      <c r="H427" s="206"/>
      <c r="I427" s="207"/>
      <c r="J427" s="208"/>
      <c r="K427" s="204"/>
      <c r="L427" s="273" t="str">
        <f t="shared" si="23"/>
        <v/>
      </c>
      <c r="M427" s="78"/>
      <c r="N427" s="78"/>
      <c r="O427" s="78"/>
      <c r="P427" s="78"/>
      <c r="Q427" s="78"/>
      <c r="R427" s="36">
        <f t="shared" si="26"/>
        <v>28348.636155563392</v>
      </c>
      <c r="S427" s="386"/>
      <c r="T427" s="37"/>
      <c r="X427" s="39" t="str">
        <f t="shared" si="24"/>
        <v/>
      </c>
      <c r="Y427" s="42" t="str">
        <f t="shared" si="25"/>
        <v/>
      </c>
    </row>
    <row r="428" spans="1:25">
      <c r="A428" s="201"/>
      <c r="B428" s="283"/>
      <c r="C428" s="203"/>
      <c r="D428" s="205"/>
      <c r="E428" s="203"/>
      <c r="F428" s="205"/>
      <c r="G428" s="206"/>
      <c r="H428" s="206"/>
      <c r="I428" s="207"/>
      <c r="J428" s="208"/>
      <c r="K428" s="204"/>
      <c r="L428" s="273" t="str">
        <f t="shared" si="23"/>
        <v/>
      </c>
      <c r="M428" s="78"/>
      <c r="N428" s="78"/>
      <c r="O428" s="78"/>
      <c r="P428" s="78"/>
      <c r="Q428" s="78"/>
      <c r="R428" s="36">
        <f t="shared" si="26"/>
        <v>28348.636155563392</v>
      </c>
      <c r="S428" s="386"/>
      <c r="T428" s="37"/>
      <c r="X428" s="39" t="str">
        <f t="shared" si="24"/>
        <v/>
      </c>
      <c r="Y428" s="42" t="str">
        <f t="shared" si="25"/>
        <v/>
      </c>
    </row>
    <row r="429" spans="1:25">
      <c r="A429" s="201"/>
      <c r="B429" s="283"/>
      <c r="C429" s="203"/>
      <c r="D429" s="205"/>
      <c r="E429" s="203"/>
      <c r="F429" s="205"/>
      <c r="G429" s="206"/>
      <c r="H429" s="206"/>
      <c r="I429" s="207"/>
      <c r="J429" s="208"/>
      <c r="K429" s="204"/>
      <c r="L429" s="273" t="str">
        <f t="shared" ref="L429:L492" si="27">IF(B429="Compra",F429*G429,"")</f>
        <v/>
      </c>
      <c r="M429" s="78"/>
      <c r="N429" s="78"/>
      <c r="O429" s="78"/>
      <c r="P429" s="78"/>
      <c r="Q429" s="78"/>
      <c r="R429" s="36">
        <f t="shared" si="26"/>
        <v>28348.636155563392</v>
      </c>
      <c r="S429" s="386"/>
      <c r="T429" s="37"/>
      <c r="X429" s="39" t="str">
        <f t="shared" si="24"/>
        <v/>
      </c>
      <c r="Y429" s="42" t="str">
        <f t="shared" si="25"/>
        <v/>
      </c>
    </row>
    <row r="430" spans="1:25">
      <c r="A430" s="201"/>
      <c r="B430" s="283"/>
      <c r="C430" s="203"/>
      <c r="D430" s="205"/>
      <c r="E430" s="203"/>
      <c r="F430" s="205"/>
      <c r="G430" s="206"/>
      <c r="H430" s="206"/>
      <c r="I430" s="207"/>
      <c r="J430" s="208"/>
      <c r="K430" s="204"/>
      <c r="L430" s="273" t="str">
        <f t="shared" si="27"/>
        <v/>
      </c>
      <c r="M430" s="78"/>
      <c r="N430" s="78"/>
      <c r="O430" s="78"/>
      <c r="P430" s="78"/>
      <c r="Q430" s="78"/>
      <c r="R430" s="36">
        <f t="shared" si="26"/>
        <v>28348.636155563392</v>
      </c>
      <c r="S430" s="386"/>
      <c r="T430" s="37"/>
      <c r="X430" s="39" t="str">
        <f t="shared" si="24"/>
        <v/>
      </c>
      <c r="Y430" s="42" t="str">
        <f t="shared" si="25"/>
        <v/>
      </c>
    </row>
    <row r="431" spans="1:25">
      <c r="A431" s="201"/>
      <c r="B431" s="283"/>
      <c r="C431" s="203"/>
      <c r="D431" s="205"/>
      <c r="E431" s="203"/>
      <c r="F431" s="205"/>
      <c r="G431" s="206"/>
      <c r="H431" s="206"/>
      <c r="I431" s="207"/>
      <c r="J431" s="208"/>
      <c r="K431" s="204"/>
      <c r="L431" s="273" t="str">
        <f t="shared" si="27"/>
        <v/>
      </c>
      <c r="M431" s="78"/>
      <c r="N431" s="78"/>
      <c r="O431" s="78"/>
      <c r="P431" s="78"/>
      <c r="Q431" s="78"/>
      <c r="R431" s="36">
        <f t="shared" si="26"/>
        <v>28348.636155563392</v>
      </c>
      <c r="S431" s="386"/>
      <c r="T431" s="37"/>
      <c r="X431" s="39" t="str">
        <f t="shared" si="24"/>
        <v/>
      </c>
      <c r="Y431" s="42" t="str">
        <f t="shared" si="25"/>
        <v/>
      </c>
    </row>
    <row r="432" spans="1:25">
      <c r="A432" s="201"/>
      <c r="B432" s="283"/>
      <c r="C432" s="203"/>
      <c r="D432" s="205"/>
      <c r="E432" s="203"/>
      <c r="F432" s="205"/>
      <c r="G432" s="206"/>
      <c r="H432" s="206"/>
      <c r="I432" s="207"/>
      <c r="J432" s="208"/>
      <c r="K432" s="204"/>
      <c r="L432" s="273" t="str">
        <f t="shared" si="27"/>
        <v/>
      </c>
      <c r="M432" s="78"/>
      <c r="N432" s="78"/>
      <c r="O432" s="78"/>
      <c r="P432" s="78"/>
      <c r="Q432" s="78"/>
      <c r="R432" s="36">
        <f t="shared" si="26"/>
        <v>28348.636155563392</v>
      </c>
      <c r="S432" s="386"/>
      <c r="T432" s="37"/>
      <c r="X432" s="39" t="str">
        <f t="shared" si="24"/>
        <v/>
      </c>
      <c r="Y432" s="42" t="str">
        <f t="shared" si="25"/>
        <v/>
      </c>
    </row>
    <row r="433" spans="1:25">
      <c r="A433" s="201"/>
      <c r="B433" s="283"/>
      <c r="C433" s="203"/>
      <c r="D433" s="205"/>
      <c r="E433" s="203"/>
      <c r="F433" s="205"/>
      <c r="G433" s="206"/>
      <c r="H433" s="206"/>
      <c r="I433" s="207"/>
      <c r="J433" s="208"/>
      <c r="K433" s="204"/>
      <c r="L433" s="273" t="str">
        <f t="shared" si="27"/>
        <v/>
      </c>
      <c r="M433" s="78"/>
      <c r="N433" s="78"/>
      <c r="O433" s="78"/>
      <c r="P433" s="78"/>
      <c r="Q433" s="78"/>
      <c r="R433" s="36">
        <f t="shared" si="26"/>
        <v>28348.636155563392</v>
      </c>
      <c r="S433" s="386"/>
      <c r="T433" s="37"/>
      <c r="X433" s="39" t="str">
        <f t="shared" si="24"/>
        <v/>
      </c>
      <c r="Y433" s="42" t="str">
        <f t="shared" si="25"/>
        <v/>
      </c>
    </row>
    <row r="434" spans="1:25">
      <c r="A434" s="201"/>
      <c r="B434" s="283"/>
      <c r="C434" s="203"/>
      <c r="D434" s="205"/>
      <c r="E434" s="203"/>
      <c r="F434" s="205"/>
      <c r="G434" s="206"/>
      <c r="H434" s="206"/>
      <c r="I434" s="207"/>
      <c r="J434" s="208"/>
      <c r="K434" s="204"/>
      <c r="L434" s="273" t="str">
        <f t="shared" si="27"/>
        <v/>
      </c>
      <c r="M434" s="78"/>
      <c r="N434" s="78"/>
      <c r="O434" s="78"/>
      <c r="P434" s="78"/>
      <c r="Q434" s="78"/>
      <c r="R434" s="36">
        <f t="shared" si="26"/>
        <v>28348.636155563392</v>
      </c>
      <c r="S434" s="386"/>
      <c r="T434" s="37"/>
      <c r="X434" s="39" t="str">
        <f t="shared" si="24"/>
        <v/>
      </c>
      <c r="Y434" s="42" t="str">
        <f t="shared" si="25"/>
        <v/>
      </c>
    </row>
    <row r="435" spans="1:25">
      <c r="A435" s="201"/>
      <c r="B435" s="283"/>
      <c r="C435" s="203"/>
      <c r="D435" s="205"/>
      <c r="E435" s="203"/>
      <c r="F435" s="205"/>
      <c r="G435" s="206"/>
      <c r="H435" s="206"/>
      <c r="I435" s="207"/>
      <c r="J435" s="208"/>
      <c r="K435" s="204"/>
      <c r="L435" s="273" t="str">
        <f t="shared" si="27"/>
        <v/>
      </c>
      <c r="M435" s="78"/>
      <c r="N435" s="78"/>
      <c r="O435" s="78"/>
      <c r="P435" s="78"/>
      <c r="Q435" s="78"/>
      <c r="R435" s="36">
        <f t="shared" si="26"/>
        <v>28348.636155563392</v>
      </c>
      <c r="S435" s="386"/>
      <c r="T435" s="37"/>
      <c r="X435" s="39" t="str">
        <f t="shared" si="24"/>
        <v/>
      </c>
      <c r="Y435" s="42" t="str">
        <f t="shared" si="25"/>
        <v/>
      </c>
    </row>
    <row r="436" spans="1:25">
      <c r="A436" s="201"/>
      <c r="B436" s="283"/>
      <c r="C436" s="203"/>
      <c r="D436" s="205"/>
      <c r="E436" s="203"/>
      <c r="F436" s="205"/>
      <c r="G436" s="206"/>
      <c r="H436" s="206"/>
      <c r="I436" s="207"/>
      <c r="J436" s="208"/>
      <c r="K436" s="204"/>
      <c r="L436" s="273" t="str">
        <f t="shared" si="27"/>
        <v/>
      </c>
      <c r="M436" s="78"/>
      <c r="N436" s="78"/>
      <c r="O436" s="78"/>
      <c r="P436" s="78"/>
      <c r="Q436" s="78"/>
      <c r="R436" s="36">
        <f t="shared" si="26"/>
        <v>28348.636155563392</v>
      </c>
      <c r="S436" s="386"/>
      <c r="T436" s="37"/>
      <c r="X436" s="39" t="str">
        <f t="shared" si="24"/>
        <v/>
      </c>
      <c r="Y436" s="42" t="str">
        <f t="shared" si="25"/>
        <v/>
      </c>
    </row>
    <row r="437" spans="1:25">
      <c r="A437" s="201"/>
      <c r="B437" s="283"/>
      <c r="C437" s="203"/>
      <c r="D437" s="205"/>
      <c r="E437" s="203"/>
      <c r="F437" s="205"/>
      <c r="G437" s="206"/>
      <c r="H437" s="206"/>
      <c r="I437" s="207"/>
      <c r="J437" s="208"/>
      <c r="K437" s="204"/>
      <c r="L437" s="273" t="str">
        <f t="shared" si="27"/>
        <v/>
      </c>
      <c r="M437" s="78"/>
      <c r="N437" s="78"/>
      <c r="O437" s="78"/>
      <c r="P437" s="78"/>
      <c r="Q437" s="78"/>
      <c r="R437" s="36">
        <f t="shared" si="26"/>
        <v>28348.636155563392</v>
      </c>
      <c r="S437" s="386"/>
      <c r="T437" s="37"/>
      <c r="X437" s="39" t="str">
        <f t="shared" si="24"/>
        <v/>
      </c>
      <c r="Y437" s="42" t="str">
        <f t="shared" si="25"/>
        <v/>
      </c>
    </row>
    <row r="438" spans="1:25">
      <c r="A438" s="201"/>
      <c r="B438" s="283"/>
      <c r="C438" s="203"/>
      <c r="D438" s="205"/>
      <c r="E438" s="203"/>
      <c r="F438" s="205"/>
      <c r="G438" s="206"/>
      <c r="H438" s="206"/>
      <c r="I438" s="207"/>
      <c r="J438" s="208"/>
      <c r="K438" s="204"/>
      <c r="L438" s="273" t="str">
        <f t="shared" si="27"/>
        <v/>
      </c>
      <c r="M438" s="78"/>
      <c r="N438" s="78"/>
      <c r="O438" s="78"/>
      <c r="P438" s="78"/>
      <c r="Q438" s="78"/>
      <c r="R438" s="36">
        <f t="shared" si="26"/>
        <v>28348.636155563392</v>
      </c>
      <c r="S438" s="386"/>
      <c r="T438" s="37"/>
      <c r="X438" s="39" t="str">
        <f t="shared" ref="X438:X501" si="28">IF(I553&lt;&gt;0,I553,"")</f>
        <v/>
      </c>
      <c r="Y438" s="42" t="str">
        <f t="shared" ref="Y438:Y501" si="29">IF(I553&lt;&gt;0,A553,"")</f>
        <v/>
      </c>
    </row>
    <row r="439" spans="1:25">
      <c r="A439" s="201"/>
      <c r="B439" s="283"/>
      <c r="C439" s="203"/>
      <c r="D439" s="205"/>
      <c r="E439" s="203"/>
      <c r="F439" s="205"/>
      <c r="G439" s="206"/>
      <c r="H439" s="206"/>
      <c r="I439" s="207"/>
      <c r="J439" s="208"/>
      <c r="K439" s="204"/>
      <c r="L439" s="273" t="str">
        <f t="shared" si="27"/>
        <v/>
      </c>
      <c r="M439" s="78"/>
      <c r="N439" s="78"/>
      <c r="O439" s="78"/>
      <c r="P439" s="78"/>
      <c r="Q439" s="78"/>
      <c r="R439" s="36">
        <f t="shared" si="26"/>
        <v>28348.636155563392</v>
      </c>
      <c r="S439" s="386"/>
      <c r="T439" s="37"/>
      <c r="X439" s="39" t="str">
        <f t="shared" si="28"/>
        <v/>
      </c>
      <c r="Y439" s="42" t="str">
        <f t="shared" si="29"/>
        <v/>
      </c>
    </row>
    <row r="440" spans="1:25">
      <c r="A440" s="201"/>
      <c r="B440" s="283"/>
      <c r="C440" s="203"/>
      <c r="D440" s="205"/>
      <c r="E440" s="203"/>
      <c r="F440" s="205"/>
      <c r="G440" s="206"/>
      <c r="H440" s="206"/>
      <c r="I440" s="207"/>
      <c r="J440" s="208"/>
      <c r="K440" s="204"/>
      <c r="L440" s="273" t="str">
        <f t="shared" si="27"/>
        <v/>
      </c>
      <c r="M440" s="78"/>
      <c r="N440" s="78"/>
      <c r="O440" s="78"/>
      <c r="P440" s="78"/>
      <c r="Q440" s="78"/>
      <c r="R440" s="36">
        <f t="shared" si="26"/>
        <v>28348.636155563392</v>
      </c>
      <c r="S440" s="386"/>
      <c r="T440" s="37"/>
      <c r="X440" s="39" t="str">
        <f t="shared" si="28"/>
        <v/>
      </c>
      <c r="Y440" s="42" t="str">
        <f t="shared" si="29"/>
        <v/>
      </c>
    </row>
    <row r="441" spans="1:25">
      <c r="A441" s="201"/>
      <c r="B441" s="283"/>
      <c r="C441" s="203"/>
      <c r="D441" s="205"/>
      <c r="E441" s="203"/>
      <c r="F441" s="205"/>
      <c r="G441" s="206"/>
      <c r="H441" s="206"/>
      <c r="I441" s="207"/>
      <c r="J441" s="208"/>
      <c r="K441" s="204"/>
      <c r="L441" s="273" t="str">
        <f t="shared" si="27"/>
        <v/>
      </c>
      <c r="M441" s="78"/>
      <c r="N441" s="78"/>
      <c r="O441" s="78"/>
      <c r="P441" s="78"/>
      <c r="Q441" s="78"/>
      <c r="R441" s="36">
        <f t="shared" si="26"/>
        <v>28348.636155563392</v>
      </c>
      <c r="S441" s="386"/>
      <c r="T441" s="37"/>
      <c r="X441" s="39" t="str">
        <f t="shared" si="28"/>
        <v/>
      </c>
      <c r="Y441" s="42" t="str">
        <f t="shared" si="29"/>
        <v/>
      </c>
    </row>
    <row r="442" spans="1:25">
      <c r="A442" s="201"/>
      <c r="B442" s="283"/>
      <c r="C442" s="203"/>
      <c r="D442" s="205"/>
      <c r="E442" s="203"/>
      <c r="F442" s="205"/>
      <c r="G442" s="206"/>
      <c r="H442" s="206"/>
      <c r="I442" s="207"/>
      <c r="J442" s="208"/>
      <c r="K442" s="204"/>
      <c r="L442" s="273" t="str">
        <f t="shared" si="27"/>
        <v/>
      </c>
      <c r="M442" s="78"/>
      <c r="N442" s="78"/>
      <c r="O442" s="78"/>
      <c r="P442" s="78"/>
      <c r="Q442" s="78"/>
      <c r="R442" s="36">
        <f t="shared" si="26"/>
        <v>28348.636155563392</v>
      </c>
      <c r="S442" s="386"/>
      <c r="T442" s="37"/>
      <c r="X442" s="39" t="str">
        <f t="shared" si="28"/>
        <v/>
      </c>
      <c r="Y442" s="42" t="str">
        <f t="shared" si="29"/>
        <v/>
      </c>
    </row>
    <row r="443" spans="1:25">
      <c r="A443" s="201"/>
      <c r="B443" s="283"/>
      <c r="C443" s="203"/>
      <c r="D443" s="205"/>
      <c r="E443" s="203"/>
      <c r="F443" s="205"/>
      <c r="G443" s="206"/>
      <c r="H443" s="206"/>
      <c r="I443" s="207"/>
      <c r="J443" s="208"/>
      <c r="K443" s="204"/>
      <c r="L443" s="273" t="str">
        <f t="shared" si="27"/>
        <v/>
      </c>
      <c r="M443" s="78"/>
      <c r="N443" s="78"/>
      <c r="O443" s="78"/>
      <c r="P443" s="78"/>
      <c r="Q443" s="78"/>
      <c r="R443" s="36">
        <f t="shared" si="26"/>
        <v>28348.636155563392</v>
      </c>
      <c r="S443" s="386"/>
      <c r="T443" s="37"/>
      <c r="X443" s="39" t="str">
        <f t="shared" si="28"/>
        <v/>
      </c>
      <c r="Y443" s="42" t="str">
        <f t="shared" si="29"/>
        <v/>
      </c>
    </row>
    <row r="444" spans="1:25">
      <c r="A444" s="201"/>
      <c r="B444" s="283"/>
      <c r="C444" s="203"/>
      <c r="D444" s="205"/>
      <c r="E444" s="203"/>
      <c r="F444" s="205"/>
      <c r="G444" s="206"/>
      <c r="H444" s="206"/>
      <c r="I444" s="207"/>
      <c r="J444" s="208"/>
      <c r="K444" s="204"/>
      <c r="L444" s="273" t="str">
        <f t="shared" si="27"/>
        <v/>
      </c>
      <c r="M444" s="78"/>
      <c r="N444" s="78"/>
      <c r="O444" s="78"/>
      <c r="P444" s="78"/>
      <c r="Q444" s="78"/>
      <c r="R444" s="36">
        <f t="shared" si="26"/>
        <v>28348.636155563392</v>
      </c>
      <c r="S444" s="386"/>
      <c r="T444" s="37"/>
      <c r="X444" s="39" t="str">
        <f t="shared" si="28"/>
        <v/>
      </c>
      <c r="Y444" s="42" t="str">
        <f t="shared" si="29"/>
        <v/>
      </c>
    </row>
    <row r="445" spans="1:25">
      <c r="A445" s="201"/>
      <c r="B445" s="283"/>
      <c r="C445" s="203"/>
      <c r="D445" s="205"/>
      <c r="E445" s="203"/>
      <c r="F445" s="205"/>
      <c r="G445" s="206"/>
      <c r="H445" s="206"/>
      <c r="I445" s="207"/>
      <c r="J445" s="208"/>
      <c r="K445" s="204"/>
      <c r="L445" s="273" t="str">
        <f t="shared" si="27"/>
        <v/>
      </c>
      <c r="M445" s="78"/>
      <c r="N445" s="78"/>
      <c r="O445" s="78"/>
      <c r="P445" s="78"/>
      <c r="Q445" s="78"/>
      <c r="R445" s="36">
        <f t="shared" si="26"/>
        <v>28348.636155563392</v>
      </c>
      <c r="S445" s="386"/>
      <c r="T445" s="37"/>
      <c r="X445" s="39" t="str">
        <f t="shared" si="28"/>
        <v/>
      </c>
      <c r="Y445" s="42" t="str">
        <f t="shared" si="29"/>
        <v/>
      </c>
    </row>
    <row r="446" spans="1:25">
      <c r="A446" s="201"/>
      <c r="B446" s="283"/>
      <c r="C446" s="203"/>
      <c r="D446" s="205"/>
      <c r="E446" s="203"/>
      <c r="F446" s="205"/>
      <c r="G446" s="206"/>
      <c r="H446" s="206"/>
      <c r="I446" s="207"/>
      <c r="J446" s="208"/>
      <c r="K446" s="204"/>
      <c r="L446" s="273" t="str">
        <f t="shared" si="27"/>
        <v/>
      </c>
      <c r="M446" s="78"/>
      <c r="N446" s="78"/>
      <c r="O446" s="78"/>
      <c r="P446" s="78"/>
      <c r="Q446" s="78"/>
      <c r="R446" s="36">
        <f t="shared" si="26"/>
        <v>28348.636155563392</v>
      </c>
      <c r="S446" s="386"/>
      <c r="T446" s="37"/>
      <c r="X446" s="39" t="str">
        <f t="shared" si="28"/>
        <v/>
      </c>
      <c r="Y446" s="42" t="str">
        <f t="shared" si="29"/>
        <v/>
      </c>
    </row>
    <row r="447" spans="1:25">
      <c r="A447" s="201"/>
      <c r="B447" s="283"/>
      <c r="C447" s="203"/>
      <c r="D447" s="205"/>
      <c r="E447" s="203"/>
      <c r="F447" s="205"/>
      <c r="G447" s="206"/>
      <c r="H447" s="206"/>
      <c r="I447" s="207"/>
      <c r="J447" s="208"/>
      <c r="K447" s="204"/>
      <c r="L447" s="273" t="str">
        <f t="shared" si="27"/>
        <v/>
      </c>
      <c r="M447" s="78"/>
      <c r="N447" s="78"/>
      <c r="O447" s="78"/>
      <c r="P447" s="78"/>
      <c r="Q447" s="78"/>
      <c r="R447" s="36">
        <f t="shared" si="26"/>
        <v>28348.636155563392</v>
      </c>
      <c r="S447" s="386"/>
      <c r="T447" s="37"/>
      <c r="X447" s="39" t="str">
        <f t="shared" si="28"/>
        <v/>
      </c>
      <c r="Y447" s="42" t="str">
        <f t="shared" si="29"/>
        <v/>
      </c>
    </row>
    <row r="448" spans="1:25">
      <c r="A448" s="201"/>
      <c r="B448" s="283"/>
      <c r="C448" s="203"/>
      <c r="D448" s="205"/>
      <c r="E448" s="203"/>
      <c r="F448" s="205"/>
      <c r="G448" s="206"/>
      <c r="H448" s="206"/>
      <c r="I448" s="207"/>
      <c r="J448" s="208"/>
      <c r="K448" s="204"/>
      <c r="L448" s="273" t="str">
        <f t="shared" si="27"/>
        <v/>
      </c>
      <c r="M448" s="78"/>
      <c r="N448" s="78"/>
      <c r="O448" s="78"/>
      <c r="P448" s="78"/>
      <c r="Q448" s="78"/>
      <c r="R448" s="36">
        <f t="shared" si="26"/>
        <v>28348.636155563392</v>
      </c>
      <c r="S448" s="386"/>
      <c r="T448" s="37"/>
      <c r="X448" s="39" t="str">
        <f t="shared" si="28"/>
        <v/>
      </c>
      <c r="Y448" s="42" t="str">
        <f t="shared" si="29"/>
        <v/>
      </c>
    </row>
    <row r="449" spans="1:25">
      <c r="A449" s="201"/>
      <c r="B449" s="283"/>
      <c r="C449" s="203"/>
      <c r="D449" s="205"/>
      <c r="E449" s="203"/>
      <c r="F449" s="205"/>
      <c r="G449" s="206"/>
      <c r="H449" s="206"/>
      <c r="I449" s="207"/>
      <c r="J449" s="208"/>
      <c r="K449" s="204"/>
      <c r="L449" s="273" t="str">
        <f t="shared" si="27"/>
        <v/>
      </c>
      <c r="M449" s="78"/>
      <c r="N449" s="78"/>
      <c r="O449" s="78"/>
      <c r="P449" s="78"/>
      <c r="Q449" s="78"/>
      <c r="R449" s="36">
        <f t="shared" si="26"/>
        <v>28348.636155563392</v>
      </c>
      <c r="S449" s="386"/>
      <c r="T449" s="37"/>
      <c r="X449" s="39" t="str">
        <f t="shared" si="28"/>
        <v/>
      </c>
      <c r="Y449" s="42" t="str">
        <f t="shared" si="29"/>
        <v/>
      </c>
    </row>
    <row r="450" spans="1:25">
      <c r="A450" s="201"/>
      <c r="B450" s="283"/>
      <c r="C450" s="203"/>
      <c r="D450" s="205"/>
      <c r="E450" s="203"/>
      <c r="F450" s="205"/>
      <c r="G450" s="206"/>
      <c r="H450" s="206"/>
      <c r="I450" s="207"/>
      <c r="J450" s="208"/>
      <c r="K450" s="204"/>
      <c r="L450" s="273" t="str">
        <f t="shared" si="27"/>
        <v/>
      </c>
      <c r="M450" s="78"/>
      <c r="N450" s="78"/>
      <c r="O450" s="78"/>
      <c r="P450" s="78"/>
      <c r="Q450" s="78"/>
      <c r="R450" s="36">
        <f t="shared" si="26"/>
        <v>28348.636155563392</v>
      </c>
      <c r="S450" s="386"/>
      <c r="T450" s="37"/>
      <c r="X450" s="39" t="str">
        <f t="shared" si="28"/>
        <v/>
      </c>
      <c r="Y450" s="42" t="str">
        <f t="shared" si="29"/>
        <v/>
      </c>
    </row>
    <row r="451" spans="1:25">
      <c r="A451" s="201"/>
      <c r="B451" s="283"/>
      <c r="C451" s="203"/>
      <c r="D451" s="205"/>
      <c r="E451" s="203"/>
      <c r="F451" s="205"/>
      <c r="G451" s="206"/>
      <c r="H451" s="206"/>
      <c r="I451" s="207"/>
      <c r="J451" s="208"/>
      <c r="K451" s="204"/>
      <c r="L451" s="273" t="str">
        <f t="shared" si="27"/>
        <v/>
      </c>
      <c r="M451" s="78"/>
      <c r="N451" s="78"/>
      <c r="O451" s="78"/>
      <c r="P451" s="78"/>
      <c r="Q451" s="78"/>
      <c r="R451" s="36">
        <f t="shared" si="26"/>
        <v>28348.636155563392</v>
      </c>
      <c r="S451" s="386"/>
      <c r="T451" s="37"/>
      <c r="X451" s="39" t="str">
        <f t="shared" si="28"/>
        <v/>
      </c>
      <c r="Y451" s="42" t="str">
        <f t="shared" si="29"/>
        <v/>
      </c>
    </row>
    <row r="452" spans="1:25">
      <c r="A452" s="201"/>
      <c r="B452" s="283"/>
      <c r="C452" s="203"/>
      <c r="D452" s="205"/>
      <c r="E452" s="203"/>
      <c r="F452" s="205"/>
      <c r="G452" s="206"/>
      <c r="H452" s="206"/>
      <c r="I452" s="207"/>
      <c r="J452" s="208"/>
      <c r="K452" s="204"/>
      <c r="L452" s="273" t="str">
        <f t="shared" si="27"/>
        <v/>
      </c>
      <c r="M452" s="78"/>
      <c r="N452" s="78"/>
      <c r="O452" s="78"/>
      <c r="P452" s="78"/>
      <c r="Q452" s="78"/>
      <c r="R452" s="36">
        <f t="shared" si="26"/>
        <v>28348.636155563392</v>
      </c>
      <c r="S452" s="386"/>
      <c r="T452" s="37"/>
      <c r="X452" s="39" t="str">
        <f t="shared" si="28"/>
        <v/>
      </c>
      <c r="Y452" s="42" t="str">
        <f t="shared" si="29"/>
        <v/>
      </c>
    </row>
    <row r="453" spans="1:25">
      <c r="A453" s="201"/>
      <c r="B453" s="283"/>
      <c r="C453" s="203"/>
      <c r="D453" s="205"/>
      <c r="E453" s="203"/>
      <c r="F453" s="205"/>
      <c r="G453" s="206"/>
      <c r="H453" s="206"/>
      <c r="I453" s="207"/>
      <c r="J453" s="208"/>
      <c r="K453" s="204"/>
      <c r="L453" s="273" t="str">
        <f t="shared" si="27"/>
        <v/>
      </c>
      <c r="M453" s="78"/>
      <c r="N453" s="78"/>
      <c r="O453" s="78"/>
      <c r="P453" s="78"/>
      <c r="Q453" s="78"/>
      <c r="R453" s="36">
        <f t="shared" si="26"/>
        <v>28348.636155563392</v>
      </c>
      <c r="S453" s="386"/>
      <c r="T453" s="37"/>
      <c r="X453" s="39" t="str">
        <f t="shared" si="28"/>
        <v/>
      </c>
      <c r="Y453" s="42" t="str">
        <f t="shared" si="29"/>
        <v/>
      </c>
    </row>
    <row r="454" spans="1:25">
      <c r="A454" s="201"/>
      <c r="B454" s="283"/>
      <c r="C454" s="203"/>
      <c r="D454" s="205"/>
      <c r="E454" s="203"/>
      <c r="F454" s="205"/>
      <c r="G454" s="206"/>
      <c r="H454" s="206"/>
      <c r="I454" s="207"/>
      <c r="J454" s="208"/>
      <c r="K454" s="204"/>
      <c r="L454" s="273" t="str">
        <f t="shared" si="27"/>
        <v/>
      </c>
      <c r="M454" s="78"/>
      <c r="N454" s="78"/>
      <c r="O454" s="78"/>
      <c r="P454" s="78"/>
      <c r="Q454" s="78"/>
      <c r="R454" s="36">
        <f t="shared" si="26"/>
        <v>28348.636155563392</v>
      </c>
      <c r="S454" s="386"/>
      <c r="T454" s="37"/>
      <c r="X454" s="39" t="str">
        <f t="shared" si="28"/>
        <v/>
      </c>
      <c r="Y454" s="42" t="str">
        <f t="shared" si="29"/>
        <v/>
      </c>
    </row>
    <row r="455" spans="1:25">
      <c r="A455" s="201"/>
      <c r="B455" s="283"/>
      <c r="C455" s="203"/>
      <c r="D455" s="205"/>
      <c r="E455" s="203"/>
      <c r="F455" s="205"/>
      <c r="G455" s="206"/>
      <c r="H455" s="206"/>
      <c r="I455" s="207"/>
      <c r="J455" s="208"/>
      <c r="K455" s="204"/>
      <c r="L455" s="273" t="str">
        <f t="shared" si="27"/>
        <v/>
      </c>
      <c r="M455" s="78"/>
      <c r="N455" s="78"/>
      <c r="O455" s="78"/>
      <c r="P455" s="78"/>
      <c r="Q455" s="78"/>
      <c r="R455" s="36">
        <f t="shared" si="26"/>
        <v>28348.636155563392</v>
      </c>
      <c r="S455" s="386"/>
      <c r="T455" s="37"/>
      <c r="X455" s="39" t="str">
        <f t="shared" si="28"/>
        <v/>
      </c>
      <c r="Y455" s="42" t="str">
        <f t="shared" si="29"/>
        <v/>
      </c>
    </row>
    <row r="456" spans="1:25">
      <c r="A456" s="201"/>
      <c r="B456" s="283"/>
      <c r="C456" s="203"/>
      <c r="D456" s="205"/>
      <c r="E456" s="203"/>
      <c r="F456" s="205"/>
      <c r="G456" s="206"/>
      <c r="H456" s="206"/>
      <c r="I456" s="207"/>
      <c r="J456" s="208"/>
      <c r="K456" s="204"/>
      <c r="L456" s="273" t="str">
        <f t="shared" si="27"/>
        <v/>
      </c>
      <c r="M456" s="78"/>
      <c r="N456" s="78"/>
      <c r="O456" s="78"/>
      <c r="P456" s="78"/>
      <c r="Q456" s="78"/>
      <c r="R456" s="36">
        <f t="shared" si="26"/>
        <v>28348.636155563392</v>
      </c>
      <c r="S456" s="386"/>
      <c r="T456" s="37"/>
      <c r="X456" s="39" t="str">
        <f t="shared" si="28"/>
        <v/>
      </c>
      <c r="Y456" s="42" t="str">
        <f t="shared" si="29"/>
        <v/>
      </c>
    </row>
    <row r="457" spans="1:25">
      <c r="A457" s="201"/>
      <c r="B457" s="283"/>
      <c r="C457" s="203"/>
      <c r="D457" s="205"/>
      <c r="E457" s="203"/>
      <c r="F457" s="205"/>
      <c r="G457" s="206"/>
      <c r="H457" s="206"/>
      <c r="I457" s="207"/>
      <c r="J457" s="208"/>
      <c r="K457" s="204"/>
      <c r="L457" s="273" t="str">
        <f t="shared" si="27"/>
        <v/>
      </c>
      <c r="M457" s="78"/>
      <c r="N457" s="78"/>
      <c r="O457" s="78"/>
      <c r="P457" s="78"/>
      <c r="Q457" s="78"/>
      <c r="R457" s="36">
        <f t="shared" si="26"/>
        <v>28348.636155563392</v>
      </c>
      <c r="S457" s="386"/>
      <c r="T457" s="37"/>
      <c r="X457" s="39" t="str">
        <f t="shared" si="28"/>
        <v/>
      </c>
      <c r="Y457" s="42" t="str">
        <f t="shared" si="29"/>
        <v/>
      </c>
    </row>
    <row r="458" spans="1:25">
      <c r="A458" s="201"/>
      <c r="B458" s="283"/>
      <c r="C458" s="203"/>
      <c r="D458" s="205"/>
      <c r="E458" s="203"/>
      <c r="F458" s="205"/>
      <c r="G458" s="206"/>
      <c r="H458" s="206"/>
      <c r="I458" s="207"/>
      <c r="J458" s="208"/>
      <c r="K458" s="204"/>
      <c r="L458" s="273" t="str">
        <f t="shared" si="27"/>
        <v/>
      </c>
      <c r="M458" s="78"/>
      <c r="N458" s="78"/>
      <c r="O458" s="78"/>
      <c r="P458" s="78"/>
      <c r="Q458" s="78"/>
      <c r="R458" s="36">
        <f t="shared" si="26"/>
        <v>28348.636155563392</v>
      </c>
      <c r="S458" s="386"/>
      <c r="T458" s="37"/>
      <c r="X458" s="39" t="str">
        <f t="shared" si="28"/>
        <v/>
      </c>
      <c r="Y458" s="42" t="str">
        <f t="shared" si="29"/>
        <v/>
      </c>
    </row>
    <row r="459" spans="1:25">
      <c r="A459" s="201"/>
      <c r="B459" s="283"/>
      <c r="C459" s="203"/>
      <c r="D459" s="205"/>
      <c r="E459" s="203"/>
      <c r="F459" s="205"/>
      <c r="G459" s="206"/>
      <c r="H459" s="206"/>
      <c r="I459" s="207"/>
      <c r="J459" s="208"/>
      <c r="K459" s="204"/>
      <c r="L459" s="273" t="str">
        <f t="shared" si="27"/>
        <v/>
      </c>
      <c r="M459" s="78"/>
      <c r="N459" s="78"/>
      <c r="O459" s="78"/>
      <c r="P459" s="78"/>
      <c r="Q459" s="78"/>
      <c r="R459" s="36">
        <f t="shared" si="26"/>
        <v>28348.636155563392</v>
      </c>
      <c r="S459" s="386"/>
      <c r="T459" s="37"/>
      <c r="X459" s="39" t="str">
        <f t="shared" si="28"/>
        <v/>
      </c>
      <c r="Y459" s="42" t="str">
        <f t="shared" si="29"/>
        <v/>
      </c>
    </row>
    <row r="460" spans="1:25">
      <c r="A460" s="201"/>
      <c r="B460" s="283"/>
      <c r="C460" s="203"/>
      <c r="D460" s="205"/>
      <c r="E460" s="203"/>
      <c r="F460" s="205"/>
      <c r="G460" s="206"/>
      <c r="H460" s="206"/>
      <c r="I460" s="207"/>
      <c r="J460" s="208"/>
      <c r="K460" s="204"/>
      <c r="L460" s="273" t="str">
        <f t="shared" si="27"/>
        <v/>
      </c>
      <c r="M460" s="78"/>
      <c r="N460" s="78"/>
      <c r="O460" s="78"/>
      <c r="P460" s="78"/>
      <c r="Q460" s="78"/>
      <c r="R460" s="36">
        <f t="shared" si="26"/>
        <v>28348.636155563392</v>
      </c>
      <c r="S460" s="386"/>
      <c r="T460" s="37"/>
      <c r="X460" s="39" t="str">
        <f t="shared" si="28"/>
        <v/>
      </c>
      <c r="Y460" s="42" t="str">
        <f t="shared" si="29"/>
        <v/>
      </c>
    </row>
    <row r="461" spans="1:25">
      <c r="A461" s="201"/>
      <c r="B461" s="283"/>
      <c r="C461" s="203"/>
      <c r="D461" s="205"/>
      <c r="E461" s="203"/>
      <c r="F461" s="205"/>
      <c r="G461" s="206"/>
      <c r="H461" s="206"/>
      <c r="I461" s="207"/>
      <c r="J461" s="208"/>
      <c r="K461" s="204"/>
      <c r="L461" s="273" t="str">
        <f t="shared" si="27"/>
        <v/>
      </c>
      <c r="M461" s="78"/>
      <c r="N461" s="78"/>
      <c r="O461" s="78"/>
      <c r="P461" s="78"/>
      <c r="Q461" s="78"/>
      <c r="R461" s="36">
        <f t="shared" si="26"/>
        <v>28348.636155563392</v>
      </c>
      <c r="S461" s="386"/>
      <c r="T461" s="37"/>
      <c r="X461" s="39" t="str">
        <f t="shared" si="28"/>
        <v/>
      </c>
      <c r="Y461" s="42" t="str">
        <f t="shared" si="29"/>
        <v/>
      </c>
    </row>
    <row r="462" spans="1:25">
      <c r="A462" s="201"/>
      <c r="B462" s="283"/>
      <c r="C462" s="203"/>
      <c r="D462" s="205"/>
      <c r="E462" s="203"/>
      <c r="F462" s="205"/>
      <c r="G462" s="206"/>
      <c r="H462" s="206"/>
      <c r="I462" s="207"/>
      <c r="J462" s="208"/>
      <c r="K462" s="204"/>
      <c r="L462" s="273" t="str">
        <f t="shared" si="27"/>
        <v/>
      </c>
      <c r="M462" s="78"/>
      <c r="N462" s="78"/>
      <c r="O462" s="78"/>
      <c r="P462" s="78"/>
      <c r="Q462" s="78"/>
      <c r="R462" s="36">
        <f t="shared" si="26"/>
        <v>28348.636155563392</v>
      </c>
      <c r="S462" s="386"/>
      <c r="T462" s="37"/>
      <c r="X462" s="39" t="str">
        <f t="shared" si="28"/>
        <v/>
      </c>
      <c r="Y462" s="42" t="str">
        <f t="shared" si="29"/>
        <v/>
      </c>
    </row>
    <row r="463" spans="1:25">
      <c r="A463" s="201"/>
      <c r="B463" s="283"/>
      <c r="C463" s="203"/>
      <c r="D463" s="205"/>
      <c r="E463" s="203"/>
      <c r="F463" s="205"/>
      <c r="G463" s="206"/>
      <c r="H463" s="206"/>
      <c r="I463" s="207"/>
      <c r="J463" s="208"/>
      <c r="K463" s="204"/>
      <c r="L463" s="273" t="str">
        <f t="shared" si="27"/>
        <v/>
      </c>
      <c r="M463" s="78"/>
      <c r="N463" s="78"/>
      <c r="O463" s="78"/>
      <c r="P463" s="78"/>
      <c r="Q463" s="78"/>
      <c r="R463" s="36">
        <f t="shared" si="26"/>
        <v>28348.636155563392</v>
      </c>
      <c r="S463" s="386"/>
      <c r="T463" s="37"/>
      <c r="X463" s="39" t="str">
        <f t="shared" si="28"/>
        <v/>
      </c>
      <c r="Y463" s="42" t="str">
        <f t="shared" si="29"/>
        <v/>
      </c>
    </row>
    <row r="464" spans="1:25">
      <c r="A464" s="201"/>
      <c r="B464" s="283"/>
      <c r="C464" s="203"/>
      <c r="D464" s="205"/>
      <c r="E464" s="203"/>
      <c r="F464" s="205"/>
      <c r="G464" s="206"/>
      <c r="H464" s="206"/>
      <c r="I464" s="207"/>
      <c r="J464" s="208"/>
      <c r="K464" s="204"/>
      <c r="L464" s="273" t="str">
        <f t="shared" si="27"/>
        <v/>
      </c>
      <c r="M464" s="78"/>
      <c r="N464" s="78"/>
      <c r="O464" s="78"/>
      <c r="P464" s="78"/>
      <c r="Q464" s="78"/>
      <c r="R464" s="36">
        <f t="shared" si="26"/>
        <v>28348.636155563392</v>
      </c>
      <c r="S464" s="386"/>
      <c r="T464" s="37"/>
      <c r="X464" s="39" t="str">
        <f t="shared" si="28"/>
        <v/>
      </c>
      <c r="Y464" s="42" t="str">
        <f t="shared" si="29"/>
        <v/>
      </c>
    </row>
    <row r="465" spans="1:25">
      <c r="A465" s="201"/>
      <c r="B465" s="283"/>
      <c r="C465" s="203"/>
      <c r="D465" s="205"/>
      <c r="E465" s="203"/>
      <c r="F465" s="205"/>
      <c r="G465" s="206"/>
      <c r="H465" s="206"/>
      <c r="I465" s="207"/>
      <c r="J465" s="208"/>
      <c r="K465" s="204"/>
      <c r="L465" s="273" t="str">
        <f t="shared" si="27"/>
        <v/>
      </c>
      <c r="M465" s="78"/>
      <c r="N465" s="78"/>
      <c r="O465" s="78"/>
      <c r="P465" s="78"/>
      <c r="Q465" s="78"/>
      <c r="R465" s="36">
        <f t="shared" si="26"/>
        <v>28348.636155563392</v>
      </c>
      <c r="S465" s="386"/>
      <c r="T465" s="37"/>
      <c r="X465" s="39" t="str">
        <f t="shared" si="28"/>
        <v/>
      </c>
      <c r="Y465" s="42" t="str">
        <f t="shared" si="29"/>
        <v/>
      </c>
    </row>
    <row r="466" spans="1:25">
      <c r="A466" s="201"/>
      <c r="B466" s="283"/>
      <c r="C466" s="203"/>
      <c r="D466" s="205"/>
      <c r="E466" s="203"/>
      <c r="F466" s="205"/>
      <c r="G466" s="206"/>
      <c r="H466" s="206"/>
      <c r="I466" s="207"/>
      <c r="J466" s="208"/>
      <c r="K466" s="204"/>
      <c r="L466" s="273" t="str">
        <f t="shared" si="27"/>
        <v/>
      </c>
      <c r="M466" s="78"/>
      <c r="N466" s="78"/>
      <c r="O466" s="78"/>
      <c r="P466" s="78"/>
      <c r="Q466" s="78"/>
      <c r="R466" s="36">
        <f t="shared" si="26"/>
        <v>28348.636155563392</v>
      </c>
      <c r="S466" s="386"/>
      <c r="T466" s="37"/>
      <c r="X466" s="39" t="str">
        <f t="shared" si="28"/>
        <v/>
      </c>
      <c r="Y466" s="42" t="str">
        <f t="shared" si="29"/>
        <v/>
      </c>
    </row>
    <row r="467" spans="1:25">
      <c r="A467" s="201"/>
      <c r="B467" s="283"/>
      <c r="C467" s="203"/>
      <c r="D467" s="205"/>
      <c r="E467" s="203"/>
      <c r="F467" s="205"/>
      <c r="G467" s="206"/>
      <c r="H467" s="206"/>
      <c r="I467" s="207"/>
      <c r="J467" s="208"/>
      <c r="K467" s="204"/>
      <c r="L467" s="273" t="str">
        <f t="shared" si="27"/>
        <v/>
      </c>
      <c r="M467" s="78"/>
      <c r="N467" s="78"/>
      <c r="O467" s="78"/>
      <c r="P467" s="78"/>
      <c r="Q467" s="78"/>
      <c r="R467" s="36">
        <f t="shared" si="26"/>
        <v>28348.636155563392</v>
      </c>
      <c r="S467" s="386"/>
      <c r="T467" s="37"/>
      <c r="X467" s="39" t="str">
        <f t="shared" si="28"/>
        <v/>
      </c>
      <c r="Y467" s="42" t="str">
        <f t="shared" si="29"/>
        <v/>
      </c>
    </row>
    <row r="468" spans="1:25">
      <c r="A468" s="201"/>
      <c r="B468" s="283"/>
      <c r="C468" s="203"/>
      <c r="D468" s="205"/>
      <c r="E468" s="203"/>
      <c r="F468" s="205"/>
      <c r="G468" s="206"/>
      <c r="H468" s="206"/>
      <c r="I468" s="207"/>
      <c r="J468" s="208"/>
      <c r="K468" s="204"/>
      <c r="L468" s="273" t="str">
        <f t="shared" si="27"/>
        <v/>
      </c>
      <c r="M468" s="78"/>
      <c r="N468" s="78"/>
      <c r="O468" s="78"/>
      <c r="P468" s="78"/>
      <c r="Q468" s="78"/>
      <c r="R468" s="36">
        <f t="shared" si="26"/>
        <v>28348.636155563392</v>
      </c>
      <c r="S468" s="386"/>
      <c r="T468" s="37"/>
      <c r="X468" s="39" t="str">
        <f t="shared" si="28"/>
        <v/>
      </c>
      <c r="Y468" s="42" t="str">
        <f t="shared" si="29"/>
        <v/>
      </c>
    </row>
    <row r="469" spans="1:25">
      <c r="A469" s="201"/>
      <c r="B469" s="283"/>
      <c r="C469" s="203"/>
      <c r="D469" s="205"/>
      <c r="E469" s="203"/>
      <c r="F469" s="205"/>
      <c r="G469" s="206"/>
      <c r="H469" s="206"/>
      <c r="I469" s="207"/>
      <c r="J469" s="208"/>
      <c r="K469" s="204"/>
      <c r="L469" s="273" t="str">
        <f t="shared" si="27"/>
        <v/>
      </c>
      <c r="M469" s="78"/>
      <c r="N469" s="78"/>
      <c r="O469" s="78"/>
      <c r="P469" s="78"/>
      <c r="Q469" s="78"/>
      <c r="R469" s="36">
        <f t="shared" si="26"/>
        <v>28348.636155563392</v>
      </c>
      <c r="S469" s="386"/>
      <c r="T469" s="37"/>
      <c r="X469" s="39" t="str">
        <f t="shared" si="28"/>
        <v/>
      </c>
      <c r="Y469" s="42" t="str">
        <f t="shared" si="29"/>
        <v/>
      </c>
    </row>
    <row r="470" spans="1:25">
      <c r="A470" s="201"/>
      <c r="B470" s="283"/>
      <c r="C470" s="203"/>
      <c r="D470" s="205"/>
      <c r="E470" s="203"/>
      <c r="F470" s="205"/>
      <c r="G470" s="206"/>
      <c r="H470" s="206"/>
      <c r="I470" s="207"/>
      <c r="J470" s="208"/>
      <c r="K470" s="204"/>
      <c r="L470" s="273" t="str">
        <f t="shared" si="27"/>
        <v/>
      </c>
      <c r="M470" s="78"/>
      <c r="N470" s="78"/>
      <c r="O470" s="78"/>
      <c r="P470" s="78"/>
      <c r="Q470" s="78"/>
      <c r="R470" s="36">
        <f t="shared" si="26"/>
        <v>28348.636155563392</v>
      </c>
      <c r="S470" s="386"/>
      <c r="T470" s="37"/>
      <c r="X470" s="39" t="str">
        <f t="shared" si="28"/>
        <v/>
      </c>
      <c r="Y470" s="42" t="str">
        <f t="shared" si="29"/>
        <v/>
      </c>
    </row>
    <row r="471" spans="1:25">
      <c r="A471" s="201"/>
      <c r="B471" s="283"/>
      <c r="C471" s="203"/>
      <c r="D471" s="205"/>
      <c r="E471" s="203"/>
      <c r="F471" s="205"/>
      <c r="G471" s="206"/>
      <c r="H471" s="206"/>
      <c r="I471" s="207"/>
      <c r="J471" s="208"/>
      <c r="K471" s="204"/>
      <c r="L471" s="273" t="str">
        <f t="shared" si="27"/>
        <v/>
      </c>
      <c r="M471" s="78"/>
      <c r="N471" s="78"/>
      <c r="O471" s="78"/>
      <c r="P471" s="78"/>
      <c r="Q471" s="78"/>
      <c r="R471" s="36">
        <f t="shared" si="26"/>
        <v>28348.636155563392</v>
      </c>
      <c r="S471" s="386"/>
      <c r="T471" s="37"/>
      <c r="X471" s="39" t="str">
        <f t="shared" si="28"/>
        <v/>
      </c>
      <c r="Y471" s="42" t="str">
        <f t="shared" si="29"/>
        <v/>
      </c>
    </row>
    <row r="472" spans="1:25">
      <c r="A472" s="201"/>
      <c r="B472" s="283"/>
      <c r="C472" s="203"/>
      <c r="D472" s="205"/>
      <c r="E472" s="203"/>
      <c r="F472" s="205"/>
      <c r="G472" s="206"/>
      <c r="H472" s="206"/>
      <c r="I472" s="207"/>
      <c r="J472" s="208"/>
      <c r="K472" s="204"/>
      <c r="L472" s="273" t="str">
        <f t="shared" si="27"/>
        <v/>
      </c>
      <c r="M472" s="78"/>
      <c r="N472" s="78"/>
      <c r="O472" s="78"/>
      <c r="P472" s="78"/>
      <c r="Q472" s="78"/>
      <c r="R472" s="36">
        <f t="shared" si="26"/>
        <v>28348.636155563392</v>
      </c>
      <c r="S472" s="386"/>
      <c r="T472" s="37"/>
      <c r="X472" s="39" t="str">
        <f t="shared" si="28"/>
        <v/>
      </c>
      <c r="Y472" s="42" t="str">
        <f t="shared" si="29"/>
        <v/>
      </c>
    </row>
    <row r="473" spans="1:25">
      <c r="A473" s="201"/>
      <c r="B473" s="283"/>
      <c r="C473" s="203"/>
      <c r="D473" s="205"/>
      <c r="E473" s="203"/>
      <c r="F473" s="205"/>
      <c r="G473" s="206"/>
      <c r="H473" s="206"/>
      <c r="I473" s="207"/>
      <c r="J473" s="208"/>
      <c r="K473" s="204"/>
      <c r="L473" s="273" t="str">
        <f t="shared" si="27"/>
        <v/>
      </c>
      <c r="M473" s="78"/>
      <c r="N473" s="78"/>
      <c r="O473" s="78"/>
      <c r="P473" s="78"/>
      <c r="Q473" s="78"/>
      <c r="R473" s="36">
        <f t="shared" si="26"/>
        <v>28348.636155563392</v>
      </c>
      <c r="S473" s="386"/>
      <c r="T473" s="37"/>
      <c r="X473" s="39" t="str">
        <f t="shared" si="28"/>
        <v/>
      </c>
      <c r="Y473" s="42" t="str">
        <f t="shared" si="29"/>
        <v/>
      </c>
    </row>
    <row r="474" spans="1:25">
      <c r="A474" s="201"/>
      <c r="B474" s="283"/>
      <c r="C474" s="203"/>
      <c r="D474" s="205"/>
      <c r="E474" s="203"/>
      <c r="F474" s="205"/>
      <c r="G474" s="206"/>
      <c r="H474" s="206"/>
      <c r="I474" s="207"/>
      <c r="J474" s="208"/>
      <c r="K474" s="204"/>
      <c r="L474" s="273" t="str">
        <f t="shared" si="27"/>
        <v/>
      </c>
      <c r="M474" s="78"/>
      <c r="N474" s="78"/>
      <c r="O474" s="78"/>
      <c r="P474" s="78"/>
      <c r="Q474" s="78"/>
      <c r="R474" s="36">
        <f t="shared" si="26"/>
        <v>28348.636155563392</v>
      </c>
      <c r="S474" s="386"/>
      <c r="T474" s="37"/>
      <c r="X474" s="39" t="str">
        <f t="shared" si="28"/>
        <v/>
      </c>
      <c r="Y474" s="42" t="str">
        <f t="shared" si="29"/>
        <v/>
      </c>
    </row>
    <row r="475" spans="1:25">
      <c r="A475" s="201"/>
      <c r="B475" s="283"/>
      <c r="C475" s="203"/>
      <c r="D475" s="205"/>
      <c r="E475" s="203"/>
      <c r="F475" s="205"/>
      <c r="G475" s="206"/>
      <c r="H475" s="206"/>
      <c r="I475" s="207"/>
      <c r="J475" s="208"/>
      <c r="K475" s="204"/>
      <c r="L475" s="273" t="str">
        <f t="shared" si="27"/>
        <v/>
      </c>
      <c r="M475" s="78"/>
      <c r="N475" s="78"/>
      <c r="O475" s="78"/>
      <c r="P475" s="78"/>
      <c r="Q475" s="78"/>
      <c r="R475" s="36">
        <f t="shared" si="26"/>
        <v>28348.636155563392</v>
      </c>
      <c r="S475" s="386"/>
      <c r="T475" s="37"/>
      <c r="X475" s="39" t="str">
        <f t="shared" si="28"/>
        <v/>
      </c>
      <c r="Y475" s="42" t="str">
        <f t="shared" si="29"/>
        <v/>
      </c>
    </row>
    <row r="476" spans="1:25">
      <c r="A476" s="201"/>
      <c r="B476" s="283"/>
      <c r="C476" s="203"/>
      <c r="D476" s="205"/>
      <c r="E476" s="203"/>
      <c r="F476" s="205"/>
      <c r="G476" s="206"/>
      <c r="H476" s="206"/>
      <c r="I476" s="207"/>
      <c r="J476" s="208"/>
      <c r="K476" s="204"/>
      <c r="L476" s="273" t="str">
        <f t="shared" si="27"/>
        <v/>
      </c>
      <c r="M476" s="78"/>
      <c r="N476" s="78"/>
      <c r="O476" s="78"/>
      <c r="P476" s="78"/>
      <c r="Q476" s="78"/>
      <c r="R476" s="36">
        <f t="shared" si="26"/>
        <v>28348.636155563392</v>
      </c>
      <c r="S476" s="386"/>
      <c r="T476" s="37"/>
      <c r="X476" s="39" t="str">
        <f t="shared" si="28"/>
        <v/>
      </c>
      <c r="Y476" s="42" t="str">
        <f t="shared" si="29"/>
        <v/>
      </c>
    </row>
    <row r="477" spans="1:25">
      <c r="A477" s="201"/>
      <c r="B477" s="283"/>
      <c r="C477" s="203"/>
      <c r="D477" s="205"/>
      <c r="E477" s="203"/>
      <c r="F477" s="205"/>
      <c r="G477" s="206"/>
      <c r="H477" s="206"/>
      <c r="I477" s="207"/>
      <c r="J477" s="208"/>
      <c r="K477" s="204"/>
      <c r="L477" s="273" t="str">
        <f t="shared" si="27"/>
        <v/>
      </c>
      <c r="M477" s="78"/>
      <c r="N477" s="78"/>
      <c r="O477" s="78"/>
      <c r="P477" s="78"/>
      <c r="Q477" s="78"/>
      <c r="R477" s="36">
        <f t="shared" si="26"/>
        <v>28348.636155563392</v>
      </c>
      <c r="S477" s="386"/>
      <c r="T477" s="37"/>
      <c r="X477" s="39" t="str">
        <f t="shared" si="28"/>
        <v/>
      </c>
      <c r="Y477" s="42" t="str">
        <f t="shared" si="29"/>
        <v/>
      </c>
    </row>
    <row r="478" spans="1:25">
      <c r="A478" s="201"/>
      <c r="B478" s="283"/>
      <c r="C478" s="203"/>
      <c r="D478" s="205"/>
      <c r="E478" s="203"/>
      <c r="F478" s="205"/>
      <c r="G478" s="206"/>
      <c r="H478" s="206"/>
      <c r="I478" s="207"/>
      <c r="J478" s="208"/>
      <c r="K478" s="204"/>
      <c r="L478" s="273" t="str">
        <f t="shared" si="27"/>
        <v/>
      </c>
      <c r="M478" s="78"/>
      <c r="N478" s="78"/>
      <c r="O478" s="78"/>
      <c r="P478" s="78"/>
      <c r="Q478" s="78"/>
      <c r="R478" s="36">
        <f t="shared" si="26"/>
        <v>28348.636155563392</v>
      </c>
      <c r="S478" s="386"/>
      <c r="T478" s="37"/>
      <c r="X478" s="39" t="str">
        <f t="shared" si="28"/>
        <v/>
      </c>
      <c r="Y478" s="42" t="str">
        <f t="shared" si="29"/>
        <v/>
      </c>
    </row>
    <row r="479" spans="1:25">
      <c r="A479" s="201"/>
      <c r="B479" s="283"/>
      <c r="C479" s="203"/>
      <c r="D479" s="205"/>
      <c r="E479" s="203"/>
      <c r="F479" s="205"/>
      <c r="G479" s="206"/>
      <c r="H479" s="206"/>
      <c r="I479" s="207"/>
      <c r="J479" s="208"/>
      <c r="K479" s="204"/>
      <c r="L479" s="273" t="str">
        <f t="shared" si="27"/>
        <v/>
      </c>
      <c r="M479" s="78"/>
      <c r="N479" s="78"/>
      <c r="O479" s="78"/>
      <c r="P479" s="78"/>
      <c r="Q479" s="78"/>
      <c r="R479" s="36">
        <f t="shared" si="26"/>
        <v>28348.636155563392</v>
      </c>
      <c r="S479" s="386"/>
      <c r="T479" s="37"/>
      <c r="X479" s="39" t="str">
        <f t="shared" si="28"/>
        <v/>
      </c>
      <c r="Y479" s="42" t="str">
        <f t="shared" si="29"/>
        <v/>
      </c>
    </row>
    <row r="480" spans="1:25">
      <c r="A480" s="201"/>
      <c r="B480" s="283"/>
      <c r="C480" s="203"/>
      <c r="D480" s="205"/>
      <c r="E480" s="203"/>
      <c r="F480" s="205"/>
      <c r="G480" s="206"/>
      <c r="H480" s="206"/>
      <c r="I480" s="207"/>
      <c r="J480" s="208"/>
      <c r="K480" s="204"/>
      <c r="L480" s="273" t="str">
        <f t="shared" si="27"/>
        <v/>
      </c>
      <c r="M480" s="78"/>
      <c r="N480" s="78"/>
      <c r="O480" s="78"/>
      <c r="P480" s="78"/>
      <c r="Q480" s="78"/>
      <c r="R480" s="36">
        <f t="shared" si="26"/>
        <v>28348.636155563392</v>
      </c>
      <c r="S480" s="386"/>
      <c r="T480" s="37"/>
      <c r="X480" s="39" t="str">
        <f t="shared" si="28"/>
        <v/>
      </c>
      <c r="Y480" s="42" t="str">
        <f t="shared" si="29"/>
        <v/>
      </c>
    </row>
    <row r="481" spans="1:25">
      <c r="A481" s="201"/>
      <c r="B481" s="283"/>
      <c r="C481" s="203"/>
      <c r="D481" s="205"/>
      <c r="E481" s="203"/>
      <c r="F481" s="205"/>
      <c r="G481" s="206"/>
      <c r="H481" s="206"/>
      <c r="I481" s="207"/>
      <c r="J481" s="208"/>
      <c r="K481" s="204"/>
      <c r="L481" s="273" t="str">
        <f t="shared" si="27"/>
        <v/>
      </c>
      <c r="M481" s="78"/>
      <c r="N481" s="78"/>
      <c r="O481" s="78"/>
      <c r="P481" s="78"/>
      <c r="Q481" s="78"/>
      <c r="R481" s="36">
        <f t="shared" si="26"/>
        <v>28348.636155563392</v>
      </c>
      <c r="S481" s="386"/>
      <c r="T481" s="37"/>
      <c r="X481" s="39" t="str">
        <f t="shared" si="28"/>
        <v/>
      </c>
      <c r="Y481" s="42" t="str">
        <f t="shared" si="29"/>
        <v/>
      </c>
    </row>
    <row r="482" spans="1:25">
      <c r="A482" s="201"/>
      <c r="B482" s="283"/>
      <c r="C482" s="203"/>
      <c r="D482" s="205"/>
      <c r="E482" s="203"/>
      <c r="F482" s="205"/>
      <c r="G482" s="206"/>
      <c r="H482" s="206"/>
      <c r="I482" s="207"/>
      <c r="J482" s="208"/>
      <c r="K482" s="204"/>
      <c r="L482" s="273" t="str">
        <f t="shared" si="27"/>
        <v/>
      </c>
      <c r="M482" s="78"/>
      <c r="N482" s="78"/>
      <c r="O482" s="78"/>
      <c r="P482" s="78"/>
      <c r="Q482" s="78"/>
      <c r="R482" s="36">
        <f t="shared" ref="R482:R545" si="30">R481*((J482/100)+1)</f>
        <v>28348.636155563392</v>
      </c>
      <c r="S482" s="386"/>
      <c r="T482" s="37"/>
      <c r="X482" s="39" t="str">
        <f t="shared" si="28"/>
        <v/>
      </c>
      <c r="Y482" s="42" t="str">
        <f t="shared" si="29"/>
        <v/>
      </c>
    </row>
    <row r="483" spans="1:25">
      <c r="A483" s="201"/>
      <c r="B483" s="283"/>
      <c r="C483" s="203"/>
      <c r="D483" s="205"/>
      <c r="E483" s="203"/>
      <c r="F483" s="205"/>
      <c r="G483" s="206"/>
      <c r="H483" s="206"/>
      <c r="I483" s="207"/>
      <c r="J483" s="208"/>
      <c r="K483" s="204"/>
      <c r="L483" s="273" t="str">
        <f t="shared" si="27"/>
        <v/>
      </c>
      <c r="M483" s="78"/>
      <c r="N483" s="78"/>
      <c r="O483" s="78"/>
      <c r="P483" s="78"/>
      <c r="Q483" s="78"/>
      <c r="R483" s="36">
        <f t="shared" si="30"/>
        <v>28348.636155563392</v>
      </c>
      <c r="S483" s="386"/>
      <c r="T483" s="37"/>
      <c r="X483" s="39" t="str">
        <f t="shared" si="28"/>
        <v/>
      </c>
      <c r="Y483" s="42" t="str">
        <f t="shared" si="29"/>
        <v/>
      </c>
    </row>
    <row r="484" spans="1:25">
      <c r="A484" s="201"/>
      <c r="B484" s="283"/>
      <c r="C484" s="203"/>
      <c r="D484" s="205"/>
      <c r="E484" s="203"/>
      <c r="F484" s="205"/>
      <c r="G484" s="206"/>
      <c r="H484" s="206"/>
      <c r="I484" s="207"/>
      <c r="J484" s="208"/>
      <c r="K484" s="204"/>
      <c r="L484" s="273" t="str">
        <f t="shared" si="27"/>
        <v/>
      </c>
      <c r="M484" s="78"/>
      <c r="N484" s="78"/>
      <c r="O484" s="78"/>
      <c r="P484" s="78"/>
      <c r="Q484" s="78"/>
      <c r="R484" s="36">
        <f t="shared" si="30"/>
        <v>28348.636155563392</v>
      </c>
      <c r="S484" s="386"/>
      <c r="T484" s="37"/>
      <c r="X484" s="39" t="str">
        <f t="shared" si="28"/>
        <v/>
      </c>
      <c r="Y484" s="42" t="str">
        <f t="shared" si="29"/>
        <v/>
      </c>
    </row>
    <row r="485" spans="1:25">
      <c r="A485" s="201"/>
      <c r="B485" s="283"/>
      <c r="C485" s="203"/>
      <c r="D485" s="205"/>
      <c r="E485" s="203"/>
      <c r="F485" s="205"/>
      <c r="G485" s="206"/>
      <c r="H485" s="206"/>
      <c r="I485" s="207"/>
      <c r="J485" s="208"/>
      <c r="K485" s="204"/>
      <c r="L485" s="273" t="str">
        <f t="shared" si="27"/>
        <v/>
      </c>
      <c r="M485" s="78"/>
      <c r="N485" s="78"/>
      <c r="O485" s="78"/>
      <c r="P485" s="78"/>
      <c r="Q485" s="78"/>
      <c r="R485" s="36">
        <f t="shared" si="30"/>
        <v>28348.636155563392</v>
      </c>
      <c r="S485" s="386"/>
      <c r="T485" s="37"/>
      <c r="X485" s="39" t="str">
        <f t="shared" si="28"/>
        <v/>
      </c>
      <c r="Y485" s="42" t="str">
        <f t="shared" si="29"/>
        <v/>
      </c>
    </row>
    <row r="486" spans="1:25">
      <c r="A486" s="201"/>
      <c r="B486" s="283"/>
      <c r="C486" s="203"/>
      <c r="D486" s="205"/>
      <c r="E486" s="203"/>
      <c r="F486" s="205"/>
      <c r="G486" s="206"/>
      <c r="H486" s="206"/>
      <c r="I486" s="207"/>
      <c r="J486" s="208"/>
      <c r="K486" s="204"/>
      <c r="L486" s="273" t="str">
        <f t="shared" si="27"/>
        <v/>
      </c>
      <c r="M486" s="78"/>
      <c r="N486" s="78"/>
      <c r="O486" s="78"/>
      <c r="P486" s="78"/>
      <c r="Q486" s="78"/>
      <c r="R486" s="36">
        <f t="shared" si="30"/>
        <v>28348.636155563392</v>
      </c>
      <c r="S486" s="386"/>
      <c r="T486" s="37"/>
      <c r="X486" s="39" t="str">
        <f t="shared" si="28"/>
        <v/>
      </c>
      <c r="Y486" s="42" t="str">
        <f t="shared" si="29"/>
        <v/>
      </c>
    </row>
    <row r="487" spans="1:25">
      <c r="A487" s="201"/>
      <c r="B487" s="283"/>
      <c r="C487" s="203"/>
      <c r="D487" s="205"/>
      <c r="E487" s="203"/>
      <c r="F487" s="205"/>
      <c r="G487" s="206"/>
      <c r="H487" s="206"/>
      <c r="I487" s="207"/>
      <c r="J487" s="208"/>
      <c r="K487" s="204"/>
      <c r="L487" s="273" t="str">
        <f t="shared" si="27"/>
        <v/>
      </c>
      <c r="M487" s="78"/>
      <c r="N487" s="78"/>
      <c r="O487" s="78"/>
      <c r="P487" s="78"/>
      <c r="Q487" s="78"/>
      <c r="R487" s="36">
        <f t="shared" si="30"/>
        <v>28348.636155563392</v>
      </c>
      <c r="S487" s="386"/>
      <c r="T487" s="37"/>
      <c r="X487" s="39" t="str">
        <f t="shared" si="28"/>
        <v/>
      </c>
      <c r="Y487" s="42" t="str">
        <f t="shared" si="29"/>
        <v/>
      </c>
    </row>
    <row r="488" spans="1:25">
      <c r="A488" s="201"/>
      <c r="B488" s="283"/>
      <c r="C488" s="203"/>
      <c r="D488" s="205"/>
      <c r="E488" s="203"/>
      <c r="F488" s="205"/>
      <c r="G488" s="206"/>
      <c r="H488" s="206"/>
      <c r="I488" s="207"/>
      <c r="J488" s="208"/>
      <c r="K488" s="204"/>
      <c r="L488" s="273" t="str">
        <f t="shared" si="27"/>
        <v/>
      </c>
      <c r="M488" s="78"/>
      <c r="N488" s="78"/>
      <c r="O488" s="78"/>
      <c r="P488" s="78"/>
      <c r="Q488" s="78"/>
      <c r="R488" s="36">
        <f t="shared" si="30"/>
        <v>28348.636155563392</v>
      </c>
      <c r="S488" s="386"/>
      <c r="T488" s="37"/>
      <c r="X488" s="39" t="str">
        <f t="shared" si="28"/>
        <v/>
      </c>
      <c r="Y488" s="42" t="str">
        <f t="shared" si="29"/>
        <v/>
      </c>
    </row>
    <row r="489" spans="1:25">
      <c r="A489" s="201"/>
      <c r="B489" s="283"/>
      <c r="C489" s="203"/>
      <c r="D489" s="205"/>
      <c r="E489" s="203"/>
      <c r="F489" s="205"/>
      <c r="G489" s="206"/>
      <c r="H489" s="206"/>
      <c r="I489" s="207"/>
      <c r="J489" s="208"/>
      <c r="K489" s="204"/>
      <c r="L489" s="273" t="str">
        <f t="shared" si="27"/>
        <v/>
      </c>
      <c r="M489" s="78"/>
      <c r="N489" s="78"/>
      <c r="O489" s="78"/>
      <c r="P489" s="78"/>
      <c r="Q489" s="78"/>
      <c r="R489" s="36">
        <f t="shared" si="30"/>
        <v>28348.636155563392</v>
      </c>
      <c r="S489" s="386"/>
      <c r="T489" s="37"/>
      <c r="X489" s="39" t="str">
        <f t="shared" si="28"/>
        <v/>
      </c>
      <c r="Y489" s="42" t="str">
        <f t="shared" si="29"/>
        <v/>
      </c>
    </row>
    <row r="490" spans="1:25">
      <c r="A490" s="201"/>
      <c r="B490" s="283"/>
      <c r="C490" s="203"/>
      <c r="D490" s="205"/>
      <c r="E490" s="203"/>
      <c r="F490" s="205"/>
      <c r="G490" s="206"/>
      <c r="H490" s="206"/>
      <c r="I490" s="207"/>
      <c r="J490" s="208"/>
      <c r="K490" s="204"/>
      <c r="L490" s="273" t="str">
        <f t="shared" si="27"/>
        <v/>
      </c>
      <c r="M490" s="78"/>
      <c r="N490" s="78"/>
      <c r="O490" s="78"/>
      <c r="P490" s="78"/>
      <c r="Q490" s="78"/>
      <c r="R490" s="36">
        <f t="shared" si="30"/>
        <v>28348.636155563392</v>
      </c>
      <c r="S490" s="386"/>
      <c r="T490" s="37"/>
      <c r="X490" s="39" t="str">
        <f t="shared" si="28"/>
        <v/>
      </c>
      <c r="Y490" s="42" t="str">
        <f t="shared" si="29"/>
        <v/>
      </c>
    </row>
    <row r="491" spans="1:25">
      <c r="A491" s="201"/>
      <c r="B491" s="283"/>
      <c r="C491" s="203"/>
      <c r="D491" s="205"/>
      <c r="E491" s="203"/>
      <c r="F491" s="205"/>
      <c r="G491" s="206"/>
      <c r="H491" s="206"/>
      <c r="I491" s="207"/>
      <c r="J491" s="208"/>
      <c r="K491" s="204"/>
      <c r="L491" s="273" t="str">
        <f t="shared" si="27"/>
        <v/>
      </c>
      <c r="M491" s="78"/>
      <c r="N491" s="78"/>
      <c r="O491" s="78"/>
      <c r="P491" s="78"/>
      <c r="Q491" s="78"/>
      <c r="R491" s="36">
        <f t="shared" si="30"/>
        <v>28348.636155563392</v>
      </c>
      <c r="S491" s="386"/>
      <c r="T491" s="37"/>
      <c r="X491" s="39" t="str">
        <f t="shared" si="28"/>
        <v/>
      </c>
      <c r="Y491" s="42" t="str">
        <f t="shared" si="29"/>
        <v/>
      </c>
    </row>
    <row r="492" spans="1:25">
      <c r="A492" s="201"/>
      <c r="B492" s="283"/>
      <c r="C492" s="203"/>
      <c r="D492" s="205"/>
      <c r="E492" s="203"/>
      <c r="F492" s="205"/>
      <c r="G492" s="206"/>
      <c r="H492" s="206"/>
      <c r="I492" s="207"/>
      <c r="J492" s="208"/>
      <c r="K492" s="204"/>
      <c r="L492" s="273" t="str">
        <f t="shared" si="27"/>
        <v/>
      </c>
      <c r="M492" s="78"/>
      <c r="N492" s="78"/>
      <c r="O492" s="78"/>
      <c r="P492" s="78"/>
      <c r="Q492" s="78"/>
      <c r="R492" s="36">
        <f t="shared" si="30"/>
        <v>28348.636155563392</v>
      </c>
      <c r="S492" s="386"/>
      <c r="T492" s="37"/>
      <c r="X492" s="39" t="str">
        <f t="shared" si="28"/>
        <v/>
      </c>
      <c r="Y492" s="42" t="str">
        <f t="shared" si="29"/>
        <v/>
      </c>
    </row>
    <row r="493" spans="1:25">
      <c r="A493" s="201"/>
      <c r="B493" s="283"/>
      <c r="C493" s="203"/>
      <c r="D493" s="205"/>
      <c r="E493" s="203"/>
      <c r="F493" s="205"/>
      <c r="G493" s="206"/>
      <c r="H493" s="206"/>
      <c r="I493" s="207"/>
      <c r="J493" s="208"/>
      <c r="K493" s="204"/>
      <c r="L493" s="273" t="str">
        <f t="shared" ref="L493:L556" si="31">IF(B493="Compra",F493*G493,"")</f>
        <v/>
      </c>
      <c r="M493" s="78"/>
      <c r="N493" s="78"/>
      <c r="O493" s="78"/>
      <c r="P493" s="78"/>
      <c r="Q493" s="78"/>
      <c r="R493" s="36">
        <f t="shared" si="30"/>
        <v>28348.636155563392</v>
      </c>
      <c r="S493" s="386"/>
      <c r="T493" s="37"/>
      <c r="X493" s="39" t="str">
        <f t="shared" si="28"/>
        <v/>
      </c>
      <c r="Y493" s="42" t="str">
        <f t="shared" si="29"/>
        <v/>
      </c>
    </row>
    <row r="494" spans="1:25">
      <c r="A494" s="201"/>
      <c r="B494" s="283"/>
      <c r="C494" s="203"/>
      <c r="D494" s="205"/>
      <c r="E494" s="203"/>
      <c r="F494" s="205"/>
      <c r="G494" s="206"/>
      <c r="H494" s="206"/>
      <c r="I494" s="207"/>
      <c r="J494" s="208"/>
      <c r="K494" s="204"/>
      <c r="L494" s="273" t="str">
        <f t="shared" si="31"/>
        <v/>
      </c>
      <c r="M494" s="78"/>
      <c r="N494" s="78"/>
      <c r="O494" s="78"/>
      <c r="P494" s="78"/>
      <c r="Q494" s="78"/>
      <c r="R494" s="36">
        <f t="shared" si="30"/>
        <v>28348.636155563392</v>
      </c>
      <c r="S494" s="386"/>
      <c r="T494" s="37"/>
      <c r="X494" s="39" t="str">
        <f t="shared" si="28"/>
        <v/>
      </c>
      <c r="Y494" s="42" t="str">
        <f t="shared" si="29"/>
        <v/>
      </c>
    </row>
    <row r="495" spans="1:25">
      <c r="A495" s="201"/>
      <c r="B495" s="283"/>
      <c r="C495" s="203"/>
      <c r="D495" s="205"/>
      <c r="E495" s="203"/>
      <c r="F495" s="205"/>
      <c r="G495" s="206"/>
      <c r="H495" s="206"/>
      <c r="I495" s="207"/>
      <c r="J495" s="208"/>
      <c r="K495" s="204"/>
      <c r="L495" s="273" t="str">
        <f t="shared" si="31"/>
        <v/>
      </c>
      <c r="M495" s="78"/>
      <c r="N495" s="78"/>
      <c r="O495" s="78"/>
      <c r="P495" s="78"/>
      <c r="Q495" s="78"/>
      <c r="R495" s="36">
        <f t="shared" si="30"/>
        <v>28348.636155563392</v>
      </c>
      <c r="S495" s="386"/>
      <c r="T495" s="37"/>
      <c r="X495" s="39" t="str">
        <f t="shared" si="28"/>
        <v/>
      </c>
      <c r="Y495" s="42" t="str">
        <f t="shared" si="29"/>
        <v/>
      </c>
    </row>
    <row r="496" spans="1:25">
      <c r="A496" s="201"/>
      <c r="B496" s="283"/>
      <c r="C496" s="203"/>
      <c r="D496" s="205"/>
      <c r="E496" s="203"/>
      <c r="F496" s="205"/>
      <c r="G496" s="206"/>
      <c r="H496" s="206"/>
      <c r="I496" s="207"/>
      <c r="J496" s="208"/>
      <c r="K496" s="204"/>
      <c r="L496" s="273" t="str">
        <f t="shared" si="31"/>
        <v/>
      </c>
      <c r="M496" s="78"/>
      <c r="N496" s="78"/>
      <c r="O496" s="78"/>
      <c r="P496" s="78"/>
      <c r="Q496" s="78"/>
      <c r="R496" s="36">
        <f t="shared" si="30"/>
        <v>28348.636155563392</v>
      </c>
      <c r="S496" s="386"/>
      <c r="T496" s="37"/>
      <c r="X496" s="39" t="str">
        <f t="shared" si="28"/>
        <v/>
      </c>
      <c r="Y496" s="42" t="str">
        <f t="shared" si="29"/>
        <v/>
      </c>
    </row>
    <row r="497" spans="1:25">
      <c r="A497" s="201"/>
      <c r="B497" s="283"/>
      <c r="C497" s="203"/>
      <c r="D497" s="205"/>
      <c r="E497" s="203"/>
      <c r="F497" s="205"/>
      <c r="G497" s="206"/>
      <c r="H497" s="206"/>
      <c r="I497" s="207"/>
      <c r="J497" s="208"/>
      <c r="K497" s="204"/>
      <c r="L497" s="273" t="str">
        <f t="shared" si="31"/>
        <v/>
      </c>
      <c r="M497" s="78"/>
      <c r="N497" s="78"/>
      <c r="O497" s="78"/>
      <c r="P497" s="78"/>
      <c r="Q497" s="78"/>
      <c r="R497" s="36">
        <f t="shared" si="30"/>
        <v>28348.636155563392</v>
      </c>
      <c r="S497" s="386"/>
      <c r="T497" s="37"/>
      <c r="X497" s="39" t="str">
        <f t="shared" si="28"/>
        <v/>
      </c>
      <c r="Y497" s="42" t="str">
        <f t="shared" si="29"/>
        <v/>
      </c>
    </row>
    <row r="498" spans="1:25">
      <c r="A498" s="201"/>
      <c r="B498" s="283"/>
      <c r="C498" s="203"/>
      <c r="D498" s="205"/>
      <c r="E498" s="203"/>
      <c r="F498" s="205"/>
      <c r="G498" s="206"/>
      <c r="H498" s="206"/>
      <c r="I498" s="207"/>
      <c r="J498" s="208"/>
      <c r="K498" s="204"/>
      <c r="L498" s="273" t="str">
        <f t="shared" si="31"/>
        <v/>
      </c>
      <c r="M498" s="78"/>
      <c r="N498" s="78"/>
      <c r="O498" s="78"/>
      <c r="P498" s="78"/>
      <c r="Q498" s="78"/>
      <c r="R498" s="36">
        <f t="shared" si="30"/>
        <v>28348.636155563392</v>
      </c>
      <c r="S498" s="386"/>
      <c r="T498" s="37"/>
      <c r="X498" s="39" t="str">
        <f t="shared" si="28"/>
        <v/>
      </c>
      <c r="Y498" s="42" t="str">
        <f t="shared" si="29"/>
        <v/>
      </c>
    </row>
    <row r="499" spans="1:25">
      <c r="A499" s="201"/>
      <c r="B499" s="283"/>
      <c r="C499" s="203"/>
      <c r="D499" s="205"/>
      <c r="E499" s="203"/>
      <c r="F499" s="205"/>
      <c r="G499" s="206"/>
      <c r="H499" s="206"/>
      <c r="I499" s="207"/>
      <c r="J499" s="208"/>
      <c r="K499" s="204"/>
      <c r="L499" s="273" t="str">
        <f t="shared" si="31"/>
        <v/>
      </c>
      <c r="M499" s="78"/>
      <c r="N499" s="78"/>
      <c r="O499" s="78"/>
      <c r="P499" s="78"/>
      <c r="Q499" s="78"/>
      <c r="R499" s="36">
        <f t="shared" si="30"/>
        <v>28348.636155563392</v>
      </c>
      <c r="S499" s="386"/>
      <c r="T499" s="37"/>
      <c r="X499" s="39" t="str">
        <f t="shared" si="28"/>
        <v/>
      </c>
      <c r="Y499" s="42" t="str">
        <f t="shared" si="29"/>
        <v/>
      </c>
    </row>
    <row r="500" spans="1:25">
      <c r="A500" s="201"/>
      <c r="B500" s="283"/>
      <c r="C500" s="203"/>
      <c r="D500" s="205"/>
      <c r="E500" s="203"/>
      <c r="F500" s="205"/>
      <c r="G500" s="206"/>
      <c r="H500" s="206"/>
      <c r="I500" s="207"/>
      <c r="J500" s="208"/>
      <c r="K500" s="204"/>
      <c r="L500" s="273" t="str">
        <f t="shared" si="31"/>
        <v/>
      </c>
      <c r="M500" s="78"/>
      <c r="N500" s="78"/>
      <c r="O500" s="78"/>
      <c r="P500" s="78"/>
      <c r="Q500" s="78"/>
      <c r="R500" s="36">
        <f t="shared" si="30"/>
        <v>28348.636155563392</v>
      </c>
      <c r="S500" s="386"/>
      <c r="T500" s="37"/>
      <c r="X500" s="39" t="str">
        <f t="shared" si="28"/>
        <v/>
      </c>
      <c r="Y500" s="42" t="str">
        <f t="shared" si="29"/>
        <v/>
      </c>
    </row>
    <row r="501" spans="1:25">
      <c r="A501" s="201"/>
      <c r="B501" s="283"/>
      <c r="C501" s="203"/>
      <c r="D501" s="205"/>
      <c r="E501" s="203"/>
      <c r="F501" s="205"/>
      <c r="G501" s="206"/>
      <c r="H501" s="206"/>
      <c r="I501" s="207"/>
      <c r="J501" s="208"/>
      <c r="K501" s="204"/>
      <c r="L501" s="273" t="str">
        <f t="shared" si="31"/>
        <v/>
      </c>
      <c r="M501" s="78"/>
      <c r="N501" s="78"/>
      <c r="O501" s="78"/>
      <c r="P501" s="78"/>
      <c r="Q501" s="78"/>
      <c r="R501" s="36">
        <f t="shared" si="30"/>
        <v>28348.636155563392</v>
      </c>
      <c r="S501" s="386"/>
      <c r="T501" s="37"/>
      <c r="X501" s="39" t="str">
        <f t="shared" si="28"/>
        <v/>
      </c>
      <c r="Y501" s="42" t="str">
        <f t="shared" si="29"/>
        <v/>
      </c>
    </row>
    <row r="502" spans="1:25">
      <c r="A502" s="201"/>
      <c r="B502" s="283"/>
      <c r="C502" s="203"/>
      <c r="D502" s="205"/>
      <c r="E502" s="203"/>
      <c r="F502" s="205"/>
      <c r="G502" s="206"/>
      <c r="H502" s="206"/>
      <c r="I502" s="207"/>
      <c r="J502" s="208"/>
      <c r="K502" s="204"/>
      <c r="L502" s="273" t="str">
        <f t="shared" si="31"/>
        <v/>
      </c>
      <c r="M502" s="78"/>
      <c r="N502" s="78"/>
      <c r="O502" s="78"/>
      <c r="P502" s="78"/>
      <c r="Q502" s="78"/>
      <c r="R502" s="36">
        <f t="shared" si="30"/>
        <v>28348.636155563392</v>
      </c>
      <c r="S502" s="386"/>
      <c r="T502" s="37"/>
      <c r="X502" s="39" t="str">
        <f t="shared" ref="X502:X565" si="32">IF(I617&lt;&gt;0,I617,"")</f>
        <v/>
      </c>
      <c r="Y502" s="42" t="str">
        <f t="shared" ref="Y502:Y565" si="33">IF(I617&lt;&gt;0,A617,"")</f>
        <v/>
      </c>
    </row>
    <row r="503" spans="1:25">
      <c r="A503" s="201"/>
      <c r="B503" s="283"/>
      <c r="C503" s="203"/>
      <c r="D503" s="205"/>
      <c r="E503" s="203"/>
      <c r="F503" s="205"/>
      <c r="G503" s="206"/>
      <c r="H503" s="206"/>
      <c r="I503" s="207"/>
      <c r="J503" s="208"/>
      <c r="K503" s="204"/>
      <c r="L503" s="273" t="str">
        <f t="shared" si="31"/>
        <v/>
      </c>
      <c r="M503" s="78"/>
      <c r="N503" s="78"/>
      <c r="O503" s="78"/>
      <c r="P503" s="78"/>
      <c r="Q503" s="78"/>
      <c r="R503" s="36">
        <f t="shared" si="30"/>
        <v>28348.636155563392</v>
      </c>
      <c r="S503" s="386"/>
      <c r="T503" s="37"/>
      <c r="X503" s="39" t="str">
        <f t="shared" si="32"/>
        <v/>
      </c>
      <c r="Y503" s="42" t="str">
        <f t="shared" si="33"/>
        <v/>
      </c>
    </row>
    <row r="504" spans="1:25">
      <c r="A504" s="201"/>
      <c r="B504" s="283"/>
      <c r="C504" s="203"/>
      <c r="D504" s="205"/>
      <c r="E504" s="203"/>
      <c r="F504" s="205"/>
      <c r="G504" s="206"/>
      <c r="H504" s="206"/>
      <c r="I504" s="207"/>
      <c r="J504" s="208"/>
      <c r="K504" s="204"/>
      <c r="L504" s="273" t="str">
        <f t="shared" si="31"/>
        <v/>
      </c>
      <c r="M504" s="78"/>
      <c r="N504" s="78"/>
      <c r="O504" s="78"/>
      <c r="P504" s="78"/>
      <c r="Q504" s="78"/>
      <c r="R504" s="36">
        <f t="shared" si="30"/>
        <v>28348.636155563392</v>
      </c>
      <c r="S504" s="386"/>
      <c r="T504" s="37"/>
      <c r="X504" s="39" t="str">
        <f t="shared" si="32"/>
        <v/>
      </c>
      <c r="Y504" s="42" t="str">
        <f t="shared" si="33"/>
        <v/>
      </c>
    </row>
    <row r="505" spans="1:25">
      <c r="A505" s="201"/>
      <c r="B505" s="283"/>
      <c r="C505" s="203"/>
      <c r="D505" s="205"/>
      <c r="E505" s="203"/>
      <c r="F505" s="205"/>
      <c r="G505" s="206"/>
      <c r="H505" s="206"/>
      <c r="I505" s="207"/>
      <c r="J505" s="208"/>
      <c r="K505" s="204"/>
      <c r="L505" s="273" t="str">
        <f t="shared" si="31"/>
        <v/>
      </c>
      <c r="M505" s="78"/>
      <c r="N505" s="78"/>
      <c r="O505" s="78"/>
      <c r="P505" s="78"/>
      <c r="Q505" s="78"/>
      <c r="R505" s="36">
        <f t="shared" si="30"/>
        <v>28348.636155563392</v>
      </c>
      <c r="S505" s="386"/>
      <c r="T505" s="37"/>
      <c r="X505" s="39" t="str">
        <f t="shared" si="32"/>
        <v/>
      </c>
      <c r="Y505" s="42" t="str">
        <f t="shared" si="33"/>
        <v/>
      </c>
    </row>
    <row r="506" spans="1:25">
      <c r="A506" s="201"/>
      <c r="B506" s="283"/>
      <c r="C506" s="203"/>
      <c r="D506" s="205"/>
      <c r="E506" s="203"/>
      <c r="F506" s="205"/>
      <c r="G506" s="206"/>
      <c r="H506" s="206"/>
      <c r="I506" s="207"/>
      <c r="J506" s="208"/>
      <c r="K506" s="204"/>
      <c r="L506" s="273" t="str">
        <f t="shared" si="31"/>
        <v/>
      </c>
      <c r="M506" s="78"/>
      <c r="N506" s="78"/>
      <c r="O506" s="78"/>
      <c r="P506" s="78"/>
      <c r="Q506" s="78"/>
      <c r="R506" s="36">
        <f t="shared" si="30"/>
        <v>28348.636155563392</v>
      </c>
      <c r="S506" s="386"/>
      <c r="T506" s="37"/>
      <c r="X506" s="39" t="str">
        <f t="shared" si="32"/>
        <v/>
      </c>
      <c r="Y506" s="42" t="str">
        <f t="shared" si="33"/>
        <v/>
      </c>
    </row>
    <row r="507" spans="1:25">
      <c r="A507" s="201"/>
      <c r="B507" s="283"/>
      <c r="C507" s="203"/>
      <c r="D507" s="205"/>
      <c r="E507" s="203"/>
      <c r="F507" s="205"/>
      <c r="G507" s="206"/>
      <c r="H507" s="206"/>
      <c r="I507" s="207"/>
      <c r="J507" s="208"/>
      <c r="K507" s="204"/>
      <c r="L507" s="273" t="str">
        <f t="shared" si="31"/>
        <v/>
      </c>
      <c r="M507" s="78"/>
      <c r="N507" s="78"/>
      <c r="O507" s="78"/>
      <c r="P507" s="78"/>
      <c r="Q507" s="78"/>
      <c r="R507" s="36">
        <f t="shared" si="30"/>
        <v>28348.636155563392</v>
      </c>
      <c r="S507" s="386"/>
      <c r="T507" s="37"/>
      <c r="X507" s="39" t="str">
        <f t="shared" si="32"/>
        <v/>
      </c>
      <c r="Y507" s="42" t="str">
        <f t="shared" si="33"/>
        <v/>
      </c>
    </row>
    <row r="508" spans="1:25">
      <c r="A508" s="201"/>
      <c r="B508" s="283"/>
      <c r="C508" s="203"/>
      <c r="D508" s="205"/>
      <c r="E508" s="203"/>
      <c r="F508" s="205"/>
      <c r="G508" s="206"/>
      <c r="H508" s="206"/>
      <c r="I508" s="207"/>
      <c r="J508" s="208"/>
      <c r="K508" s="204"/>
      <c r="L508" s="273" t="str">
        <f t="shared" si="31"/>
        <v/>
      </c>
      <c r="M508" s="78"/>
      <c r="N508" s="78"/>
      <c r="O508" s="78"/>
      <c r="P508" s="78"/>
      <c r="Q508" s="78"/>
      <c r="R508" s="36">
        <f t="shared" si="30"/>
        <v>28348.636155563392</v>
      </c>
      <c r="S508" s="386"/>
      <c r="T508" s="37"/>
      <c r="X508" s="39" t="str">
        <f t="shared" si="32"/>
        <v/>
      </c>
      <c r="Y508" s="42" t="str">
        <f t="shared" si="33"/>
        <v/>
      </c>
    </row>
    <row r="509" spans="1:25">
      <c r="A509" s="201"/>
      <c r="B509" s="283"/>
      <c r="C509" s="203"/>
      <c r="D509" s="205"/>
      <c r="E509" s="203"/>
      <c r="F509" s="205"/>
      <c r="G509" s="206"/>
      <c r="H509" s="206"/>
      <c r="I509" s="207"/>
      <c r="J509" s="208"/>
      <c r="K509" s="204"/>
      <c r="L509" s="273" t="str">
        <f t="shared" si="31"/>
        <v/>
      </c>
      <c r="M509" s="78"/>
      <c r="N509" s="78"/>
      <c r="O509" s="78"/>
      <c r="P509" s="78"/>
      <c r="Q509" s="78"/>
      <c r="R509" s="36">
        <f t="shared" si="30"/>
        <v>28348.636155563392</v>
      </c>
      <c r="S509" s="386"/>
      <c r="T509" s="37"/>
      <c r="X509" s="39" t="str">
        <f t="shared" si="32"/>
        <v/>
      </c>
      <c r="Y509" s="42" t="str">
        <f t="shared" si="33"/>
        <v/>
      </c>
    </row>
    <row r="510" spans="1:25">
      <c r="A510" s="201"/>
      <c r="B510" s="283"/>
      <c r="C510" s="203"/>
      <c r="D510" s="205"/>
      <c r="E510" s="203"/>
      <c r="F510" s="205"/>
      <c r="G510" s="206"/>
      <c r="H510" s="206"/>
      <c r="I510" s="207"/>
      <c r="J510" s="208"/>
      <c r="K510" s="204"/>
      <c r="L510" s="273" t="str">
        <f t="shared" si="31"/>
        <v/>
      </c>
      <c r="M510" s="78"/>
      <c r="N510" s="78"/>
      <c r="O510" s="78"/>
      <c r="P510" s="78"/>
      <c r="Q510" s="78"/>
      <c r="R510" s="36">
        <f t="shared" si="30"/>
        <v>28348.636155563392</v>
      </c>
      <c r="S510" s="386"/>
      <c r="T510" s="37"/>
      <c r="X510" s="39" t="str">
        <f t="shared" si="32"/>
        <v/>
      </c>
      <c r="Y510" s="42" t="str">
        <f t="shared" si="33"/>
        <v/>
      </c>
    </row>
    <row r="511" spans="1:25">
      <c r="A511" s="201"/>
      <c r="B511" s="283"/>
      <c r="C511" s="203"/>
      <c r="D511" s="205"/>
      <c r="E511" s="203"/>
      <c r="F511" s="205"/>
      <c r="G511" s="206"/>
      <c r="H511" s="206"/>
      <c r="I511" s="207"/>
      <c r="J511" s="208"/>
      <c r="K511" s="204"/>
      <c r="L511" s="273" t="str">
        <f t="shared" si="31"/>
        <v/>
      </c>
      <c r="M511" s="78"/>
      <c r="N511" s="78"/>
      <c r="O511" s="78"/>
      <c r="P511" s="78"/>
      <c r="Q511" s="78"/>
      <c r="R511" s="36">
        <f t="shared" si="30"/>
        <v>28348.636155563392</v>
      </c>
      <c r="S511" s="386"/>
      <c r="T511" s="37"/>
      <c r="X511" s="39" t="str">
        <f t="shared" si="32"/>
        <v/>
      </c>
      <c r="Y511" s="42" t="str">
        <f t="shared" si="33"/>
        <v/>
      </c>
    </row>
    <row r="512" spans="1:25">
      <c r="A512" s="201"/>
      <c r="B512" s="283"/>
      <c r="C512" s="203"/>
      <c r="D512" s="205"/>
      <c r="E512" s="203"/>
      <c r="F512" s="205"/>
      <c r="G512" s="206"/>
      <c r="H512" s="206"/>
      <c r="I512" s="207"/>
      <c r="J512" s="208"/>
      <c r="K512" s="204"/>
      <c r="L512" s="273" t="str">
        <f t="shared" si="31"/>
        <v/>
      </c>
      <c r="M512" s="78"/>
      <c r="N512" s="78"/>
      <c r="O512" s="78"/>
      <c r="P512" s="78"/>
      <c r="Q512" s="78"/>
      <c r="R512" s="36">
        <f t="shared" si="30"/>
        <v>28348.636155563392</v>
      </c>
      <c r="S512" s="386"/>
      <c r="T512" s="37"/>
      <c r="X512" s="39" t="str">
        <f t="shared" si="32"/>
        <v/>
      </c>
      <c r="Y512" s="42" t="str">
        <f t="shared" si="33"/>
        <v/>
      </c>
    </row>
    <row r="513" spans="1:25">
      <c r="A513" s="201"/>
      <c r="B513" s="283"/>
      <c r="C513" s="203"/>
      <c r="D513" s="205"/>
      <c r="E513" s="203"/>
      <c r="F513" s="205"/>
      <c r="G513" s="206"/>
      <c r="H513" s="206"/>
      <c r="I513" s="207"/>
      <c r="J513" s="208"/>
      <c r="K513" s="204"/>
      <c r="L513" s="273" t="str">
        <f t="shared" si="31"/>
        <v/>
      </c>
      <c r="M513" s="78"/>
      <c r="N513" s="78"/>
      <c r="O513" s="78"/>
      <c r="P513" s="78"/>
      <c r="Q513" s="78"/>
      <c r="R513" s="36">
        <f t="shared" si="30"/>
        <v>28348.636155563392</v>
      </c>
      <c r="S513" s="386"/>
      <c r="T513" s="37"/>
      <c r="X513" s="39" t="str">
        <f t="shared" si="32"/>
        <v/>
      </c>
      <c r="Y513" s="42" t="str">
        <f t="shared" si="33"/>
        <v/>
      </c>
    </row>
    <row r="514" spans="1:25">
      <c r="A514" s="399"/>
      <c r="B514" s="18"/>
      <c r="C514" s="78"/>
      <c r="D514" s="78"/>
      <c r="E514" s="78"/>
      <c r="F514" s="78"/>
      <c r="G514" s="400"/>
      <c r="H514" s="400"/>
      <c r="I514" s="401"/>
      <c r="J514" s="78"/>
      <c r="K514" s="78"/>
      <c r="L514" s="273" t="str">
        <f t="shared" si="31"/>
        <v/>
      </c>
      <c r="M514" s="78"/>
      <c r="N514" s="78"/>
      <c r="O514" s="78"/>
      <c r="P514" s="78"/>
      <c r="Q514" s="78"/>
      <c r="R514" s="36">
        <f t="shared" si="30"/>
        <v>28348.636155563392</v>
      </c>
      <c r="S514" s="386"/>
      <c r="T514" s="37"/>
      <c r="X514" s="39" t="str">
        <f t="shared" si="32"/>
        <v/>
      </c>
      <c r="Y514" s="42" t="str">
        <f t="shared" si="33"/>
        <v/>
      </c>
    </row>
    <row r="515" spans="1:25">
      <c r="A515" s="399"/>
      <c r="B515" s="18"/>
      <c r="C515" s="78"/>
      <c r="D515" s="78"/>
      <c r="E515" s="78"/>
      <c r="F515" s="78"/>
      <c r="G515" s="400"/>
      <c r="H515" s="400"/>
      <c r="I515" s="401"/>
      <c r="J515" s="78"/>
      <c r="K515" s="78"/>
      <c r="L515" s="273" t="str">
        <f t="shared" si="31"/>
        <v/>
      </c>
      <c r="M515" s="78"/>
      <c r="N515" s="78"/>
      <c r="O515" s="78"/>
      <c r="P515" s="78"/>
      <c r="Q515" s="78"/>
      <c r="R515" s="36">
        <f t="shared" si="30"/>
        <v>28348.636155563392</v>
      </c>
      <c r="S515" s="386"/>
      <c r="T515" s="37"/>
      <c r="X515" s="39" t="str">
        <f t="shared" si="32"/>
        <v/>
      </c>
      <c r="Y515" s="42" t="str">
        <f t="shared" si="33"/>
        <v/>
      </c>
    </row>
    <row r="516" spans="1:25">
      <c r="A516" s="399"/>
      <c r="B516" s="18"/>
      <c r="C516" s="78"/>
      <c r="D516" s="78"/>
      <c r="E516" s="78"/>
      <c r="F516" s="78"/>
      <c r="G516" s="400"/>
      <c r="H516" s="400"/>
      <c r="I516" s="401"/>
      <c r="J516" s="78"/>
      <c r="K516" s="78"/>
      <c r="L516" s="273" t="str">
        <f t="shared" si="31"/>
        <v/>
      </c>
      <c r="M516" s="78"/>
      <c r="N516" s="78"/>
      <c r="O516" s="78"/>
      <c r="P516" s="78"/>
      <c r="Q516" s="78"/>
      <c r="R516" s="36">
        <f t="shared" si="30"/>
        <v>28348.636155563392</v>
      </c>
      <c r="S516" s="386"/>
      <c r="T516" s="37"/>
      <c r="X516" s="39" t="str">
        <f t="shared" si="32"/>
        <v/>
      </c>
      <c r="Y516" s="42" t="str">
        <f t="shared" si="33"/>
        <v/>
      </c>
    </row>
    <row r="517" spans="1:25">
      <c r="A517" s="399"/>
      <c r="B517" s="18"/>
      <c r="C517" s="78"/>
      <c r="D517" s="78"/>
      <c r="E517" s="78"/>
      <c r="F517" s="78"/>
      <c r="G517" s="400"/>
      <c r="H517" s="400"/>
      <c r="I517" s="401"/>
      <c r="J517" s="78"/>
      <c r="K517" s="78"/>
      <c r="L517" s="273" t="str">
        <f t="shared" si="31"/>
        <v/>
      </c>
      <c r="M517" s="78"/>
      <c r="N517" s="78"/>
      <c r="O517" s="78"/>
      <c r="P517" s="78"/>
      <c r="Q517" s="78"/>
      <c r="R517" s="36">
        <f t="shared" si="30"/>
        <v>28348.636155563392</v>
      </c>
      <c r="S517" s="386"/>
      <c r="T517" s="37"/>
      <c r="X517" s="39" t="str">
        <f t="shared" si="32"/>
        <v/>
      </c>
      <c r="Y517" s="42" t="str">
        <f t="shared" si="33"/>
        <v/>
      </c>
    </row>
    <row r="518" spans="1:25">
      <c r="A518" s="399"/>
      <c r="B518" s="18"/>
      <c r="C518" s="78"/>
      <c r="D518" s="78"/>
      <c r="E518" s="78"/>
      <c r="F518" s="78"/>
      <c r="G518" s="400"/>
      <c r="H518" s="400"/>
      <c r="I518" s="401"/>
      <c r="J518" s="78"/>
      <c r="K518" s="78"/>
      <c r="L518" s="273" t="str">
        <f t="shared" si="31"/>
        <v/>
      </c>
      <c r="M518" s="78"/>
      <c r="N518" s="78"/>
      <c r="O518" s="78"/>
      <c r="P518" s="78"/>
      <c r="Q518" s="78"/>
      <c r="R518" s="36">
        <f t="shared" si="30"/>
        <v>28348.636155563392</v>
      </c>
      <c r="S518" s="386"/>
      <c r="T518" s="37"/>
      <c r="X518" s="39" t="str">
        <f t="shared" si="32"/>
        <v/>
      </c>
      <c r="Y518" s="42" t="str">
        <f t="shared" si="33"/>
        <v/>
      </c>
    </row>
    <row r="519" spans="1:25">
      <c r="A519" s="399"/>
      <c r="B519" s="18"/>
      <c r="C519" s="78"/>
      <c r="D519" s="78"/>
      <c r="E519" s="78"/>
      <c r="F519" s="78"/>
      <c r="G519" s="400"/>
      <c r="H519" s="400"/>
      <c r="I519" s="401"/>
      <c r="J519" s="78"/>
      <c r="K519" s="78"/>
      <c r="L519" s="273" t="str">
        <f t="shared" si="31"/>
        <v/>
      </c>
      <c r="M519" s="78"/>
      <c r="N519" s="78"/>
      <c r="O519" s="78"/>
      <c r="P519" s="78"/>
      <c r="Q519" s="78"/>
      <c r="R519" s="36">
        <f t="shared" si="30"/>
        <v>28348.636155563392</v>
      </c>
      <c r="S519" s="386"/>
      <c r="T519" s="37"/>
      <c r="X519" s="39" t="str">
        <f t="shared" si="32"/>
        <v/>
      </c>
      <c r="Y519" s="42" t="str">
        <f t="shared" si="33"/>
        <v/>
      </c>
    </row>
    <row r="520" spans="1:25">
      <c r="A520" s="399"/>
      <c r="B520" s="18"/>
      <c r="C520" s="78"/>
      <c r="D520" s="78"/>
      <c r="E520" s="78"/>
      <c r="F520" s="78"/>
      <c r="G520" s="400"/>
      <c r="H520" s="400"/>
      <c r="I520" s="401"/>
      <c r="J520" s="78"/>
      <c r="K520" s="78"/>
      <c r="L520" s="273" t="str">
        <f t="shared" si="31"/>
        <v/>
      </c>
      <c r="M520" s="78"/>
      <c r="N520" s="78"/>
      <c r="O520" s="78"/>
      <c r="P520" s="78"/>
      <c r="Q520" s="78"/>
      <c r="R520" s="36">
        <f t="shared" si="30"/>
        <v>28348.636155563392</v>
      </c>
      <c r="S520" s="386"/>
      <c r="T520" s="37"/>
      <c r="X520" s="39" t="str">
        <f t="shared" si="32"/>
        <v/>
      </c>
      <c r="Y520" s="42" t="str">
        <f t="shared" si="33"/>
        <v/>
      </c>
    </row>
    <row r="521" spans="1:25">
      <c r="A521" s="399"/>
      <c r="B521" s="18"/>
      <c r="C521" s="78"/>
      <c r="D521" s="78"/>
      <c r="E521" s="78"/>
      <c r="F521" s="78"/>
      <c r="G521" s="400"/>
      <c r="H521" s="400"/>
      <c r="I521" s="401"/>
      <c r="J521" s="78"/>
      <c r="K521" s="78"/>
      <c r="L521" s="273" t="str">
        <f t="shared" si="31"/>
        <v/>
      </c>
      <c r="M521" s="78"/>
      <c r="N521" s="78"/>
      <c r="O521" s="78"/>
      <c r="P521" s="78"/>
      <c r="Q521" s="78"/>
      <c r="R521" s="36">
        <f t="shared" si="30"/>
        <v>28348.636155563392</v>
      </c>
      <c r="S521" s="386"/>
      <c r="T521" s="37"/>
      <c r="X521" s="39" t="str">
        <f t="shared" si="32"/>
        <v/>
      </c>
      <c r="Y521" s="42" t="str">
        <f t="shared" si="33"/>
        <v/>
      </c>
    </row>
    <row r="522" spans="1:25">
      <c r="A522" s="399"/>
      <c r="B522" s="18"/>
      <c r="C522" s="78"/>
      <c r="D522" s="78"/>
      <c r="E522" s="78"/>
      <c r="F522" s="78"/>
      <c r="G522" s="400"/>
      <c r="H522" s="400"/>
      <c r="I522" s="401"/>
      <c r="J522" s="78"/>
      <c r="K522" s="78"/>
      <c r="L522" s="273" t="str">
        <f t="shared" si="31"/>
        <v/>
      </c>
      <c r="M522" s="78"/>
      <c r="N522" s="78"/>
      <c r="O522" s="78"/>
      <c r="P522" s="78"/>
      <c r="Q522" s="78"/>
      <c r="R522" s="36">
        <f t="shared" si="30"/>
        <v>28348.636155563392</v>
      </c>
      <c r="S522" s="386"/>
      <c r="T522" s="37"/>
      <c r="X522" s="39" t="str">
        <f t="shared" si="32"/>
        <v/>
      </c>
      <c r="Y522" s="42" t="str">
        <f t="shared" si="33"/>
        <v/>
      </c>
    </row>
    <row r="523" spans="1:25">
      <c r="A523" s="399"/>
      <c r="B523" s="18"/>
      <c r="C523" s="78"/>
      <c r="D523" s="78"/>
      <c r="E523" s="78"/>
      <c r="F523" s="78"/>
      <c r="G523" s="400"/>
      <c r="H523" s="400"/>
      <c r="I523" s="401"/>
      <c r="J523" s="78"/>
      <c r="K523" s="78"/>
      <c r="L523" s="273" t="str">
        <f t="shared" si="31"/>
        <v/>
      </c>
      <c r="M523" s="78"/>
      <c r="N523" s="78"/>
      <c r="O523" s="78"/>
      <c r="P523" s="78"/>
      <c r="Q523" s="78"/>
      <c r="R523" s="36">
        <f t="shared" si="30"/>
        <v>28348.636155563392</v>
      </c>
      <c r="S523" s="386"/>
      <c r="T523" s="37"/>
      <c r="X523" s="39" t="str">
        <f t="shared" si="32"/>
        <v/>
      </c>
      <c r="Y523" s="42" t="str">
        <f t="shared" si="33"/>
        <v/>
      </c>
    </row>
    <row r="524" spans="1:25">
      <c r="A524" s="399"/>
      <c r="B524" s="18"/>
      <c r="C524" s="78"/>
      <c r="D524" s="78"/>
      <c r="E524" s="78"/>
      <c r="F524" s="78"/>
      <c r="G524" s="400"/>
      <c r="H524" s="400"/>
      <c r="I524" s="401"/>
      <c r="J524" s="78"/>
      <c r="K524" s="78"/>
      <c r="L524" s="273" t="str">
        <f t="shared" si="31"/>
        <v/>
      </c>
      <c r="M524" s="78"/>
      <c r="N524" s="78"/>
      <c r="O524" s="78"/>
      <c r="P524" s="78"/>
      <c r="Q524" s="78"/>
      <c r="R524" s="36">
        <f t="shared" si="30"/>
        <v>28348.636155563392</v>
      </c>
      <c r="S524" s="386"/>
      <c r="T524" s="37"/>
      <c r="X524" s="39" t="str">
        <f t="shared" si="32"/>
        <v/>
      </c>
      <c r="Y524" s="42" t="str">
        <f t="shared" si="33"/>
        <v/>
      </c>
    </row>
    <row r="525" spans="1:25">
      <c r="A525" s="399"/>
      <c r="B525" s="18"/>
      <c r="C525" s="78"/>
      <c r="D525" s="78"/>
      <c r="E525" s="78"/>
      <c r="F525" s="78"/>
      <c r="G525" s="400"/>
      <c r="H525" s="400"/>
      <c r="I525" s="401"/>
      <c r="J525" s="78"/>
      <c r="K525" s="78"/>
      <c r="L525" s="273" t="str">
        <f t="shared" si="31"/>
        <v/>
      </c>
      <c r="M525" s="78"/>
      <c r="N525" s="78"/>
      <c r="O525" s="78"/>
      <c r="P525" s="78"/>
      <c r="Q525" s="78"/>
      <c r="R525" s="36">
        <f t="shared" si="30"/>
        <v>28348.636155563392</v>
      </c>
      <c r="S525" s="386"/>
      <c r="T525" s="37"/>
      <c r="X525" s="39" t="str">
        <f t="shared" si="32"/>
        <v/>
      </c>
      <c r="Y525" s="42" t="str">
        <f t="shared" si="33"/>
        <v/>
      </c>
    </row>
    <row r="526" spans="1:25">
      <c r="A526" s="399"/>
      <c r="B526" s="18"/>
      <c r="C526" s="78"/>
      <c r="D526" s="78"/>
      <c r="E526" s="78"/>
      <c r="F526" s="78"/>
      <c r="G526" s="400"/>
      <c r="H526" s="400"/>
      <c r="I526" s="401"/>
      <c r="J526" s="78"/>
      <c r="K526" s="78"/>
      <c r="L526" s="273" t="str">
        <f t="shared" si="31"/>
        <v/>
      </c>
      <c r="M526" s="78"/>
      <c r="N526" s="78"/>
      <c r="O526" s="78"/>
      <c r="P526" s="78"/>
      <c r="Q526" s="78"/>
      <c r="R526" s="36">
        <f t="shared" si="30"/>
        <v>28348.636155563392</v>
      </c>
      <c r="S526" s="386"/>
      <c r="T526" s="37"/>
      <c r="X526" s="39" t="str">
        <f t="shared" si="32"/>
        <v/>
      </c>
      <c r="Y526" s="42" t="str">
        <f t="shared" si="33"/>
        <v/>
      </c>
    </row>
    <row r="527" spans="1:25">
      <c r="A527" s="399"/>
      <c r="B527" s="18"/>
      <c r="C527" s="78"/>
      <c r="D527" s="78"/>
      <c r="E527" s="78"/>
      <c r="F527" s="78"/>
      <c r="G527" s="400"/>
      <c r="H527" s="400"/>
      <c r="I527" s="401"/>
      <c r="J527" s="78"/>
      <c r="K527" s="78"/>
      <c r="L527" s="273" t="str">
        <f t="shared" si="31"/>
        <v/>
      </c>
      <c r="M527" s="78"/>
      <c r="N527" s="78"/>
      <c r="O527" s="78"/>
      <c r="P527" s="78"/>
      <c r="Q527" s="78"/>
      <c r="R527" s="36">
        <f t="shared" si="30"/>
        <v>28348.636155563392</v>
      </c>
      <c r="S527" s="386"/>
      <c r="T527" s="37"/>
      <c r="X527" s="39" t="str">
        <f t="shared" si="32"/>
        <v/>
      </c>
      <c r="Y527" s="42" t="str">
        <f t="shared" si="33"/>
        <v/>
      </c>
    </row>
    <row r="528" spans="1:25">
      <c r="A528" s="399"/>
      <c r="B528" s="18"/>
      <c r="C528" s="78"/>
      <c r="D528" s="78"/>
      <c r="E528" s="78"/>
      <c r="F528" s="78"/>
      <c r="G528" s="400"/>
      <c r="H528" s="400"/>
      <c r="I528" s="401"/>
      <c r="J528" s="78"/>
      <c r="K528" s="78"/>
      <c r="L528" s="273" t="str">
        <f t="shared" si="31"/>
        <v/>
      </c>
      <c r="M528" s="78"/>
      <c r="N528" s="78"/>
      <c r="O528" s="78"/>
      <c r="P528" s="78"/>
      <c r="Q528" s="78"/>
      <c r="R528" s="36">
        <f t="shared" si="30"/>
        <v>28348.636155563392</v>
      </c>
      <c r="S528" s="386"/>
      <c r="T528" s="37"/>
      <c r="X528" s="39" t="str">
        <f t="shared" si="32"/>
        <v/>
      </c>
      <c r="Y528" s="42" t="str">
        <f t="shared" si="33"/>
        <v/>
      </c>
    </row>
    <row r="529" spans="1:25">
      <c r="A529" s="399"/>
      <c r="B529" s="18"/>
      <c r="C529" s="78"/>
      <c r="D529" s="78"/>
      <c r="E529" s="78"/>
      <c r="F529" s="78"/>
      <c r="G529" s="400"/>
      <c r="H529" s="400"/>
      <c r="I529" s="401"/>
      <c r="J529" s="78"/>
      <c r="K529" s="78"/>
      <c r="L529" s="273" t="str">
        <f t="shared" si="31"/>
        <v/>
      </c>
      <c r="M529" s="78"/>
      <c r="N529" s="78"/>
      <c r="O529" s="78"/>
      <c r="P529" s="78"/>
      <c r="Q529" s="78"/>
      <c r="R529" s="36">
        <f t="shared" si="30"/>
        <v>28348.636155563392</v>
      </c>
      <c r="S529" s="386"/>
      <c r="T529" s="37"/>
      <c r="X529" s="39" t="str">
        <f t="shared" si="32"/>
        <v/>
      </c>
      <c r="Y529" s="42" t="str">
        <f t="shared" si="33"/>
        <v/>
      </c>
    </row>
    <row r="530" spans="1:25">
      <c r="A530" s="399"/>
      <c r="B530" s="18"/>
      <c r="C530" s="78"/>
      <c r="D530" s="78"/>
      <c r="E530" s="78"/>
      <c r="F530" s="78"/>
      <c r="G530" s="400"/>
      <c r="H530" s="400"/>
      <c r="I530" s="401"/>
      <c r="J530" s="78"/>
      <c r="K530" s="78"/>
      <c r="L530" s="273" t="str">
        <f t="shared" si="31"/>
        <v/>
      </c>
      <c r="M530" s="78"/>
      <c r="N530" s="78"/>
      <c r="O530" s="78"/>
      <c r="P530" s="78"/>
      <c r="Q530" s="78"/>
      <c r="R530" s="36">
        <f t="shared" si="30"/>
        <v>28348.636155563392</v>
      </c>
      <c r="S530" s="386"/>
      <c r="T530" s="37"/>
      <c r="X530" s="39" t="str">
        <f t="shared" si="32"/>
        <v/>
      </c>
      <c r="Y530" s="42" t="str">
        <f t="shared" si="33"/>
        <v/>
      </c>
    </row>
    <row r="531" spans="1:25">
      <c r="A531" s="399"/>
      <c r="B531" s="18"/>
      <c r="C531" s="78"/>
      <c r="D531" s="78"/>
      <c r="E531" s="78"/>
      <c r="F531" s="78"/>
      <c r="G531" s="400"/>
      <c r="H531" s="400"/>
      <c r="I531" s="401"/>
      <c r="J531" s="78"/>
      <c r="K531" s="78"/>
      <c r="L531" s="273" t="str">
        <f t="shared" si="31"/>
        <v/>
      </c>
      <c r="M531" s="78"/>
      <c r="N531" s="78"/>
      <c r="O531" s="78"/>
      <c r="P531" s="78"/>
      <c r="Q531" s="78"/>
      <c r="R531" s="36">
        <f t="shared" si="30"/>
        <v>28348.636155563392</v>
      </c>
      <c r="S531" s="386"/>
      <c r="T531" s="37"/>
      <c r="X531" s="39" t="str">
        <f t="shared" si="32"/>
        <v/>
      </c>
      <c r="Y531" s="42" t="str">
        <f t="shared" si="33"/>
        <v/>
      </c>
    </row>
    <row r="532" spans="1:25">
      <c r="A532" s="399"/>
      <c r="B532" s="18"/>
      <c r="C532" s="78"/>
      <c r="D532" s="78"/>
      <c r="E532" s="78"/>
      <c r="F532" s="78"/>
      <c r="G532" s="400"/>
      <c r="H532" s="400"/>
      <c r="I532" s="401"/>
      <c r="J532" s="78"/>
      <c r="K532" s="78"/>
      <c r="L532" s="273" t="str">
        <f t="shared" si="31"/>
        <v/>
      </c>
      <c r="M532" s="78"/>
      <c r="N532" s="78"/>
      <c r="O532" s="78"/>
      <c r="P532" s="78"/>
      <c r="Q532" s="78"/>
      <c r="R532" s="36">
        <f t="shared" si="30"/>
        <v>28348.636155563392</v>
      </c>
      <c r="S532" s="386"/>
      <c r="T532" s="37"/>
      <c r="X532" s="39" t="str">
        <f t="shared" si="32"/>
        <v/>
      </c>
      <c r="Y532" s="42" t="str">
        <f t="shared" si="33"/>
        <v/>
      </c>
    </row>
    <row r="533" spans="1:25">
      <c r="A533" s="399"/>
      <c r="B533" s="18"/>
      <c r="C533" s="78"/>
      <c r="D533" s="78"/>
      <c r="E533" s="78"/>
      <c r="F533" s="78"/>
      <c r="G533" s="400"/>
      <c r="H533" s="400"/>
      <c r="I533" s="401"/>
      <c r="J533" s="78"/>
      <c r="K533" s="78"/>
      <c r="L533" s="273" t="str">
        <f t="shared" si="31"/>
        <v/>
      </c>
      <c r="M533" s="78"/>
      <c r="N533" s="78"/>
      <c r="O533" s="78"/>
      <c r="P533" s="78"/>
      <c r="Q533" s="78"/>
      <c r="R533" s="36">
        <f t="shared" si="30"/>
        <v>28348.636155563392</v>
      </c>
      <c r="S533" s="386"/>
      <c r="T533" s="37"/>
      <c r="X533" s="39" t="str">
        <f t="shared" si="32"/>
        <v/>
      </c>
      <c r="Y533" s="42" t="str">
        <f t="shared" si="33"/>
        <v/>
      </c>
    </row>
    <row r="534" spans="1:25">
      <c r="A534" s="399"/>
      <c r="B534" s="18"/>
      <c r="C534" s="78"/>
      <c r="D534" s="78"/>
      <c r="E534" s="78"/>
      <c r="F534" s="78"/>
      <c r="G534" s="400"/>
      <c r="H534" s="400"/>
      <c r="I534" s="401"/>
      <c r="J534" s="78"/>
      <c r="K534" s="78"/>
      <c r="L534" s="273" t="str">
        <f t="shared" si="31"/>
        <v/>
      </c>
      <c r="M534" s="78"/>
      <c r="N534" s="78"/>
      <c r="O534" s="78"/>
      <c r="P534" s="78"/>
      <c r="Q534" s="78"/>
      <c r="R534" s="36">
        <f t="shared" si="30"/>
        <v>28348.636155563392</v>
      </c>
      <c r="S534" s="386"/>
      <c r="T534" s="37"/>
      <c r="X534" s="39" t="str">
        <f t="shared" si="32"/>
        <v/>
      </c>
      <c r="Y534" s="42" t="str">
        <f t="shared" si="33"/>
        <v/>
      </c>
    </row>
    <row r="535" spans="1:25">
      <c r="A535" s="399"/>
      <c r="B535" s="18"/>
      <c r="C535" s="78"/>
      <c r="D535" s="78"/>
      <c r="E535" s="78"/>
      <c r="F535" s="78"/>
      <c r="G535" s="400"/>
      <c r="H535" s="400"/>
      <c r="I535" s="401"/>
      <c r="J535" s="78"/>
      <c r="K535" s="78"/>
      <c r="L535" s="273" t="str">
        <f t="shared" si="31"/>
        <v/>
      </c>
      <c r="M535" s="78"/>
      <c r="N535" s="78"/>
      <c r="O535" s="78"/>
      <c r="P535" s="78"/>
      <c r="Q535" s="78"/>
      <c r="R535" s="36">
        <f t="shared" si="30"/>
        <v>28348.636155563392</v>
      </c>
      <c r="S535" s="386"/>
      <c r="T535" s="37"/>
      <c r="X535" s="39" t="str">
        <f t="shared" si="32"/>
        <v/>
      </c>
      <c r="Y535" s="42" t="str">
        <f t="shared" si="33"/>
        <v/>
      </c>
    </row>
    <row r="536" spans="1:25">
      <c r="A536" s="399"/>
      <c r="B536" s="18"/>
      <c r="C536" s="78"/>
      <c r="D536" s="78"/>
      <c r="E536" s="78"/>
      <c r="F536" s="78"/>
      <c r="G536" s="400"/>
      <c r="H536" s="400"/>
      <c r="I536" s="401"/>
      <c r="J536" s="78"/>
      <c r="K536" s="78"/>
      <c r="L536" s="273" t="str">
        <f t="shared" si="31"/>
        <v/>
      </c>
      <c r="M536" s="78"/>
      <c r="N536" s="78"/>
      <c r="O536" s="78"/>
      <c r="P536" s="78"/>
      <c r="Q536" s="78"/>
      <c r="R536" s="36">
        <f t="shared" si="30"/>
        <v>28348.636155563392</v>
      </c>
      <c r="S536" s="386"/>
      <c r="T536" s="37"/>
      <c r="X536" s="39" t="str">
        <f t="shared" si="32"/>
        <v/>
      </c>
      <c r="Y536" s="42" t="str">
        <f t="shared" si="33"/>
        <v/>
      </c>
    </row>
    <row r="537" spans="1:25">
      <c r="A537" s="399"/>
      <c r="B537" s="18"/>
      <c r="C537" s="78"/>
      <c r="D537" s="78"/>
      <c r="E537" s="78"/>
      <c r="F537" s="78"/>
      <c r="G537" s="400"/>
      <c r="H537" s="400"/>
      <c r="I537" s="401"/>
      <c r="J537" s="78"/>
      <c r="K537" s="78"/>
      <c r="L537" s="273" t="str">
        <f t="shared" si="31"/>
        <v/>
      </c>
      <c r="M537" s="78"/>
      <c r="N537" s="78"/>
      <c r="O537" s="78"/>
      <c r="P537" s="78"/>
      <c r="Q537" s="78"/>
      <c r="R537" s="36">
        <f t="shared" si="30"/>
        <v>28348.636155563392</v>
      </c>
      <c r="S537" s="386"/>
      <c r="T537" s="37"/>
      <c r="X537" s="39" t="str">
        <f t="shared" si="32"/>
        <v/>
      </c>
      <c r="Y537" s="42" t="str">
        <f t="shared" si="33"/>
        <v/>
      </c>
    </row>
    <row r="538" spans="1:25">
      <c r="A538" s="399"/>
      <c r="B538" s="18"/>
      <c r="C538" s="78"/>
      <c r="D538" s="78"/>
      <c r="E538" s="78"/>
      <c r="F538" s="78"/>
      <c r="G538" s="400"/>
      <c r="H538" s="400"/>
      <c r="I538" s="401"/>
      <c r="J538" s="78"/>
      <c r="K538" s="78"/>
      <c r="L538" s="273" t="str">
        <f t="shared" si="31"/>
        <v/>
      </c>
      <c r="M538" s="78"/>
      <c r="N538" s="78"/>
      <c r="O538" s="78"/>
      <c r="P538" s="78"/>
      <c r="Q538" s="78"/>
      <c r="R538" s="36">
        <f t="shared" si="30"/>
        <v>28348.636155563392</v>
      </c>
      <c r="S538" s="386"/>
      <c r="T538" s="37"/>
      <c r="X538" s="39" t="str">
        <f t="shared" si="32"/>
        <v/>
      </c>
      <c r="Y538" s="42" t="str">
        <f t="shared" si="33"/>
        <v/>
      </c>
    </row>
    <row r="539" spans="1:25">
      <c r="A539" s="399"/>
      <c r="B539" s="18"/>
      <c r="C539" s="78"/>
      <c r="D539" s="78"/>
      <c r="E539" s="78"/>
      <c r="F539" s="78"/>
      <c r="G539" s="400"/>
      <c r="H539" s="400"/>
      <c r="I539" s="401"/>
      <c r="J539" s="78"/>
      <c r="K539" s="78"/>
      <c r="L539" s="273" t="str">
        <f t="shared" si="31"/>
        <v/>
      </c>
      <c r="M539" s="78"/>
      <c r="N539" s="78"/>
      <c r="O539" s="78"/>
      <c r="P539" s="78"/>
      <c r="Q539" s="78"/>
      <c r="R539" s="36">
        <f t="shared" si="30"/>
        <v>28348.636155563392</v>
      </c>
      <c r="S539" s="386"/>
      <c r="T539" s="37"/>
      <c r="X539" s="39" t="str">
        <f t="shared" si="32"/>
        <v/>
      </c>
      <c r="Y539" s="42" t="str">
        <f t="shared" si="33"/>
        <v/>
      </c>
    </row>
    <row r="540" spans="1:25">
      <c r="A540" s="399"/>
      <c r="B540" s="18"/>
      <c r="C540" s="78"/>
      <c r="D540" s="78"/>
      <c r="E540" s="78"/>
      <c r="F540" s="78"/>
      <c r="G540" s="400"/>
      <c r="H540" s="400"/>
      <c r="I540" s="401"/>
      <c r="J540" s="78"/>
      <c r="K540" s="78"/>
      <c r="L540" s="273" t="str">
        <f t="shared" si="31"/>
        <v/>
      </c>
      <c r="M540" s="78"/>
      <c r="N540" s="78"/>
      <c r="O540" s="78"/>
      <c r="P540" s="78"/>
      <c r="Q540" s="78"/>
      <c r="R540" s="36">
        <f t="shared" si="30"/>
        <v>28348.636155563392</v>
      </c>
      <c r="S540" s="386"/>
      <c r="T540" s="37"/>
      <c r="X540" s="39" t="str">
        <f t="shared" si="32"/>
        <v/>
      </c>
      <c r="Y540" s="42" t="str">
        <f t="shared" si="33"/>
        <v/>
      </c>
    </row>
    <row r="541" spans="1:25">
      <c r="A541" s="399"/>
      <c r="B541" s="18"/>
      <c r="C541" s="78"/>
      <c r="D541" s="78"/>
      <c r="E541" s="78"/>
      <c r="F541" s="78"/>
      <c r="G541" s="400"/>
      <c r="H541" s="400"/>
      <c r="I541" s="401"/>
      <c r="J541" s="78"/>
      <c r="K541" s="78"/>
      <c r="L541" s="273" t="str">
        <f t="shared" si="31"/>
        <v/>
      </c>
      <c r="M541" s="78"/>
      <c r="N541" s="78"/>
      <c r="O541" s="78"/>
      <c r="P541" s="78"/>
      <c r="Q541" s="78"/>
      <c r="R541" s="36">
        <f t="shared" si="30"/>
        <v>28348.636155563392</v>
      </c>
      <c r="S541" s="386"/>
      <c r="T541" s="37"/>
      <c r="X541" s="39" t="str">
        <f t="shared" si="32"/>
        <v/>
      </c>
      <c r="Y541" s="42" t="str">
        <f t="shared" si="33"/>
        <v/>
      </c>
    </row>
    <row r="542" spans="1:25">
      <c r="A542" s="399"/>
      <c r="B542" s="18"/>
      <c r="C542" s="78"/>
      <c r="D542" s="78"/>
      <c r="E542" s="78"/>
      <c r="F542" s="78"/>
      <c r="G542" s="400"/>
      <c r="H542" s="400"/>
      <c r="I542" s="401"/>
      <c r="J542" s="78"/>
      <c r="K542" s="78"/>
      <c r="L542" s="273" t="str">
        <f t="shared" si="31"/>
        <v/>
      </c>
      <c r="M542" s="78"/>
      <c r="N542" s="78"/>
      <c r="O542" s="78"/>
      <c r="P542" s="78"/>
      <c r="Q542" s="78"/>
      <c r="R542" s="36">
        <f t="shared" si="30"/>
        <v>28348.636155563392</v>
      </c>
      <c r="S542" s="386"/>
      <c r="T542" s="37"/>
      <c r="X542" s="39" t="str">
        <f t="shared" si="32"/>
        <v/>
      </c>
      <c r="Y542" s="42" t="str">
        <f t="shared" si="33"/>
        <v/>
      </c>
    </row>
    <row r="543" spans="1:25">
      <c r="A543" s="399"/>
      <c r="B543" s="18"/>
      <c r="C543" s="78"/>
      <c r="D543" s="78"/>
      <c r="E543" s="78"/>
      <c r="F543" s="78"/>
      <c r="G543" s="400"/>
      <c r="H543" s="400"/>
      <c r="I543" s="401"/>
      <c r="J543" s="78"/>
      <c r="K543" s="78"/>
      <c r="L543" s="273" t="str">
        <f t="shared" si="31"/>
        <v/>
      </c>
      <c r="M543" s="78"/>
      <c r="N543" s="78"/>
      <c r="O543" s="78"/>
      <c r="P543" s="78"/>
      <c r="Q543" s="78"/>
      <c r="R543" s="36">
        <f t="shared" si="30"/>
        <v>28348.636155563392</v>
      </c>
      <c r="S543" s="386"/>
      <c r="T543" s="37"/>
      <c r="X543" s="39" t="str">
        <f t="shared" si="32"/>
        <v/>
      </c>
      <c r="Y543" s="42" t="str">
        <f t="shared" si="33"/>
        <v/>
      </c>
    </row>
    <row r="544" spans="1:25">
      <c r="A544" s="399"/>
      <c r="B544" s="18"/>
      <c r="C544" s="78"/>
      <c r="D544" s="78"/>
      <c r="E544" s="78"/>
      <c r="F544" s="78"/>
      <c r="G544" s="400"/>
      <c r="H544" s="400"/>
      <c r="I544" s="401"/>
      <c r="J544" s="78"/>
      <c r="K544" s="78"/>
      <c r="L544" s="273" t="str">
        <f t="shared" si="31"/>
        <v/>
      </c>
      <c r="M544" s="78"/>
      <c r="N544" s="78"/>
      <c r="O544" s="78"/>
      <c r="P544" s="78"/>
      <c r="Q544" s="78"/>
      <c r="R544" s="36">
        <f t="shared" si="30"/>
        <v>28348.636155563392</v>
      </c>
      <c r="S544" s="386"/>
      <c r="T544" s="37"/>
      <c r="X544" s="39" t="str">
        <f t="shared" si="32"/>
        <v/>
      </c>
      <c r="Y544" s="42" t="str">
        <f t="shared" si="33"/>
        <v/>
      </c>
    </row>
    <row r="545" spans="1:25">
      <c r="A545" s="399"/>
      <c r="B545" s="18"/>
      <c r="C545" s="78"/>
      <c r="D545" s="78"/>
      <c r="E545" s="78"/>
      <c r="F545" s="78"/>
      <c r="G545" s="400"/>
      <c r="H545" s="400"/>
      <c r="I545" s="401"/>
      <c r="J545" s="78"/>
      <c r="K545" s="78"/>
      <c r="L545" s="273" t="str">
        <f t="shared" si="31"/>
        <v/>
      </c>
      <c r="M545" s="78"/>
      <c r="N545" s="78"/>
      <c r="O545" s="78"/>
      <c r="P545" s="78"/>
      <c r="Q545" s="78"/>
      <c r="R545" s="36">
        <f t="shared" si="30"/>
        <v>28348.636155563392</v>
      </c>
      <c r="S545" s="386"/>
      <c r="T545" s="37"/>
      <c r="X545" s="39" t="str">
        <f t="shared" si="32"/>
        <v/>
      </c>
      <c r="Y545" s="42" t="str">
        <f t="shared" si="33"/>
        <v/>
      </c>
    </row>
    <row r="546" spans="1:25">
      <c r="A546" s="399"/>
      <c r="B546" s="18"/>
      <c r="C546" s="78"/>
      <c r="D546" s="78"/>
      <c r="E546" s="78"/>
      <c r="F546" s="78"/>
      <c r="G546" s="400"/>
      <c r="H546" s="400"/>
      <c r="I546" s="401"/>
      <c r="J546" s="78"/>
      <c r="K546" s="78"/>
      <c r="L546" s="273" t="str">
        <f t="shared" si="31"/>
        <v/>
      </c>
      <c r="M546" s="78"/>
      <c r="N546" s="78"/>
      <c r="O546" s="78"/>
      <c r="P546" s="78"/>
      <c r="Q546" s="78"/>
      <c r="R546" s="36">
        <f t="shared" ref="R546:R609" si="34">R545*((J546/100)+1)</f>
        <v>28348.636155563392</v>
      </c>
      <c r="S546" s="386"/>
      <c r="T546" s="37"/>
      <c r="X546" s="39" t="str">
        <f t="shared" si="32"/>
        <v/>
      </c>
      <c r="Y546" s="42" t="str">
        <f t="shared" si="33"/>
        <v/>
      </c>
    </row>
    <row r="547" spans="1:25">
      <c r="A547" s="399"/>
      <c r="B547" s="18"/>
      <c r="C547" s="78"/>
      <c r="D547" s="78"/>
      <c r="E547" s="78"/>
      <c r="F547" s="78"/>
      <c r="G547" s="400"/>
      <c r="H547" s="400"/>
      <c r="I547" s="401"/>
      <c r="J547" s="78"/>
      <c r="K547" s="78"/>
      <c r="L547" s="273" t="str">
        <f t="shared" si="31"/>
        <v/>
      </c>
      <c r="M547" s="78"/>
      <c r="N547" s="78"/>
      <c r="O547" s="78"/>
      <c r="P547" s="78"/>
      <c r="Q547" s="78"/>
      <c r="R547" s="36">
        <f t="shared" si="34"/>
        <v>28348.636155563392</v>
      </c>
      <c r="S547" s="386"/>
      <c r="T547" s="37"/>
      <c r="X547" s="39" t="str">
        <f t="shared" si="32"/>
        <v/>
      </c>
      <c r="Y547" s="42" t="str">
        <f t="shared" si="33"/>
        <v/>
      </c>
    </row>
    <row r="548" spans="1:25">
      <c r="A548" s="399"/>
      <c r="B548" s="18"/>
      <c r="C548" s="78"/>
      <c r="D548" s="78"/>
      <c r="E548" s="78"/>
      <c r="F548" s="78"/>
      <c r="G548" s="400"/>
      <c r="H548" s="400"/>
      <c r="I548" s="401"/>
      <c r="J548" s="78"/>
      <c r="K548" s="78"/>
      <c r="L548" s="273" t="str">
        <f t="shared" si="31"/>
        <v/>
      </c>
      <c r="M548" s="78"/>
      <c r="N548" s="78"/>
      <c r="O548" s="78"/>
      <c r="P548" s="78"/>
      <c r="Q548" s="78"/>
      <c r="R548" s="36">
        <f t="shared" si="34"/>
        <v>28348.636155563392</v>
      </c>
      <c r="S548" s="386"/>
      <c r="T548" s="37"/>
      <c r="X548" s="39" t="str">
        <f t="shared" si="32"/>
        <v/>
      </c>
      <c r="Y548" s="42" t="str">
        <f t="shared" si="33"/>
        <v/>
      </c>
    </row>
    <row r="549" spans="1:25">
      <c r="A549" s="399"/>
      <c r="B549" s="18"/>
      <c r="C549" s="78"/>
      <c r="D549" s="78"/>
      <c r="E549" s="78"/>
      <c r="F549" s="78"/>
      <c r="G549" s="400"/>
      <c r="H549" s="400"/>
      <c r="I549" s="401"/>
      <c r="J549" s="78"/>
      <c r="K549" s="78"/>
      <c r="L549" s="273" t="str">
        <f t="shared" si="31"/>
        <v/>
      </c>
      <c r="M549" s="78"/>
      <c r="N549" s="78"/>
      <c r="O549" s="78"/>
      <c r="P549" s="78"/>
      <c r="Q549" s="78"/>
      <c r="R549" s="36">
        <f t="shared" si="34"/>
        <v>28348.636155563392</v>
      </c>
      <c r="S549" s="386"/>
      <c r="T549" s="37"/>
      <c r="X549" s="39" t="str">
        <f t="shared" si="32"/>
        <v/>
      </c>
      <c r="Y549" s="42" t="str">
        <f t="shared" si="33"/>
        <v/>
      </c>
    </row>
    <row r="550" spans="1:25">
      <c r="A550" s="399"/>
      <c r="B550" s="18"/>
      <c r="C550" s="78"/>
      <c r="D550" s="78"/>
      <c r="E550" s="78"/>
      <c r="F550" s="78"/>
      <c r="G550" s="400"/>
      <c r="H550" s="400"/>
      <c r="I550" s="401"/>
      <c r="J550" s="78"/>
      <c r="K550" s="78"/>
      <c r="L550" s="273" t="str">
        <f t="shared" si="31"/>
        <v/>
      </c>
      <c r="M550" s="78"/>
      <c r="N550" s="78"/>
      <c r="O550" s="78"/>
      <c r="P550" s="78"/>
      <c r="Q550" s="78"/>
      <c r="R550" s="36">
        <f t="shared" si="34"/>
        <v>28348.636155563392</v>
      </c>
      <c r="S550" s="386"/>
      <c r="T550" s="37"/>
      <c r="X550" s="39" t="str">
        <f t="shared" si="32"/>
        <v/>
      </c>
      <c r="Y550" s="42" t="str">
        <f t="shared" si="33"/>
        <v/>
      </c>
    </row>
    <row r="551" spans="1:25">
      <c r="A551" s="399"/>
      <c r="B551" s="18"/>
      <c r="C551" s="78"/>
      <c r="D551" s="78"/>
      <c r="E551" s="78"/>
      <c r="F551" s="78"/>
      <c r="G551" s="400"/>
      <c r="H551" s="400"/>
      <c r="I551" s="401"/>
      <c r="J551" s="78"/>
      <c r="K551" s="78"/>
      <c r="L551" s="273" t="str">
        <f t="shared" si="31"/>
        <v/>
      </c>
      <c r="M551" s="78"/>
      <c r="N551" s="78"/>
      <c r="O551" s="78"/>
      <c r="P551" s="78"/>
      <c r="Q551" s="78"/>
      <c r="R551" s="36">
        <f t="shared" si="34"/>
        <v>28348.636155563392</v>
      </c>
      <c r="S551" s="386"/>
      <c r="T551" s="37"/>
      <c r="X551" s="39" t="str">
        <f t="shared" si="32"/>
        <v/>
      </c>
      <c r="Y551" s="42" t="str">
        <f t="shared" si="33"/>
        <v/>
      </c>
    </row>
    <row r="552" spans="1:25">
      <c r="A552" s="399"/>
      <c r="B552" s="18"/>
      <c r="C552" s="78"/>
      <c r="D552" s="78"/>
      <c r="E552" s="78"/>
      <c r="F552" s="78"/>
      <c r="G552" s="400"/>
      <c r="H552" s="400"/>
      <c r="I552" s="401"/>
      <c r="J552" s="78"/>
      <c r="K552" s="78"/>
      <c r="L552" s="273" t="str">
        <f t="shared" si="31"/>
        <v/>
      </c>
      <c r="M552" s="78"/>
      <c r="N552" s="78"/>
      <c r="O552" s="78"/>
      <c r="P552" s="78"/>
      <c r="Q552" s="78"/>
      <c r="R552" s="36">
        <f t="shared" si="34"/>
        <v>28348.636155563392</v>
      </c>
      <c r="S552" s="386"/>
      <c r="T552" s="37"/>
      <c r="X552" s="39" t="str">
        <f t="shared" si="32"/>
        <v/>
      </c>
      <c r="Y552" s="42" t="str">
        <f t="shared" si="33"/>
        <v/>
      </c>
    </row>
    <row r="553" spans="1:25">
      <c r="A553" s="399"/>
      <c r="B553" s="18"/>
      <c r="C553" s="78"/>
      <c r="D553" s="78"/>
      <c r="E553" s="78"/>
      <c r="F553" s="78"/>
      <c r="G553" s="400"/>
      <c r="H553" s="400"/>
      <c r="I553" s="401"/>
      <c r="J553" s="78"/>
      <c r="K553" s="78"/>
      <c r="L553" s="273" t="str">
        <f t="shared" si="31"/>
        <v/>
      </c>
      <c r="M553" s="78"/>
      <c r="N553" s="78"/>
      <c r="O553" s="78"/>
      <c r="P553" s="78"/>
      <c r="Q553" s="78"/>
      <c r="R553" s="36">
        <f t="shared" si="34"/>
        <v>28348.636155563392</v>
      </c>
      <c r="S553" s="386"/>
      <c r="T553" s="37"/>
      <c r="X553" s="39" t="str">
        <f t="shared" si="32"/>
        <v/>
      </c>
      <c r="Y553" s="42" t="str">
        <f t="shared" si="33"/>
        <v/>
      </c>
    </row>
    <row r="554" spans="1:25">
      <c r="A554" s="399"/>
      <c r="B554" s="18"/>
      <c r="C554" s="78"/>
      <c r="D554" s="78"/>
      <c r="E554" s="78"/>
      <c r="F554" s="78"/>
      <c r="G554" s="400"/>
      <c r="H554" s="400"/>
      <c r="I554" s="401"/>
      <c r="J554" s="78"/>
      <c r="K554" s="78"/>
      <c r="L554" s="273" t="str">
        <f t="shared" si="31"/>
        <v/>
      </c>
      <c r="M554" s="78"/>
      <c r="N554" s="78"/>
      <c r="O554" s="78"/>
      <c r="P554" s="78"/>
      <c r="Q554" s="78"/>
      <c r="R554" s="36">
        <f t="shared" si="34"/>
        <v>28348.636155563392</v>
      </c>
      <c r="S554" s="386"/>
      <c r="T554" s="37"/>
      <c r="X554" s="39" t="str">
        <f t="shared" si="32"/>
        <v/>
      </c>
      <c r="Y554" s="42" t="str">
        <f t="shared" si="33"/>
        <v/>
      </c>
    </row>
    <row r="555" spans="1:25">
      <c r="A555" s="399"/>
      <c r="B555" s="18"/>
      <c r="C555" s="78"/>
      <c r="D555" s="78"/>
      <c r="E555" s="78"/>
      <c r="F555" s="78"/>
      <c r="G555" s="400"/>
      <c r="H555" s="400"/>
      <c r="I555" s="401"/>
      <c r="J555" s="78"/>
      <c r="K555" s="78"/>
      <c r="L555" s="273" t="str">
        <f t="shared" si="31"/>
        <v/>
      </c>
      <c r="M555" s="78"/>
      <c r="N555" s="78"/>
      <c r="O555" s="78"/>
      <c r="P555" s="78"/>
      <c r="Q555" s="78"/>
      <c r="R555" s="36">
        <f t="shared" si="34"/>
        <v>28348.636155563392</v>
      </c>
      <c r="S555" s="386"/>
      <c r="T555" s="37"/>
      <c r="X555" s="39" t="str">
        <f t="shared" si="32"/>
        <v/>
      </c>
      <c r="Y555" s="42" t="str">
        <f t="shared" si="33"/>
        <v/>
      </c>
    </row>
    <row r="556" spans="1:25">
      <c r="A556" s="399"/>
      <c r="B556" s="18"/>
      <c r="C556" s="78"/>
      <c r="D556" s="78"/>
      <c r="E556" s="78"/>
      <c r="F556" s="78"/>
      <c r="G556" s="400"/>
      <c r="H556" s="400"/>
      <c r="I556" s="401"/>
      <c r="J556" s="78"/>
      <c r="K556" s="78"/>
      <c r="L556" s="273" t="str">
        <f t="shared" si="31"/>
        <v/>
      </c>
      <c r="M556" s="78"/>
      <c r="N556" s="78"/>
      <c r="O556" s="78"/>
      <c r="P556" s="78"/>
      <c r="Q556" s="78"/>
      <c r="R556" s="36">
        <f t="shared" si="34"/>
        <v>28348.636155563392</v>
      </c>
      <c r="S556" s="386"/>
      <c r="T556" s="37"/>
      <c r="X556" s="39" t="str">
        <f t="shared" si="32"/>
        <v/>
      </c>
      <c r="Y556" s="42" t="str">
        <f t="shared" si="33"/>
        <v/>
      </c>
    </row>
    <row r="557" spans="1:25">
      <c r="A557" s="399"/>
      <c r="B557" s="18"/>
      <c r="C557" s="78"/>
      <c r="D557" s="78"/>
      <c r="E557" s="78"/>
      <c r="F557" s="78"/>
      <c r="G557" s="400"/>
      <c r="H557" s="400"/>
      <c r="I557" s="401"/>
      <c r="J557" s="78"/>
      <c r="K557" s="78"/>
      <c r="L557" s="273" t="str">
        <f t="shared" ref="L557:L620" si="35">IF(B557="Compra",F557*G557,"")</f>
        <v/>
      </c>
      <c r="M557" s="78"/>
      <c r="N557" s="78"/>
      <c r="O557" s="78"/>
      <c r="P557" s="78"/>
      <c r="Q557" s="78"/>
      <c r="R557" s="36">
        <f t="shared" si="34"/>
        <v>28348.636155563392</v>
      </c>
      <c r="S557" s="386"/>
      <c r="T557" s="37"/>
      <c r="X557" s="39" t="str">
        <f t="shared" si="32"/>
        <v/>
      </c>
      <c r="Y557" s="42" t="str">
        <f t="shared" si="33"/>
        <v/>
      </c>
    </row>
    <row r="558" spans="1:25">
      <c r="A558" s="399"/>
      <c r="B558" s="18"/>
      <c r="C558" s="78"/>
      <c r="D558" s="78"/>
      <c r="E558" s="78"/>
      <c r="F558" s="78"/>
      <c r="G558" s="400"/>
      <c r="H558" s="400"/>
      <c r="I558" s="401"/>
      <c r="J558" s="78"/>
      <c r="K558" s="78"/>
      <c r="L558" s="273" t="str">
        <f t="shared" si="35"/>
        <v/>
      </c>
      <c r="M558" s="78"/>
      <c r="N558" s="78"/>
      <c r="O558" s="78"/>
      <c r="P558" s="78"/>
      <c r="Q558" s="78"/>
      <c r="R558" s="36">
        <f t="shared" si="34"/>
        <v>28348.636155563392</v>
      </c>
      <c r="S558" s="386"/>
      <c r="T558" s="37"/>
      <c r="X558" s="39" t="str">
        <f t="shared" si="32"/>
        <v/>
      </c>
      <c r="Y558" s="42" t="str">
        <f t="shared" si="33"/>
        <v/>
      </c>
    </row>
    <row r="559" spans="1:25">
      <c r="A559" s="399"/>
      <c r="B559" s="18"/>
      <c r="C559" s="78"/>
      <c r="D559" s="78"/>
      <c r="E559" s="78"/>
      <c r="F559" s="78"/>
      <c r="G559" s="400"/>
      <c r="H559" s="400"/>
      <c r="I559" s="401"/>
      <c r="J559" s="78"/>
      <c r="K559" s="78"/>
      <c r="L559" s="273" t="str">
        <f t="shared" si="35"/>
        <v/>
      </c>
      <c r="M559" s="78"/>
      <c r="N559" s="78"/>
      <c r="O559" s="78"/>
      <c r="P559" s="78"/>
      <c r="Q559" s="78"/>
      <c r="R559" s="36">
        <f t="shared" si="34"/>
        <v>28348.636155563392</v>
      </c>
      <c r="S559" s="386"/>
      <c r="T559" s="37"/>
      <c r="X559" s="39" t="str">
        <f t="shared" si="32"/>
        <v/>
      </c>
      <c r="Y559" s="42" t="str">
        <f t="shared" si="33"/>
        <v/>
      </c>
    </row>
    <row r="560" spans="1:25">
      <c r="A560" s="399"/>
      <c r="B560" s="18"/>
      <c r="C560" s="78"/>
      <c r="D560" s="78"/>
      <c r="E560" s="78"/>
      <c r="F560" s="78"/>
      <c r="G560" s="400"/>
      <c r="H560" s="400"/>
      <c r="I560" s="401"/>
      <c r="J560" s="78"/>
      <c r="K560" s="78"/>
      <c r="L560" s="273" t="str">
        <f t="shared" si="35"/>
        <v/>
      </c>
      <c r="M560" s="78"/>
      <c r="N560" s="78"/>
      <c r="O560" s="78"/>
      <c r="P560" s="78"/>
      <c r="Q560" s="78"/>
      <c r="R560" s="36">
        <f t="shared" si="34"/>
        <v>28348.636155563392</v>
      </c>
      <c r="S560" s="386"/>
      <c r="T560" s="37"/>
      <c r="X560" s="39" t="str">
        <f t="shared" si="32"/>
        <v/>
      </c>
      <c r="Y560" s="42" t="str">
        <f t="shared" si="33"/>
        <v/>
      </c>
    </row>
    <row r="561" spans="1:25">
      <c r="A561" s="399"/>
      <c r="B561" s="18"/>
      <c r="C561" s="78"/>
      <c r="D561" s="78"/>
      <c r="E561" s="78"/>
      <c r="F561" s="78"/>
      <c r="G561" s="400"/>
      <c r="H561" s="400"/>
      <c r="I561" s="401"/>
      <c r="J561" s="78"/>
      <c r="K561" s="78"/>
      <c r="L561" s="273" t="str">
        <f t="shared" si="35"/>
        <v/>
      </c>
      <c r="M561" s="78"/>
      <c r="N561" s="78"/>
      <c r="O561" s="78"/>
      <c r="P561" s="78"/>
      <c r="Q561" s="78"/>
      <c r="R561" s="36">
        <f t="shared" si="34"/>
        <v>28348.636155563392</v>
      </c>
      <c r="S561" s="386"/>
      <c r="T561" s="37"/>
      <c r="X561" s="39" t="str">
        <f t="shared" si="32"/>
        <v/>
      </c>
      <c r="Y561" s="42" t="str">
        <f t="shared" si="33"/>
        <v/>
      </c>
    </row>
    <row r="562" spans="1:25">
      <c r="A562" s="399"/>
      <c r="B562" s="18"/>
      <c r="C562" s="78"/>
      <c r="D562" s="78"/>
      <c r="E562" s="78"/>
      <c r="F562" s="78"/>
      <c r="G562" s="400"/>
      <c r="H562" s="400"/>
      <c r="I562" s="401"/>
      <c r="J562" s="78"/>
      <c r="K562" s="78"/>
      <c r="L562" s="273" t="str">
        <f t="shared" si="35"/>
        <v/>
      </c>
      <c r="M562" s="78"/>
      <c r="N562" s="78"/>
      <c r="O562" s="78"/>
      <c r="P562" s="78"/>
      <c r="Q562" s="78"/>
      <c r="R562" s="36">
        <f t="shared" si="34"/>
        <v>28348.636155563392</v>
      </c>
      <c r="S562" s="386"/>
      <c r="T562" s="37"/>
      <c r="X562" s="39" t="str">
        <f t="shared" si="32"/>
        <v/>
      </c>
      <c r="Y562" s="42" t="str">
        <f t="shared" si="33"/>
        <v/>
      </c>
    </row>
    <row r="563" spans="1:25">
      <c r="A563" s="399"/>
      <c r="B563" s="18"/>
      <c r="C563" s="78"/>
      <c r="D563" s="78"/>
      <c r="E563" s="78"/>
      <c r="F563" s="78"/>
      <c r="G563" s="400"/>
      <c r="H563" s="400"/>
      <c r="I563" s="401"/>
      <c r="J563" s="78"/>
      <c r="K563" s="78"/>
      <c r="L563" s="273" t="str">
        <f t="shared" si="35"/>
        <v/>
      </c>
      <c r="M563" s="78"/>
      <c r="N563" s="78"/>
      <c r="O563" s="78"/>
      <c r="P563" s="78"/>
      <c r="Q563" s="78"/>
      <c r="R563" s="36">
        <f t="shared" si="34"/>
        <v>28348.636155563392</v>
      </c>
      <c r="S563" s="386"/>
      <c r="T563" s="37"/>
      <c r="X563" s="39" t="str">
        <f t="shared" si="32"/>
        <v/>
      </c>
      <c r="Y563" s="42" t="str">
        <f t="shared" si="33"/>
        <v/>
      </c>
    </row>
    <row r="564" spans="1:25">
      <c r="A564" s="399"/>
      <c r="B564" s="18"/>
      <c r="C564" s="78"/>
      <c r="D564" s="78"/>
      <c r="E564" s="78"/>
      <c r="F564" s="78"/>
      <c r="G564" s="400"/>
      <c r="H564" s="400"/>
      <c r="I564" s="401"/>
      <c r="J564" s="78"/>
      <c r="K564" s="78"/>
      <c r="L564" s="273" t="str">
        <f t="shared" si="35"/>
        <v/>
      </c>
      <c r="M564" s="78"/>
      <c r="N564" s="78"/>
      <c r="O564" s="78"/>
      <c r="P564" s="78"/>
      <c r="Q564" s="78"/>
      <c r="R564" s="36">
        <f t="shared" si="34"/>
        <v>28348.636155563392</v>
      </c>
      <c r="S564" s="386"/>
      <c r="T564" s="37"/>
      <c r="X564" s="39" t="str">
        <f t="shared" si="32"/>
        <v/>
      </c>
      <c r="Y564" s="42" t="str">
        <f t="shared" si="33"/>
        <v/>
      </c>
    </row>
    <row r="565" spans="1:25">
      <c r="A565" s="399"/>
      <c r="B565" s="18"/>
      <c r="C565" s="78"/>
      <c r="D565" s="78"/>
      <c r="E565" s="78"/>
      <c r="F565" s="78"/>
      <c r="G565" s="400"/>
      <c r="H565" s="400"/>
      <c r="I565" s="401"/>
      <c r="J565" s="78"/>
      <c r="K565" s="78"/>
      <c r="L565" s="273" t="str">
        <f t="shared" si="35"/>
        <v/>
      </c>
      <c r="M565" s="78"/>
      <c r="N565" s="78"/>
      <c r="O565" s="78"/>
      <c r="P565" s="78"/>
      <c r="Q565" s="78"/>
      <c r="R565" s="36">
        <f t="shared" si="34"/>
        <v>28348.636155563392</v>
      </c>
      <c r="S565" s="386"/>
      <c r="T565" s="37"/>
      <c r="X565" s="39" t="str">
        <f t="shared" si="32"/>
        <v/>
      </c>
      <c r="Y565" s="42" t="str">
        <f t="shared" si="33"/>
        <v/>
      </c>
    </row>
    <row r="566" spans="1:25">
      <c r="A566" s="399"/>
      <c r="B566" s="18"/>
      <c r="C566" s="78"/>
      <c r="D566" s="78"/>
      <c r="E566" s="78"/>
      <c r="F566" s="78"/>
      <c r="G566" s="400"/>
      <c r="H566" s="400"/>
      <c r="I566" s="401"/>
      <c r="J566" s="78"/>
      <c r="K566" s="78"/>
      <c r="L566" s="273" t="str">
        <f t="shared" si="35"/>
        <v/>
      </c>
      <c r="M566" s="78"/>
      <c r="N566" s="78"/>
      <c r="O566" s="78"/>
      <c r="P566" s="78"/>
      <c r="Q566" s="78"/>
      <c r="R566" s="36">
        <f t="shared" si="34"/>
        <v>28348.636155563392</v>
      </c>
      <c r="S566" s="386"/>
      <c r="T566" s="37"/>
      <c r="X566" s="39" t="str">
        <f t="shared" ref="X566:X629" si="36">IF(I681&lt;&gt;0,I681,"")</f>
        <v/>
      </c>
      <c r="Y566" s="42" t="str">
        <f t="shared" ref="Y566:Y629" si="37">IF(I681&lt;&gt;0,A681,"")</f>
        <v/>
      </c>
    </row>
    <row r="567" spans="1:25">
      <c r="A567" s="399"/>
      <c r="B567" s="18"/>
      <c r="C567" s="78"/>
      <c r="D567" s="78"/>
      <c r="E567" s="78"/>
      <c r="F567" s="78"/>
      <c r="G567" s="400"/>
      <c r="H567" s="400"/>
      <c r="I567" s="401"/>
      <c r="J567" s="78"/>
      <c r="K567" s="78"/>
      <c r="L567" s="273" t="str">
        <f t="shared" si="35"/>
        <v/>
      </c>
      <c r="M567" s="78"/>
      <c r="N567" s="78"/>
      <c r="O567" s="78"/>
      <c r="P567" s="78"/>
      <c r="Q567" s="78"/>
      <c r="R567" s="36">
        <f t="shared" si="34"/>
        <v>28348.636155563392</v>
      </c>
      <c r="S567" s="386"/>
      <c r="T567" s="37"/>
      <c r="X567" s="39" t="str">
        <f t="shared" si="36"/>
        <v/>
      </c>
      <c r="Y567" s="42" t="str">
        <f t="shared" si="37"/>
        <v/>
      </c>
    </row>
    <row r="568" spans="1:25">
      <c r="A568" s="399"/>
      <c r="B568" s="18"/>
      <c r="C568" s="78"/>
      <c r="D568" s="78"/>
      <c r="E568" s="78"/>
      <c r="F568" s="78"/>
      <c r="G568" s="400"/>
      <c r="H568" s="400"/>
      <c r="I568" s="401"/>
      <c r="J568" s="78"/>
      <c r="K568" s="78"/>
      <c r="L568" s="273" t="str">
        <f t="shared" si="35"/>
        <v/>
      </c>
      <c r="M568" s="78"/>
      <c r="N568" s="78"/>
      <c r="O568" s="78"/>
      <c r="P568" s="78"/>
      <c r="Q568" s="78"/>
      <c r="R568" s="36">
        <f t="shared" si="34"/>
        <v>28348.636155563392</v>
      </c>
      <c r="S568" s="386"/>
      <c r="T568" s="37"/>
      <c r="X568" s="39" t="str">
        <f t="shared" si="36"/>
        <v/>
      </c>
      <c r="Y568" s="42" t="str">
        <f t="shared" si="37"/>
        <v/>
      </c>
    </row>
    <row r="569" spans="1:25">
      <c r="A569" s="399"/>
      <c r="B569" s="18"/>
      <c r="C569" s="78"/>
      <c r="D569" s="78"/>
      <c r="E569" s="78"/>
      <c r="F569" s="78"/>
      <c r="G569" s="400"/>
      <c r="H569" s="400"/>
      <c r="I569" s="401"/>
      <c r="J569" s="78"/>
      <c r="K569" s="78"/>
      <c r="L569" s="273" t="str">
        <f t="shared" si="35"/>
        <v/>
      </c>
      <c r="M569" s="78"/>
      <c r="N569" s="78"/>
      <c r="O569" s="78"/>
      <c r="P569" s="78"/>
      <c r="Q569" s="78"/>
      <c r="R569" s="36">
        <f t="shared" si="34"/>
        <v>28348.636155563392</v>
      </c>
      <c r="S569" s="386"/>
      <c r="T569" s="37"/>
      <c r="X569" s="39" t="str">
        <f t="shared" si="36"/>
        <v/>
      </c>
      <c r="Y569" s="42" t="str">
        <f t="shared" si="37"/>
        <v/>
      </c>
    </row>
    <row r="570" spans="1:25">
      <c r="A570" s="399"/>
      <c r="B570" s="18"/>
      <c r="C570" s="78"/>
      <c r="D570" s="78"/>
      <c r="E570" s="78"/>
      <c r="F570" s="78"/>
      <c r="G570" s="400"/>
      <c r="H570" s="400"/>
      <c r="I570" s="401"/>
      <c r="J570" s="78"/>
      <c r="K570" s="78"/>
      <c r="L570" s="273" t="str">
        <f t="shared" si="35"/>
        <v/>
      </c>
      <c r="M570" s="78"/>
      <c r="N570" s="78"/>
      <c r="O570" s="78"/>
      <c r="P570" s="78"/>
      <c r="Q570" s="78"/>
      <c r="R570" s="36">
        <f t="shared" si="34"/>
        <v>28348.636155563392</v>
      </c>
      <c r="S570" s="386"/>
      <c r="T570" s="37"/>
      <c r="X570" s="39" t="str">
        <f t="shared" si="36"/>
        <v/>
      </c>
      <c r="Y570" s="42" t="str">
        <f t="shared" si="37"/>
        <v/>
      </c>
    </row>
    <row r="571" spans="1:25">
      <c r="A571" s="399"/>
      <c r="B571" s="18"/>
      <c r="C571" s="78"/>
      <c r="D571" s="78"/>
      <c r="E571" s="78"/>
      <c r="F571" s="78"/>
      <c r="G571" s="400"/>
      <c r="H571" s="400"/>
      <c r="I571" s="401"/>
      <c r="J571" s="78"/>
      <c r="K571" s="78"/>
      <c r="L571" s="273" t="str">
        <f t="shared" si="35"/>
        <v/>
      </c>
      <c r="M571" s="78"/>
      <c r="N571" s="78"/>
      <c r="O571" s="78"/>
      <c r="P571" s="78"/>
      <c r="Q571" s="78"/>
      <c r="R571" s="36">
        <f t="shared" si="34"/>
        <v>28348.636155563392</v>
      </c>
      <c r="S571" s="386"/>
      <c r="T571" s="37"/>
      <c r="X571" s="39" t="str">
        <f t="shared" si="36"/>
        <v/>
      </c>
      <c r="Y571" s="42" t="str">
        <f t="shared" si="37"/>
        <v/>
      </c>
    </row>
    <row r="572" spans="1:25">
      <c r="A572" s="399"/>
      <c r="B572" s="18"/>
      <c r="C572" s="78"/>
      <c r="D572" s="78"/>
      <c r="E572" s="78"/>
      <c r="F572" s="78"/>
      <c r="G572" s="400"/>
      <c r="H572" s="400"/>
      <c r="I572" s="401"/>
      <c r="J572" s="78"/>
      <c r="K572" s="78"/>
      <c r="L572" s="273" t="str">
        <f t="shared" si="35"/>
        <v/>
      </c>
      <c r="M572" s="78"/>
      <c r="N572" s="78"/>
      <c r="O572" s="78"/>
      <c r="P572" s="78"/>
      <c r="Q572" s="78"/>
      <c r="R572" s="36">
        <f t="shared" si="34"/>
        <v>28348.636155563392</v>
      </c>
      <c r="S572" s="386"/>
      <c r="T572" s="37"/>
      <c r="X572" s="39" t="str">
        <f t="shared" si="36"/>
        <v/>
      </c>
      <c r="Y572" s="42" t="str">
        <f t="shared" si="37"/>
        <v/>
      </c>
    </row>
    <row r="573" spans="1:25">
      <c r="A573" s="399"/>
      <c r="B573" s="18"/>
      <c r="C573" s="78"/>
      <c r="D573" s="78"/>
      <c r="E573" s="78"/>
      <c r="F573" s="78"/>
      <c r="G573" s="400"/>
      <c r="H573" s="400"/>
      <c r="I573" s="401"/>
      <c r="J573" s="78"/>
      <c r="K573" s="78"/>
      <c r="L573" s="273" t="str">
        <f t="shared" si="35"/>
        <v/>
      </c>
      <c r="M573" s="78"/>
      <c r="N573" s="78"/>
      <c r="O573" s="78"/>
      <c r="P573" s="78"/>
      <c r="Q573" s="78"/>
      <c r="R573" s="36">
        <f t="shared" si="34"/>
        <v>28348.636155563392</v>
      </c>
      <c r="S573" s="386"/>
      <c r="T573" s="37"/>
      <c r="X573" s="39" t="str">
        <f t="shared" si="36"/>
        <v/>
      </c>
      <c r="Y573" s="42" t="str">
        <f t="shared" si="37"/>
        <v/>
      </c>
    </row>
    <row r="574" spans="1:25">
      <c r="A574" s="399"/>
      <c r="B574" s="18"/>
      <c r="C574" s="78"/>
      <c r="D574" s="78"/>
      <c r="E574" s="78"/>
      <c r="F574" s="78"/>
      <c r="G574" s="400"/>
      <c r="H574" s="400"/>
      <c r="I574" s="401"/>
      <c r="J574" s="78"/>
      <c r="K574" s="78"/>
      <c r="L574" s="273" t="str">
        <f t="shared" si="35"/>
        <v/>
      </c>
      <c r="M574" s="78"/>
      <c r="N574" s="78"/>
      <c r="O574" s="78"/>
      <c r="P574" s="78"/>
      <c r="Q574" s="78"/>
      <c r="R574" s="36">
        <f t="shared" si="34"/>
        <v>28348.636155563392</v>
      </c>
      <c r="S574" s="386"/>
      <c r="T574" s="37"/>
      <c r="X574" s="39" t="str">
        <f t="shared" si="36"/>
        <v/>
      </c>
      <c r="Y574" s="42" t="str">
        <f t="shared" si="37"/>
        <v/>
      </c>
    </row>
    <row r="575" spans="1:25">
      <c r="A575" s="399"/>
      <c r="B575" s="18"/>
      <c r="C575" s="78"/>
      <c r="D575" s="78"/>
      <c r="E575" s="78"/>
      <c r="F575" s="78"/>
      <c r="G575" s="400"/>
      <c r="H575" s="400"/>
      <c r="I575" s="401"/>
      <c r="J575" s="78"/>
      <c r="K575" s="78"/>
      <c r="L575" s="273" t="str">
        <f t="shared" si="35"/>
        <v/>
      </c>
      <c r="M575" s="78"/>
      <c r="N575" s="78"/>
      <c r="O575" s="78"/>
      <c r="P575" s="78"/>
      <c r="Q575" s="78"/>
      <c r="R575" s="36">
        <f t="shared" si="34"/>
        <v>28348.636155563392</v>
      </c>
      <c r="S575" s="386"/>
      <c r="T575" s="37"/>
      <c r="X575" s="39" t="str">
        <f t="shared" si="36"/>
        <v/>
      </c>
      <c r="Y575" s="42" t="str">
        <f t="shared" si="37"/>
        <v/>
      </c>
    </row>
    <row r="576" spans="1:25">
      <c r="A576" s="399"/>
      <c r="B576" s="18"/>
      <c r="C576" s="78"/>
      <c r="D576" s="78"/>
      <c r="E576" s="78"/>
      <c r="F576" s="78"/>
      <c r="G576" s="400"/>
      <c r="H576" s="400"/>
      <c r="I576" s="401"/>
      <c r="J576" s="78"/>
      <c r="K576" s="78"/>
      <c r="L576" s="273" t="str">
        <f t="shared" si="35"/>
        <v/>
      </c>
      <c r="M576" s="78"/>
      <c r="N576" s="78"/>
      <c r="O576" s="78"/>
      <c r="P576" s="78"/>
      <c r="Q576" s="78"/>
      <c r="R576" s="36">
        <f t="shared" si="34"/>
        <v>28348.636155563392</v>
      </c>
      <c r="S576" s="386"/>
      <c r="T576" s="37"/>
      <c r="X576" s="39" t="str">
        <f t="shared" si="36"/>
        <v/>
      </c>
      <c r="Y576" s="42" t="str">
        <f t="shared" si="37"/>
        <v/>
      </c>
    </row>
    <row r="577" spans="1:25">
      <c r="A577" s="399"/>
      <c r="B577" s="18"/>
      <c r="C577" s="78"/>
      <c r="D577" s="78"/>
      <c r="E577" s="78"/>
      <c r="F577" s="78"/>
      <c r="G577" s="400"/>
      <c r="H577" s="400"/>
      <c r="I577" s="401"/>
      <c r="J577" s="78"/>
      <c r="K577" s="78"/>
      <c r="L577" s="273" t="str">
        <f t="shared" si="35"/>
        <v/>
      </c>
      <c r="M577" s="78"/>
      <c r="N577" s="78"/>
      <c r="O577" s="78"/>
      <c r="P577" s="78"/>
      <c r="Q577" s="78"/>
      <c r="R577" s="36">
        <f t="shared" si="34"/>
        <v>28348.636155563392</v>
      </c>
      <c r="S577" s="386"/>
      <c r="T577" s="37"/>
      <c r="X577" s="39" t="str">
        <f t="shared" si="36"/>
        <v/>
      </c>
      <c r="Y577" s="42" t="str">
        <f t="shared" si="37"/>
        <v/>
      </c>
    </row>
    <row r="578" spans="1:25">
      <c r="A578" s="399"/>
      <c r="B578" s="18"/>
      <c r="C578" s="78"/>
      <c r="D578" s="78"/>
      <c r="E578" s="78"/>
      <c r="F578" s="78"/>
      <c r="G578" s="400"/>
      <c r="H578" s="400"/>
      <c r="I578" s="401"/>
      <c r="J578" s="78"/>
      <c r="K578" s="78"/>
      <c r="L578" s="273" t="str">
        <f t="shared" si="35"/>
        <v/>
      </c>
      <c r="M578" s="78"/>
      <c r="N578" s="78"/>
      <c r="O578" s="78"/>
      <c r="P578" s="78"/>
      <c r="Q578" s="78"/>
      <c r="R578" s="36">
        <f t="shared" si="34"/>
        <v>28348.636155563392</v>
      </c>
      <c r="S578" s="386"/>
      <c r="T578" s="37"/>
      <c r="X578" s="39" t="str">
        <f t="shared" si="36"/>
        <v/>
      </c>
      <c r="Y578" s="42" t="str">
        <f t="shared" si="37"/>
        <v/>
      </c>
    </row>
    <row r="579" spans="1:25">
      <c r="A579" s="399"/>
      <c r="B579" s="18"/>
      <c r="C579" s="78"/>
      <c r="D579" s="78"/>
      <c r="E579" s="78"/>
      <c r="F579" s="78"/>
      <c r="G579" s="400"/>
      <c r="H579" s="400"/>
      <c r="I579" s="401"/>
      <c r="J579" s="78"/>
      <c r="K579" s="78"/>
      <c r="L579" s="273" t="str">
        <f t="shared" si="35"/>
        <v/>
      </c>
      <c r="M579" s="78"/>
      <c r="N579" s="78"/>
      <c r="O579" s="78"/>
      <c r="P579" s="78"/>
      <c r="Q579" s="78"/>
      <c r="R579" s="36">
        <f t="shared" si="34"/>
        <v>28348.636155563392</v>
      </c>
      <c r="S579" s="386"/>
      <c r="T579" s="37"/>
      <c r="X579" s="39" t="str">
        <f t="shared" si="36"/>
        <v/>
      </c>
      <c r="Y579" s="42" t="str">
        <f t="shared" si="37"/>
        <v/>
      </c>
    </row>
    <row r="580" spans="1:25">
      <c r="A580" s="399"/>
      <c r="B580" s="18"/>
      <c r="C580" s="78"/>
      <c r="D580" s="78"/>
      <c r="E580" s="78"/>
      <c r="F580" s="78"/>
      <c r="G580" s="400"/>
      <c r="H580" s="400"/>
      <c r="I580" s="401"/>
      <c r="J580" s="78"/>
      <c r="K580" s="78"/>
      <c r="L580" s="273" t="str">
        <f t="shared" si="35"/>
        <v/>
      </c>
      <c r="M580" s="78"/>
      <c r="N580" s="78"/>
      <c r="O580" s="78"/>
      <c r="P580" s="78"/>
      <c r="Q580" s="78"/>
      <c r="R580" s="36">
        <f t="shared" si="34"/>
        <v>28348.636155563392</v>
      </c>
      <c r="S580" s="386"/>
      <c r="T580" s="37"/>
      <c r="X580" s="39" t="str">
        <f t="shared" si="36"/>
        <v/>
      </c>
      <c r="Y580" s="42" t="str">
        <f t="shared" si="37"/>
        <v/>
      </c>
    </row>
    <row r="581" spans="1:25">
      <c r="A581" s="399"/>
      <c r="B581" s="18"/>
      <c r="C581" s="78"/>
      <c r="D581" s="78"/>
      <c r="E581" s="78"/>
      <c r="F581" s="78"/>
      <c r="G581" s="400"/>
      <c r="H581" s="400"/>
      <c r="I581" s="401"/>
      <c r="J581" s="78"/>
      <c r="K581" s="78"/>
      <c r="L581" s="273" t="str">
        <f t="shared" si="35"/>
        <v/>
      </c>
      <c r="M581" s="78"/>
      <c r="N581" s="78"/>
      <c r="O581" s="78"/>
      <c r="P581" s="78"/>
      <c r="Q581" s="78"/>
      <c r="R581" s="36">
        <f t="shared" si="34"/>
        <v>28348.636155563392</v>
      </c>
      <c r="S581" s="386"/>
      <c r="T581" s="37"/>
      <c r="X581" s="39" t="str">
        <f t="shared" si="36"/>
        <v/>
      </c>
      <c r="Y581" s="42" t="str">
        <f t="shared" si="37"/>
        <v/>
      </c>
    </row>
    <row r="582" spans="1:25">
      <c r="A582" s="399"/>
      <c r="B582" s="18"/>
      <c r="C582" s="78"/>
      <c r="D582" s="78"/>
      <c r="E582" s="78"/>
      <c r="F582" s="78"/>
      <c r="G582" s="400"/>
      <c r="H582" s="400"/>
      <c r="I582" s="401"/>
      <c r="J582" s="78"/>
      <c r="K582" s="78"/>
      <c r="L582" s="273" t="str">
        <f t="shared" si="35"/>
        <v/>
      </c>
      <c r="M582" s="78"/>
      <c r="N582" s="78"/>
      <c r="O582" s="78"/>
      <c r="P582" s="78"/>
      <c r="Q582" s="78"/>
      <c r="R582" s="36">
        <f t="shared" si="34"/>
        <v>28348.636155563392</v>
      </c>
      <c r="S582" s="386"/>
      <c r="T582" s="37"/>
      <c r="X582" s="39" t="str">
        <f t="shared" si="36"/>
        <v/>
      </c>
      <c r="Y582" s="42" t="str">
        <f t="shared" si="37"/>
        <v/>
      </c>
    </row>
    <row r="583" spans="1:25">
      <c r="A583" s="399"/>
      <c r="B583" s="18"/>
      <c r="C583" s="78"/>
      <c r="D583" s="78"/>
      <c r="E583" s="78"/>
      <c r="F583" s="78"/>
      <c r="G583" s="400"/>
      <c r="H583" s="400"/>
      <c r="I583" s="401"/>
      <c r="J583" s="78"/>
      <c r="K583" s="78"/>
      <c r="L583" s="273" t="str">
        <f t="shared" si="35"/>
        <v/>
      </c>
      <c r="M583" s="78"/>
      <c r="N583" s="78"/>
      <c r="O583" s="78"/>
      <c r="P583" s="78"/>
      <c r="Q583" s="78"/>
      <c r="R583" s="36">
        <f t="shared" si="34"/>
        <v>28348.636155563392</v>
      </c>
      <c r="S583" s="386"/>
      <c r="T583" s="37"/>
      <c r="X583" s="39" t="str">
        <f t="shared" si="36"/>
        <v/>
      </c>
      <c r="Y583" s="42" t="str">
        <f t="shared" si="37"/>
        <v/>
      </c>
    </row>
    <row r="584" spans="1:25">
      <c r="A584" s="399"/>
      <c r="B584" s="18"/>
      <c r="C584" s="78"/>
      <c r="D584" s="78"/>
      <c r="E584" s="78"/>
      <c r="F584" s="78"/>
      <c r="G584" s="400"/>
      <c r="H584" s="400"/>
      <c r="I584" s="401"/>
      <c r="J584" s="78"/>
      <c r="K584" s="78"/>
      <c r="L584" s="273" t="str">
        <f t="shared" si="35"/>
        <v/>
      </c>
      <c r="M584" s="78"/>
      <c r="N584" s="78"/>
      <c r="O584" s="78"/>
      <c r="P584" s="78"/>
      <c r="Q584" s="78"/>
      <c r="R584" s="36">
        <f t="shared" si="34"/>
        <v>28348.636155563392</v>
      </c>
      <c r="S584" s="386"/>
      <c r="T584" s="37"/>
      <c r="X584" s="39" t="str">
        <f t="shared" si="36"/>
        <v/>
      </c>
      <c r="Y584" s="42" t="str">
        <f t="shared" si="37"/>
        <v/>
      </c>
    </row>
    <row r="585" spans="1:25">
      <c r="A585" s="399"/>
      <c r="B585" s="18"/>
      <c r="C585" s="78"/>
      <c r="D585" s="78"/>
      <c r="E585" s="78"/>
      <c r="F585" s="78"/>
      <c r="G585" s="400"/>
      <c r="H585" s="400"/>
      <c r="I585" s="401"/>
      <c r="J585" s="78"/>
      <c r="K585" s="78"/>
      <c r="L585" s="273" t="str">
        <f t="shared" si="35"/>
        <v/>
      </c>
      <c r="M585" s="78"/>
      <c r="N585" s="78"/>
      <c r="O585" s="78"/>
      <c r="P585" s="78"/>
      <c r="Q585" s="78"/>
      <c r="R585" s="36">
        <f t="shared" si="34"/>
        <v>28348.636155563392</v>
      </c>
      <c r="S585" s="386"/>
      <c r="T585" s="37"/>
      <c r="X585" s="39" t="str">
        <f t="shared" si="36"/>
        <v/>
      </c>
      <c r="Y585" s="42" t="str">
        <f t="shared" si="37"/>
        <v/>
      </c>
    </row>
    <row r="586" spans="1:25">
      <c r="A586" s="399"/>
      <c r="B586" s="18"/>
      <c r="C586" s="78"/>
      <c r="D586" s="78"/>
      <c r="E586" s="78"/>
      <c r="F586" s="78"/>
      <c r="G586" s="400"/>
      <c r="H586" s="400"/>
      <c r="I586" s="401"/>
      <c r="J586" s="78"/>
      <c r="K586" s="78"/>
      <c r="L586" s="273" t="str">
        <f t="shared" si="35"/>
        <v/>
      </c>
      <c r="M586" s="78"/>
      <c r="N586" s="78"/>
      <c r="O586" s="78"/>
      <c r="P586" s="78"/>
      <c r="Q586" s="78"/>
      <c r="R586" s="36">
        <f t="shared" si="34"/>
        <v>28348.636155563392</v>
      </c>
      <c r="S586" s="386"/>
      <c r="T586" s="37"/>
      <c r="X586" s="39" t="str">
        <f t="shared" si="36"/>
        <v/>
      </c>
      <c r="Y586" s="42" t="str">
        <f t="shared" si="37"/>
        <v/>
      </c>
    </row>
    <row r="587" spans="1:25">
      <c r="A587" s="399"/>
      <c r="B587" s="18"/>
      <c r="C587" s="78"/>
      <c r="D587" s="78"/>
      <c r="E587" s="78"/>
      <c r="F587" s="78"/>
      <c r="G587" s="400"/>
      <c r="H587" s="400"/>
      <c r="I587" s="401"/>
      <c r="J587" s="78"/>
      <c r="K587" s="78"/>
      <c r="L587" s="273" t="str">
        <f t="shared" si="35"/>
        <v/>
      </c>
      <c r="M587" s="78"/>
      <c r="N587" s="78"/>
      <c r="O587" s="78"/>
      <c r="P587" s="78"/>
      <c r="Q587" s="78"/>
      <c r="R587" s="36">
        <f t="shared" si="34"/>
        <v>28348.636155563392</v>
      </c>
      <c r="S587" s="386"/>
      <c r="T587" s="37"/>
      <c r="X587" s="39" t="str">
        <f t="shared" si="36"/>
        <v/>
      </c>
      <c r="Y587" s="42" t="str">
        <f t="shared" si="37"/>
        <v/>
      </c>
    </row>
    <row r="588" spans="1:25">
      <c r="A588" s="399"/>
      <c r="B588" s="18"/>
      <c r="C588" s="78"/>
      <c r="D588" s="78"/>
      <c r="E588" s="78"/>
      <c r="F588" s="78"/>
      <c r="G588" s="400"/>
      <c r="H588" s="400"/>
      <c r="I588" s="401"/>
      <c r="J588" s="78"/>
      <c r="K588" s="78"/>
      <c r="L588" s="273" t="str">
        <f t="shared" si="35"/>
        <v/>
      </c>
      <c r="M588" s="78"/>
      <c r="N588" s="78"/>
      <c r="O588" s="78"/>
      <c r="P588" s="78"/>
      <c r="Q588" s="78"/>
      <c r="R588" s="36">
        <f t="shared" si="34"/>
        <v>28348.636155563392</v>
      </c>
      <c r="S588" s="386"/>
      <c r="T588" s="37"/>
      <c r="X588" s="39" t="str">
        <f t="shared" si="36"/>
        <v/>
      </c>
      <c r="Y588" s="42" t="str">
        <f t="shared" si="37"/>
        <v/>
      </c>
    </row>
    <row r="589" spans="1:25">
      <c r="A589" s="399"/>
      <c r="B589" s="18"/>
      <c r="C589" s="78"/>
      <c r="D589" s="78"/>
      <c r="E589" s="78"/>
      <c r="F589" s="78"/>
      <c r="G589" s="400"/>
      <c r="H589" s="400"/>
      <c r="I589" s="401"/>
      <c r="J589" s="78"/>
      <c r="K589" s="78"/>
      <c r="L589" s="273" t="str">
        <f t="shared" si="35"/>
        <v/>
      </c>
      <c r="M589" s="78"/>
      <c r="N589" s="78"/>
      <c r="O589" s="78"/>
      <c r="P589" s="78"/>
      <c r="Q589" s="78"/>
      <c r="R589" s="36">
        <f t="shared" si="34"/>
        <v>28348.636155563392</v>
      </c>
      <c r="S589" s="386"/>
      <c r="T589" s="37"/>
      <c r="X589" s="39" t="str">
        <f t="shared" si="36"/>
        <v/>
      </c>
      <c r="Y589" s="42" t="str">
        <f t="shared" si="37"/>
        <v/>
      </c>
    </row>
    <row r="590" spans="1:25">
      <c r="A590" s="399"/>
      <c r="B590" s="18"/>
      <c r="C590" s="78"/>
      <c r="D590" s="78"/>
      <c r="E590" s="78"/>
      <c r="F590" s="78"/>
      <c r="G590" s="400"/>
      <c r="H590" s="400"/>
      <c r="I590" s="401"/>
      <c r="J590" s="78"/>
      <c r="K590" s="78"/>
      <c r="L590" s="273" t="str">
        <f t="shared" si="35"/>
        <v/>
      </c>
      <c r="M590" s="78"/>
      <c r="N590" s="78"/>
      <c r="O590" s="78"/>
      <c r="P590" s="78"/>
      <c r="Q590" s="78"/>
      <c r="R590" s="36">
        <f t="shared" si="34"/>
        <v>28348.636155563392</v>
      </c>
      <c r="S590" s="386"/>
      <c r="T590" s="37"/>
      <c r="X590" s="39" t="str">
        <f t="shared" si="36"/>
        <v/>
      </c>
      <c r="Y590" s="42" t="str">
        <f t="shared" si="37"/>
        <v/>
      </c>
    </row>
    <row r="591" spans="1:25">
      <c r="A591" s="399"/>
      <c r="B591" s="18"/>
      <c r="C591" s="78"/>
      <c r="D591" s="78"/>
      <c r="E591" s="78"/>
      <c r="F591" s="78"/>
      <c r="G591" s="400"/>
      <c r="H591" s="400"/>
      <c r="I591" s="401"/>
      <c r="J591" s="78"/>
      <c r="K591" s="78"/>
      <c r="L591" s="273" t="str">
        <f t="shared" si="35"/>
        <v/>
      </c>
      <c r="M591" s="78"/>
      <c r="N591" s="78"/>
      <c r="O591" s="78"/>
      <c r="P591" s="78"/>
      <c r="Q591" s="78"/>
      <c r="R591" s="36">
        <f t="shared" si="34"/>
        <v>28348.636155563392</v>
      </c>
      <c r="S591" s="386"/>
      <c r="T591" s="37"/>
      <c r="X591" s="39" t="str">
        <f t="shared" si="36"/>
        <v/>
      </c>
      <c r="Y591" s="42" t="str">
        <f t="shared" si="37"/>
        <v/>
      </c>
    </row>
    <row r="592" spans="1:25">
      <c r="A592" s="399"/>
      <c r="B592" s="18"/>
      <c r="C592" s="78"/>
      <c r="D592" s="78"/>
      <c r="E592" s="78"/>
      <c r="F592" s="78"/>
      <c r="G592" s="400"/>
      <c r="H592" s="400"/>
      <c r="I592" s="401"/>
      <c r="J592" s="78"/>
      <c r="K592" s="78"/>
      <c r="L592" s="273" t="str">
        <f t="shared" si="35"/>
        <v/>
      </c>
      <c r="M592" s="78"/>
      <c r="N592" s="78"/>
      <c r="O592" s="78"/>
      <c r="P592" s="78"/>
      <c r="Q592" s="78"/>
      <c r="R592" s="36">
        <f t="shared" si="34"/>
        <v>28348.636155563392</v>
      </c>
      <c r="S592" s="386"/>
      <c r="T592" s="37"/>
      <c r="X592" s="39" t="str">
        <f t="shared" si="36"/>
        <v/>
      </c>
      <c r="Y592" s="42" t="str">
        <f t="shared" si="37"/>
        <v/>
      </c>
    </row>
    <row r="593" spans="1:25">
      <c r="A593" s="399"/>
      <c r="B593" s="18"/>
      <c r="C593" s="78"/>
      <c r="D593" s="78"/>
      <c r="E593" s="78"/>
      <c r="F593" s="78"/>
      <c r="G593" s="400"/>
      <c r="H593" s="400"/>
      <c r="I593" s="401"/>
      <c r="J593" s="78"/>
      <c r="K593" s="78"/>
      <c r="L593" s="273" t="str">
        <f t="shared" si="35"/>
        <v/>
      </c>
      <c r="M593" s="78"/>
      <c r="N593" s="78"/>
      <c r="O593" s="78"/>
      <c r="P593" s="78"/>
      <c r="Q593" s="78"/>
      <c r="R593" s="36">
        <f t="shared" si="34"/>
        <v>28348.636155563392</v>
      </c>
      <c r="S593" s="386"/>
      <c r="T593" s="37"/>
      <c r="X593" s="39" t="str">
        <f t="shared" si="36"/>
        <v/>
      </c>
      <c r="Y593" s="42" t="str">
        <f t="shared" si="37"/>
        <v/>
      </c>
    </row>
    <row r="594" spans="1:25">
      <c r="A594" s="399"/>
      <c r="B594" s="18"/>
      <c r="C594" s="78"/>
      <c r="D594" s="78"/>
      <c r="E594" s="78"/>
      <c r="F594" s="78"/>
      <c r="G594" s="400"/>
      <c r="H594" s="400"/>
      <c r="I594" s="401"/>
      <c r="J594" s="78"/>
      <c r="K594" s="78"/>
      <c r="L594" s="273" t="str">
        <f t="shared" si="35"/>
        <v/>
      </c>
      <c r="M594" s="78"/>
      <c r="N594" s="78"/>
      <c r="O594" s="78"/>
      <c r="P594" s="78"/>
      <c r="Q594" s="78"/>
      <c r="R594" s="36">
        <f t="shared" si="34"/>
        <v>28348.636155563392</v>
      </c>
      <c r="S594" s="386"/>
      <c r="T594" s="37"/>
      <c r="X594" s="39" t="str">
        <f t="shared" si="36"/>
        <v/>
      </c>
      <c r="Y594" s="42" t="str">
        <f t="shared" si="37"/>
        <v/>
      </c>
    </row>
    <row r="595" spans="1:25">
      <c r="A595" s="399"/>
      <c r="B595" s="18"/>
      <c r="C595" s="78"/>
      <c r="D595" s="78"/>
      <c r="E595" s="78"/>
      <c r="F595" s="78"/>
      <c r="G595" s="400"/>
      <c r="H595" s="400"/>
      <c r="I595" s="401"/>
      <c r="J595" s="78"/>
      <c r="K595" s="78"/>
      <c r="L595" s="273" t="str">
        <f t="shared" si="35"/>
        <v/>
      </c>
      <c r="M595" s="78"/>
      <c r="N595" s="78"/>
      <c r="O595" s="78"/>
      <c r="P595" s="78"/>
      <c r="Q595" s="78"/>
      <c r="R595" s="36">
        <f t="shared" si="34"/>
        <v>28348.636155563392</v>
      </c>
      <c r="S595" s="386"/>
      <c r="T595" s="37"/>
      <c r="X595" s="39" t="str">
        <f t="shared" si="36"/>
        <v/>
      </c>
      <c r="Y595" s="42" t="str">
        <f t="shared" si="37"/>
        <v/>
      </c>
    </row>
    <row r="596" spans="1:25">
      <c r="A596" s="399"/>
      <c r="B596" s="18"/>
      <c r="C596" s="78"/>
      <c r="D596" s="78"/>
      <c r="E596" s="78"/>
      <c r="F596" s="78"/>
      <c r="G596" s="400"/>
      <c r="H596" s="400"/>
      <c r="I596" s="401"/>
      <c r="J596" s="78"/>
      <c r="K596" s="78"/>
      <c r="L596" s="273" t="str">
        <f t="shared" si="35"/>
        <v/>
      </c>
      <c r="M596" s="78"/>
      <c r="N596" s="78"/>
      <c r="O596" s="78"/>
      <c r="P596" s="78"/>
      <c r="Q596" s="78"/>
      <c r="R596" s="36">
        <f t="shared" si="34"/>
        <v>28348.636155563392</v>
      </c>
      <c r="S596" s="386"/>
      <c r="T596" s="37"/>
      <c r="X596" s="39" t="str">
        <f t="shared" si="36"/>
        <v/>
      </c>
      <c r="Y596" s="42" t="str">
        <f t="shared" si="37"/>
        <v/>
      </c>
    </row>
    <row r="597" spans="1:25">
      <c r="A597" s="399"/>
      <c r="B597" s="18"/>
      <c r="C597" s="78"/>
      <c r="D597" s="78"/>
      <c r="E597" s="78"/>
      <c r="F597" s="78"/>
      <c r="G597" s="400"/>
      <c r="H597" s="400"/>
      <c r="I597" s="401"/>
      <c r="J597" s="78"/>
      <c r="K597" s="78"/>
      <c r="L597" s="273" t="str">
        <f t="shared" si="35"/>
        <v/>
      </c>
      <c r="M597" s="78"/>
      <c r="N597" s="78"/>
      <c r="O597" s="78"/>
      <c r="P597" s="78"/>
      <c r="Q597" s="78"/>
      <c r="R597" s="36">
        <f t="shared" si="34"/>
        <v>28348.636155563392</v>
      </c>
      <c r="S597" s="386"/>
      <c r="T597" s="37"/>
      <c r="X597" s="39" t="str">
        <f t="shared" si="36"/>
        <v/>
      </c>
      <c r="Y597" s="42" t="str">
        <f t="shared" si="37"/>
        <v/>
      </c>
    </row>
    <row r="598" spans="1:25">
      <c r="A598" s="399"/>
      <c r="B598" s="18"/>
      <c r="C598" s="78"/>
      <c r="D598" s="78"/>
      <c r="E598" s="78"/>
      <c r="F598" s="78"/>
      <c r="G598" s="400"/>
      <c r="H598" s="400"/>
      <c r="I598" s="401"/>
      <c r="J598" s="78"/>
      <c r="K598" s="78"/>
      <c r="L598" s="273" t="str">
        <f t="shared" si="35"/>
        <v/>
      </c>
      <c r="M598" s="78"/>
      <c r="N598" s="78"/>
      <c r="O598" s="78"/>
      <c r="P598" s="78"/>
      <c r="Q598" s="78"/>
      <c r="R598" s="36">
        <f t="shared" si="34"/>
        <v>28348.636155563392</v>
      </c>
      <c r="S598" s="386"/>
      <c r="T598" s="37"/>
      <c r="X598" s="39" t="str">
        <f t="shared" si="36"/>
        <v/>
      </c>
      <c r="Y598" s="42" t="str">
        <f t="shared" si="37"/>
        <v/>
      </c>
    </row>
    <row r="599" spans="1:25">
      <c r="A599" s="399"/>
      <c r="B599" s="18"/>
      <c r="C599" s="78"/>
      <c r="D599" s="78"/>
      <c r="E599" s="78"/>
      <c r="F599" s="78"/>
      <c r="G599" s="400"/>
      <c r="H599" s="400"/>
      <c r="I599" s="401"/>
      <c r="J599" s="78"/>
      <c r="K599" s="78"/>
      <c r="L599" s="273" t="str">
        <f t="shared" si="35"/>
        <v/>
      </c>
      <c r="M599" s="78"/>
      <c r="N599" s="78"/>
      <c r="O599" s="78"/>
      <c r="P599" s="78"/>
      <c r="Q599" s="78"/>
      <c r="R599" s="36">
        <f t="shared" si="34"/>
        <v>28348.636155563392</v>
      </c>
      <c r="S599" s="386"/>
      <c r="T599" s="37"/>
      <c r="X599" s="39" t="str">
        <f t="shared" si="36"/>
        <v/>
      </c>
      <c r="Y599" s="42" t="str">
        <f t="shared" si="37"/>
        <v/>
      </c>
    </row>
    <row r="600" spans="1:25">
      <c r="A600" s="399"/>
      <c r="B600" s="18"/>
      <c r="C600" s="78"/>
      <c r="D600" s="78"/>
      <c r="E600" s="78"/>
      <c r="F600" s="78"/>
      <c r="G600" s="400"/>
      <c r="H600" s="400"/>
      <c r="I600" s="401"/>
      <c r="J600" s="78"/>
      <c r="K600" s="78"/>
      <c r="L600" s="273" t="str">
        <f t="shared" si="35"/>
        <v/>
      </c>
      <c r="M600" s="78"/>
      <c r="N600" s="78"/>
      <c r="O600" s="78"/>
      <c r="P600" s="78"/>
      <c r="Q600" s="78"/>
      <c r="R600" s="36">
        <f t="shared" si="34"/>
        <v>28348.636155563392</v>
      </c>
      <c r="S600" s="386"/>
      <c r="T600" s="37"/>
      <c r="X600" s="39" t="str">
        <f t="shared" si="36"/>
        <v/>
      </c>
      <c r="Y600" s="42" t="str">
        <f t="shared" si="37"/>
        <v/>
      </c>
    </row>
    <row r="601" spans="1:25">
      <c r="A601" s="399"/>
      <c r="B601" s="18"/>
      <c r="C601" s="78"/>
      <c r="D601" s="78"/>
      <c r="E601" s="78"/>
      <c r="F601" s="78"/>
      <c r="G601" s="400"/>
      <c r="H601" s="400"/>
      <c r="I601" s="401"/>
      <c r="J601" s="78"/>
      <c r="K601" s="78"/>
      <c r="L601" s="273" t="str">
        <f t="shared" si="35"/>
        <v/>
      </c>
      <c r="M601" s="78"/>
      <c r="N601" s="78"/>
      <c r="O601" s="78"/>
      <c r="P601" s="78"/>
      <c r="Q601" s="78"/>
      <c r="R601" s="36">
        <f t="shared" si="34"/>
        <v>28348.636155563392</v>
      </c>
      <c r="S601" s="386"/>
      <c r="T601" s="37"/>
      <c r="X601" s="39" t="str">
        <f t="shared" si="36"/>
        <v/>
      </c>
      <c r="Y601" s="42" t="str">
        <f t="shared" si="37"/>
        <v/>
      </c>
    </row>
    <row r="602" spans="1:25">
      <c r="A602" s="399"/>
      <c r="B602" s="18"/>
      <c r="C602" s="78"/>
      <c r="D602" s="78"/>
      <c r="E602" s="78"/>
      <c r="F602" s="78"/>
      <c r="G602" s="400"/>
      <c r="H602" s="400"/>
      <c r="I602" s="401"/>
      <c r="J602" s="78"/>
      <c r="K602" s="78"/>
      <c r="L602" s="273" t="str">
        <f t="shared" si="35"/>
        <v/>
      </c>
      <c r="M602" s="78"/>
      <c r="N602" s="78"/>
      <c r="O602" s="78"/>
      <c r="P602" s="78"/>
      <c r="Q602" s="78"/>
      <c r="R602" s="36">
        <f t="shared" si="34"/>
        <v>28348.636155563392</v>
      </c>
      <c r="S602" s="386"/>
      <c r="T602" s="37"/>
      <c r="X602" s="39" t="str">
        <f t="shared" si="36"/>
        <v/>
      </c>
      <c r="Y602" s="42" t="str">
        <f t="shared" si="37"/>
        <v/>
      </c>
    </row>
    <row r="603" spans="1:25">
      <c r="A603" s="399"/>
      <c r="B603" s="18"/>
      <c r="C603" s="78"/>
      <c r="D603" s="78"/>
      <c r="E603" s="78"/>
      <c r="F603" s="78"/>
      <c r="G603" s="400"/>
      <c r="H603" s="400"/>
      <c r="I603" s="401"/>
      <c r="J603" s="78"/>
      <c r="K603" s="78"/>
      <c r="L603" s="273" t="str">
        <f t="shared" si="35"/>
        <v/>
      </c>
      <c r="M603" s="78"/>
      <c r="N603" s="78"/>
      <c r="O603" s="78"/>
      <c r="P603" s="78"/>
      <c r="Q603" s="78"/>
      <c r="R603" s="36">
        <f t="shared" si="34"/>
        <v>28348.636155563392</v>
      </c>
      <c r="S603" s="386"/>
      <c r="T603" s="37"/>
      <c r="X603" s="39" t="str">
        <f t="shared" si="36"/>
        <v/>
      </c>
      <c r="Y603" s="42" t="str">
        <f t="shared" si="37"/>
        <v/>
      </c>
    </row>
    <row r="604" spans="1:25">
      <c r="A604" s="399"/>
      <c r="B604" s="18"/>
      <c r="C604" s="78"/>
      <c r="D604" s="78"/>
      <c r="E604" s="78"/>
      <c r="F604" s="78"/>
      <c r="G604" s="400"/>
      <c r="H604" s="400"/>
      <c r="I604" s="401"/>
      <c r="J604" s="78"/>
      <c r="K604" s="78"/>
      <c r="L604" s="273" t="str">
        <f t="shared" si="35"/>
        <v/>
      </c>
      <c r="M604" s="78"/>
      <c r="N604" s="78"/>
      <c r="O604" s="78"/>
      <c r="P604" s="78"/>
      <c r="Q604" s="78"/>
      <c r="R604" s="36">
        <f t="shared" si="34"/>
        <v>28348.636155563392</v>
      </c>
      <c r="S604" s="386"/>
      <c r="T604" s="37"/>
      <c r="X604" s="39" t="str">
        <f t="shared" si="36"/>
        <v/>
      </c>
      <c r="Y604" s="42" t="str">
        <f t="shared" si="37"/>
        <v/>
      </c>
    </row>
    <row r="605" spans="1:25">
      <c r="A605" s="399"/>
      <c r="B605" s="18"/>
      <c r="C605" s="78"/>
      <c r="D605" s="78"/>
      <c r="E605" s="78"/>
      <c r="F605" s="78"/>
      <c r="G605" s="400"/>
      <c r="H605" s="400"/>
      <c r="I605" s="401"/>
      <c r="J605" s="78"/>
      <c r="K605" s="78"/>
      <c r="L605" s="273" t="str">
        <f t="shared" si="35"/>
        <v/>
      </c>
      <c r="M605" s="78"/>
      <c r="N605" s="78"/>
      <c r="O605" s="78"/>
      <c r="P605" s="78"/>
      <c r="Q605" s="78"/>
      <c r="R605" s="36">
        <f t="shared" si="34"/>
        <v>28348.636155563392</v>
      </c>
      <c r="S605" s="386"/>
      <c r="T605" s="37"/>
      <c r="X605" s="39" t="str">
        <f t="shared" si="36"/>
        <v/>
      </c>
      <c r="Y605" s="42" t="str">
        <f t="shared" si="37"/>
        <v/>
      </c>
    </row>
    <row r="606" spans="1:25">
      <c r="A606" s="399"/>
      <c r="B606" s="18"/>
      <c r="C606" s="78"/>
      <c r="D606" s="78"/>
      <c r="E606" s="78"/>
      <c r="F606" s="78"/>
      <c r="G606" s="400"/>
      <c r="H606" s="400"/>
      <c r="I606" s="401"/>
      <c r="J606" s="78"/>
      <c r="K606" s="78"/>
      <c r="L606" s="273" t="str">
        <f t="shared" si="35"/>
        <v/>
      </c>
      <c r="M606" s="78"/>
      <c r="N606" s="78"/>
      <c r="O606" s="78"/>
      <c r="P606" s="78"/>
      <c r="Q606" s="78"/>
      <c r="R606" s="36">
        <f t="shared" si="34"/>
        <v>28348.636155563392</v>
      </c>
      <c r="S606" s="386"/>
      <c r="T606" s="37"/>
      <c r="X606" s="39" t="str">
        <f t="shared" si="36"/>
        <v/>
      </c>
      <c r="Y606" s="42" t="str">
        <f t="shared" si="37"/>
        <v/>
      </c>
    </row>
    <row r="607" spans="1:25">
      <c r="A607" s="399"/>
      <c r="B607" s="18"/>
      <c r="C607" s="78"/>
      <c r="D607" s="78"/>
      <c r="E607" s="78"/>
      <c r="F607" s="78"/>
      <c r="G607" s="400"/>
      <c r="H607" s="400"/>
      <c r="I607" s="401"/>
      <c r="J607" s="78"/>
      <c r="K607" s="78"/>
      <c r="L607" s="273" t="str">
        <f t="shared" si="35"/>
        <v/>
      </c>
      <c r="M607" s="78"/>
      <c r="N607" s="78"/>
      <c r="O607" s="78"/>
      <c r="P607" s="78"/>
      <c r="Q607" s="78"/>
      <c r="R607" s="36">
        <f t="shared" si="34"/>
        <v>28348.636155563392</v>
      </c>
      <c r="S607" s="386"/>
      <c r="T607" s="37"/>
      <c r="X607" s="39" t="str">
        <f t="shared" si="36"/>
        <v/>
      </c>
      <c r="Y607" s="42" t="str">
        <f t="shared" si="37"/>
        <v/>
      </c>
    </row>
    <row r="608" spans="1:25">
      <c r="A608" s="399"/>
      <c r="B608" s="18"/>
      <c r="C608" s="78"/>
      <c r="D608" s="78"/>
      <c r="E608" s="78"/>
      <c r="F608" s="78"/>
      <c r="G608" s="400"/>
      <c r="H608" s="400"/>
      <c r="I608" s="401"/>
      <c r="J608" s="78"/>
      <c r="K608" s="78"/>
      <c r="L608" s="273" t="str">
        <f t="shared" si="35"/>
        <v/>
      </c>
      <c r="M608" s="78"/>
      <c r="N608" s="78"/>
      <c r="O608" s="78"/>
      <c r="P608" s="78"/>
      <c r="Q608" s="78"/>
      <c r="R608" s="36">
        <f t="shared" si="34"/>
        <v>28348.636155563392</v>
      </c>
      <c r="S608" s="386"/>
      <c r="T608" s="37"/>
      <c r="X608" s="39" t="str">
        <f t="shared" si="36"/>
        <v/>
      </c>
      <c r="Y608" s="42" t="str">
        <f t="shared" si="37"/>
        <v/>
      </c>
    </row>
    <row r="609" spans="1:25">
      <c r="A609" s="399"/>
      <c r="B609" s="18"/>
      <c r="C609" s="78"/>
      <c r="D609" s="78"/>
      <c r="E609" s="78"/>
      <c r="F609" s="78"/>
      <c r="G609" s="400"/>
      <c r="H609" s="400"/>
      <c r="I609" s="401"/>
      <c r="J609" s="78"/>
      <c r="K609" s="78"/>
      <c r="L609" s="273" t="str">
        <f t="shared" si="35"/>
        <v/>
      </c>
      <c r="M609" s="78"/>
      <c r="N609" s="78"/>
      <c r="O609" s="78"/>
      <c r="P609" s="78"/>
      <c r="Q609" s="78"/>
      <c r="R609" s="36">
        <f t="shared" si="34"/>
        <v>28348.636155563392</v>
      </c>
      <c r="S609" s="386"/>
      <c r="T609" s="37"/>
      <c r="X609" s="39" t="str">
        <f t="shared" si="36"/>
        <v/>
      </c>
      <c r="Y609" s="42" t="str">
        <f t="shared" si="37"/>
        <v/>
      </c>
    </row>
    <row r="610" spans="1:25">
      <c r="A610" s="399"/>
      <c r="B610" s="18"/>
      <c r="C610" s="78"/>
      <c r="D610" s="78"/>
      <c r="E610" s="78"/>
      <c r="F610" s="78"/>
      <c r="G610" s="400"/>
      <c r="H610" s="400"/>
      <c r="I610" s="401"/>
      <c r="J610" s="78"/>
      <c r="K610" s="78"/>
      <c r="L610" s="273" t="str">
        <f t="shared" si="35"/>
        <v/>
      </c>
      <c r="M610" s="78"/>
      <c r="N610" s="78"/>
      <c r="O610" s="78"/>
      <c r="P610" s="78"/>
      <c r="Q610" s="78"/>
      <c r="R610" s="36">
        <f t="shared" ref="R610:R673" si="38">R609*((J610/100)+1)</f>
        <v>28348.636155563392</v>
      </c>
      <c r="S610" s="386"/>
      <c r="T610" s="37"/>
      <c r="X610" s="39" t="str">
        <f t="shared" si="36"/>
        <v/>
      </c>
      <c r="Y610" s="42" t="str">
        <f t="shared" si="37"/>
        <v/>
      </c>
    </row>
    <row r="611" spans="1:25">
      <c r="A611" s="399"/>
      <c r="B611" s="18"/>
      <c r="C611" s="78"/>
      <c r="D611" s="78"/>
      <c r="E611" s="78"/>
      <c r="F611" s="78"/>
      <c r="G611" s="400"/>
      <c r="H611" s="400"/>
      <c r="I611" s="401"/>
      <c r="J611" s="78"/>
      <c r="K611" s="78"/>
      <c r="L611" s="273" t="str">
        <f t="shared" si="35"/>
        <v/>
      </c>
      <c r="M611" s="78"/>
      <c r="N611" s="78"/>
      <c r="O611" s="78"/>
      <c r="P611" s="78"/>
      <c r="Q611" s="78"/>
      <c r="R611" s="36">
        <f t="shared" si="38"/>
        <v>28348.636155563392</v>
      </c>
      <c r="S611" s="386"/>
      <c r="T611" s="37"/>
      <c r="X611" s="39" t="str">
        <f t="shared" si="36"/>
        <v/>
      </c>
      <c r="Y611" s="42" t="str">
        <f t="shared" si="37"/>
        <v/>
      </c>
    </row>
    <row r="612" spans="1:25">
      <c r="A612" s="399"/>
      <c r="B612" s="18"/>
      <c r="C612" s="78"/>
      <c r="D612" s="78"/>
      <c r="E612" s="78"/>
      <c r="F612" s="78"/>
      <c r="G612" s="400"/>
      <c r="H612" s="400"/>
      <c r="I612" s="401"/>
      <c r="J612" s="78"/>
      <c r="K612" s="78"/>
      <c r="L612" s="273" t="str">
        <f t="shared" si="35"/>
        <v/>
      </c>
      <c r="M612" s="78"/>
      <c r="N612" s="78"/>
      <c r="O612" s="78"/>
      <c r="P612" s="78"/>
      <c r="Q612" s="78"/>
      <c r="R612" s="36">
        <f t="shared" si="38"/>
        <v>28348.636155563392</v>
      </c>
      <c r="S612" s="386"/>
      <c r="T612" s="37"/>
      <c r="X612" s="39" t="str">
        <f t="shared" si="36"/>
        <v/>
      </c>
      <c r="Y612" s="42" t="str">
        <f t="shared" si="37"/>
        <v/>
      </c>
    </row>
    <row r="613" spans="1:25">
      <c r="A613" s="399"/>
      <c r="B613" s="18"/>
      <c r="C613" s="78"/>
      <c r="D613" s="78"/>
      <c r="E613" s="78"/>
      <c r="F613" s="78"/>
      <c r="G613" s="400"/>
      <c r="H613" s="400"/>
      <c r="I613" s="401"/>
      <c r="J613" s="78"/>
      <c r="K613" s="78"/>
      <c r="L613" s="273" t="str">
        <f t="shared" si="35"/>
        <v/>
      </c>
      <c r="M613" s="78"/>
      <c r="N613" s="78"/>
      <c r="O613" s="78"/>
      <c r="P613" s="78"/>
      <c r="Q613" s="78"/>
      <c r="R613" s="36">
        <f t="shared" si="38"/>
        <v>28348.636155563392</v>
      </c>
      <c r="S613" s="386"/>
      <c r="T613" s="37"/>
      <c r="X613" s="39" t="str">
        <f t="shared" si="36"/>
        <v/>
      </c>
      <c r="Y613" s="42" t="str">
        <f t="shared" si="37"/>
        <v/>
      </c>
    </row>
    <row r="614" spans="1:25">
      <c r="A614" s="399"/>
      <c r="B614" s="18"/>
      <c r="C614" s="78"/>
      <c r="D614" s="78"/>
      <c r="E614" s="78"/>
      <c r="F614" s="78"/>
      <c r="G614" s="400"/>
      <c r="H614" s="400"/>
      <c r="I614" s="401"/>
      <c r="J614" s="78"/>
      <c r="K614" s="78"/>
      <c r="L614" s="273" t="str">
        <f t="shared" si="35"/>
        <v/>
      </c>
      <c r="M614" s="78"/>
      <c r="N614" s="78"/>
      <c r="O614" s="78"/>
      <c r="P614" s="78"/>
      <c r="Q614" s="78"/>
      <c r="R614" s="36">
        <f t="shared" si="38"/>
        <v>28348.636155563392</v>
      </c>
      <c r="S614" s="386"/>
      <c r="T614" s="37"/>
      <c r="X614" s="39" t="str">
        <f t="shared" si="36"/>
        <v/>
      </c>
      <c r="Y614" s="42" t="str">
        <f t="shared" si="37"/>
        <v/>
      </c>
    </row>
    <row r="615" spans="1:25">
      <c r="A615" s="399"/>
      <c r="B615" s="18"/>
      <c r="C615" s="78"/>
      <c r="D615" s="78"/>
      <c r="E615" s="78"/>
      <c r="F615" s="78"/>
      <c r="G615" s="400"/>
      <c r="H615" s="400"/>
      <c r="I615" s="401"/>
      <c r="J615" s="78"/>
      <c r="K615" s="78"/>
      <c r="L615" s="273" t="str">
        <f t="shared" si="35"/>
        <v/>
      </c>
      <c r="M615" s="78"/>
      <c r="N615" s="78"/>
      <c r="O615" s="78"/>
      <c r="P615" s="78"/>
      <c r="Q615" s="78"/>
      <c r="R615" s="36">
        <f t="shared" si="38"/>
        <v>28348.636155563392</v>
      </c>
      <c r="S615" s="386"/>
      <c r="T615" s="37"/>
      <c r="X615" s="39" t="str">
        <f t="shared" si="36"/>
        <v/>
      </c>
      <c r="Y615" s="42" t="str">
        <f t="shared" si="37"/>
        <v/>
      </c>
    </row>
    <row r="616" spans="1:25">
      <c r="A616" s="399"/>
      <c r="B616" s="18"/>
      <c r="C616" s="78"/>
      <c r="D616" s="78"/>
      <c r="E616" s="78"/>
      <c r="F616" s="78"/>
      <c r="G616" s="400"/>
      <c r="H616" s="400"/>
      <c r="I616" s="401"/>
      <c r="J616" s="78"/>
      <c r="K616" s="78"/>
      <c r="L616" s="273" t="str">
        <f t="shared" si="35"/>
        <v/>
      </c>
      <c r="M616" s="78"/>
      <c r="N616" s="78"/>
      <c r="O616" s="78"/>
      <c r="P616" s="78"/>
      <c r="Q616" s="78"/>
      <c r="R616" s="36">
        <f t="shared" si="38"/>
        <v>28348.636155563392</v>
      </c>
      <c r="S616" s="386"/>
      <c r="T616" s="37"/>
      <c r="X616" s="39" t="str">
        <f t="shared" si="36"/>
        <v/>
      </c>
      <c r="Y616" s="42" t="str">
        <f t="shared" si="37"/>
        <v/>
      </c>
    </row>
    <row r="617" spans="1:25">
      <c r="A617" s="399"/>
      <c r="B617" s="18"/>
      <c r="C617" s="78"/>
      <c r="D617" s="78"/>
      <c r="E617" s="78"/>
      <c r="F617" s="78"/>
      <c r="G617" s="400"/>
      <c r="H617" s="400"/>
      <c r="I617" s="401"/>
      <c r="J617" s="78"/>
      <c r="K617" s="78"/>
      <c r="L617" s="273" t="str">
        <f t="shared" si="35"/>
        <v/>
      </c>
      <c r="M617" s="78"/>
      <c r="N617" s="78"/>
      <c r="O617" s="78"/>
      <c r="P617" s="78"/>
      <c r="Q617" s="78"/>
      <c r="R617" s="36">
        <f t="shared" si="38"/>
        <v>28348.636155563392</v>
      </c>
      <c r="S617" s="386"/>
      <c r="T617" s="37"/>
      <c r="X617" s="39" t="str">
        <f t="shared" si="36"/>
        <v/>
      </c>
      <c r="Y617" s="42" t="str">
        <f t="shared" si="37"/>
        <v/>
      </c>
    </row>
    <row r="618" spans="1:25">
      <c r="A618" s="399"/>
      <c r="B618" s="18"/>
      <c r="C618" s="78"/>
      <c r="D618" s="78"/>
      <c r="E618" s="78"/>
      <c r="F618" s="78"/>
      <c r="G618" s="400"/>
      <c r="H618" s="400"/>
      <c r="I618" s="401"/>
      <c r="J618" s="78"/>
      <c r="K618" s="78"/>
      <c r="L618" s="273" t="str">
        <f t="shared" si="35"/>
        <v/>
      </c>
      <c r="M618" s="78"/>
      <c r="N618" s="78"/>
      <c r="O618" s="78"/>
      <c r="P618" s="78"/>
      <c r="Q618" s="78"/>
      <c r="R618" s="36">
        <f t="shared" si="38"/>
        <v>28348.636155563392</v>
      </c>
      <c r="S618" s="386"/>
      <c r="T618" s="37"/>
      <c r="X618" s="39" t="str">
        <f t="shared" si="36"/>
        <v/>
      </c>
      <c r="Y618" s="42" t="str">
        <f t="shared" si="37"/>
        <v/>
      </c>
    </row>
    <row r="619" spans="1:25">
      <c r="A619" s="399"/>
      <c r="B619" s="18"/>
      <c r="C619" s="78"/>
      <c r="D619" s="78"/>
      <c r="E619" s="78"/>
      <c r="F619" s="78"/>
      <c r="G619" s="400"/>
      <c r="H619" s="400"/>
      <c r="I619" s="401"/>
      <c r="J619" s="78"/>
      <c r="K619" s="78"/>
      <c r="L619" s="273" t="str">
        <f t="shared" si="35"/>
        <v/>
      </c>
      <c r="M619" s="78"/>
      <c r="N619" s="78"/>
      <c r="O619" s="78"/>
      <c r="P619" s="78"/>
      <c r="Q619" s="78"/>
      <c r="R619" s="36">
        <f t="shared" si="38"/>
        <v>28348.636155563392</v>
      </c>
      <c r="S619" s="386"/>
      <c r="T619" s="37"/>
      <c r="X619" s="39" t="str">
        <f t="shared" si="36"/>
        <v/>
      </c>
      <c r="Y619" s="42" t="str">
        <f t="shared" si="37"/>
        <v/>
      </c>
    </row>
    <row r="620" spans="1:25">
      <c r="A620" s="399"/>
      <c r="B620" s="18"/>
      <c r="C620" s="78"/>
      <c r="D620" s="78"/>
      <c r="E620" s="78"/>
      <c r="F620" s="78"/>
      <c r="G620" s="400"/>
      <c r="H620" s="400"/>
      <c r="I620" s="401"/>
      <c r="J620" s="78"/>
      <c r="K620" s="78"/>
      <c r="L620" s="273" t="str">
        <f t="shared" si="35"/>
        <v/>
      </c>
      <c r="M620" s="78"/>
      <c r="N620" s="78"/>
      <c r="O620" s="78"/>
      <c r="P620" s="78"/>
      <c r="Q620" s="78"/>
      <c r="R620" s="36">
        <f t="shared" si="38"/>
        <v>28348.636155563392</v>
      </c>
      <c r="S620" s="386"/>
      <c r="T620" s="37"/>
      <c r="X620" s="39" t="str">
        <f t="shared" si="36"/>
        <v/>
      </c>
      <c r="Y620" s="42" t="str">
        <f t="shared" si="37"/>
        <v/>
      </c>
    </row>
    <row r="621" spans="1:25">
      <c r="A621" s="399"/>
      <c r="B621" s="18"/>
      <c r="C621" s="78"/>
      <c r="D621" s="78"/>
      <c r="E621" s="78"/>
      <c r="F621" s="78"/>
      <c r="G621" s="400"/>
      <c r="H621" s="400"/>
      <c r="I621" s="401"/>
      <c r="J621" s="78"/>
      <c r="K621" s="78"/>
      <c r="L621" s="273" t="str">
        <f t="shared" ref="L621:L632" si="39">IF(B621="Compra",F621*G621,"")</f>
        <v/>
      </c>
      <c r="M621" s="78"/>
      <c r="N621" s="78"/>
      <c r="O621" s="78"/>
      <c r="P621" s="78"/>
      <c r="Q621" s="78"/>
      <c r="R621" s="36">
        <f t="shared" si="38"/>
        <v>28348.636155563392</v>
      </c>
      <c r="S621" s="386"/>
      <c r="T621" s="37"/>
      <c r="X621" s="39" t="str">
        <f t="shared" si="36"/>
        <v/>
      </c>
      <c r="Y621" s="42" t="str">
        <f t="shared" si="37"/>
        <v/>
      </c>
    </row>
    <row r="622" spans="1:25">
      <c r="A622" s="399"/>
      <c r="B622" s="18"/>
      <c r="C622" s="78"/>
      <c r="D622" s="78"/>
      <c r="E622" s="78"/>
      <c r="F622" s="78"/>
      <c r="G622" s="400"/>
      <c r="H622" s="400"/>
      <c r="I622" s="401"/>
      <c r="J622" s="78"/>
      <c r="K622" s="78"/>
      <c r="L622" s="273" t="str">
        <f t="shared" si="39"/>
        <v/>
      </c>
      <c r="M622" s="78"/>
      <c r="N622" s="78"/>
      <c r="O622" s="78"/>
      <c r="P622" s="78"/>
      <c r="Q622" s="78"/>
      <c r="R622" s="36">
        <f t="shared" si="38"/>
        <v>28348.636155563392</v>
      </c>
      <c r="S622" s="386"/>
      <c r="T622" s="37"/>
      <c r="X622" s="39" t="str">
        <f t="shared" si="36"/>
        <v/>
      </c>
      <c r="Y622" s="42" t="str">
        <f t="shared" si="37"/>
        <v/>
      </c>
    </row>
    <row r="623" spans="1:25">
      <c r="A623" s="399"/>
      <c r="B623" s="18"/>
      <c r="C623" s="78"/>
      <c r="D623" s="78"/>
      <c r="E623" s="78"/>
      <c r="F623" s="78"/>
      <c r="G623" s="400"/>
      <c r="H623" s="400"/>
      <c r="I623" s="401"/>
      <c r="J623" s="78"/>
      <c r="K623" s="78"/>
      <c r="L623" s="273" t="str">
        <f t="shared" si="39"/>
        <v/>
      </c>
      <c r="M623" s="78"/>
      <c r="N623" s="78"/>
      <c r="O623" s="78"/>
      <c r="P623" s="78"/>
      <c r="Q623" s="78"/>
      <c r="R623" s="36">
        <f t="shared" si="38"/>
        <v>28348.636155563392</v>
      </c>
      <c r="S623" s="386"/>
      <c r="T623" s="37"/>
      <c r="X623" s="39" t="str">
        <f t="shared" si="36"/>
        <v/>
      </c>
      <c r="Y623" s="42" t="str">
        <f t="shared" si="37"/>
        <v/>
      </c>
    </row>
    <row r="624" spans="1:25">
      <c r="A624" s="399"/>
      <c r="B624" s="18"/>
      <c r="C624" s="78"/>
      <c r="D624" s="78"/>
      <c r="E624" s="78"/>
      <c r="F624" s="78"/>
      <c r="G624" s="400"/>
      <c r="H624" s="400"/>
      <c r="I624" s="401"/>
      <c r="J624" s="78"/>
      <c r="K624" s="78"/>
      <c r="L624" s="273" t="str">
        <f t="shared" si="39"/>
        <v/>
      </c>
      <c r="M624" s="78"/>
      <c r="N624" s="78"/>
      <c r="O624" s="78"/>
      <c r="P624" s="78"/>
      <c r="Q624" s="78"/>
      <c r="R624" s="36">
        <f t="shared" si="38"/>
        <v>28348.636155563392</v>
      </c>
      <c r="S624" s="386"/>
      <c r="T624" s="37"/>
      <c r="X624" s="39" t="str">
        <f t="shared" si="36"/>
        <v/>
      </c>
      <c r="Y624" s="42" t="str">
        <f t="shared" si="37"/>
        <v/>
      </c>
    </row>
    <row r="625" spans="1:25">
      <c r="A625" s="399"/>
      <c r="B625" s="18"/>
      <c r="C625" s="78"/>
      <c r="D625" s="78"/>
      <c r="E625" s="78"/>
      <c r="F625" s="78"/>
      <c r="G625" s="400"/>
      <c r="H625" s="400"/>
      <c r="I625" s="401"/>
      <c r="J625" s="78"/>
      <c r="K625" s="78"/>
      <c r="L625" s="273" t="str">
        <f t="shared" si="39"/>
        <v/>
      </c>
      <c r="M625" s="78"/>
      <c r="N625" s="78"/>
      <c r="O625" s="78"/>
      <c r="P625" s="78"/>
      <c r="Q625" s="78"/>
      <c r="R625" s="36">
        <f t="shared" si="38"/>
        <v>28348.636155563392</v>
      </c>
      <c r="S625" s="386"/>
      <c r="T625" s="37"/>
      <c r="X625" s="39" t="str">
        <f t="shared" si="36"/>
        <v/>
      </c>
      <c r="Y625" s="42" t="str">
        <f t="shared" si="37"/>
        <v/>
      </c>
    </row>
    <row r="626" spans="1:25">
      <c r="A626" s="399"/>
      <c r="B626" s="18"/>
      <c r="C626" s="78"/>
      <c r="D626" s="78"/>
      <c r="E626" s="78"/>
      <c r="F626" s="78"/>
      <c r="G626" s="400"/>
      <c r="H626" s="400"/>
      <c r="I626" s="401"/>
      <c r="J626" s="78"/>
      <c r="K626" s="78"/>
      <c r="L626" s="273" t="str">
        <f t="shared" si="39"/>
        <v/>
      </c>
      <c r="M626" s="78"/>
      <c r="N626" s="78"/>
      <c r="O626" s="78"/>
      <c r="P626" s="78"/>
      <c r="Q626" s="78"/>
      <c r="R626" s="36">
        <f t="shared" si="38"/>
        <v>28348.636155563392</v>
      </c>
      <c r="S626" s="386"/>
      <c r="T626" s="37"/>
      <c r="X626" s="39" t="str">
        <f t="shared" si="36"/>
        <v/>
      </c>
      <c r="Y626" s="42" t="str">
        <f t="shared" si="37"/>
        <v/>
      </c>
    </row>
    <row r="627" spans="1:25">
      <c r="A627" s="399"/>
      <c r="B627" s="18"/>
      <c r="C627" s="78"/>
      <c r="D627" s="78"/>
      <c r="E627" s="78"/>
      <c r="F627" s="78"/>
      <c r="G627" s="400"/>
      <c r="H627" s="400"/>
      <c r="I627" s="401"/>
      <c r="J627" s="78"/>
      <c r="K627" s="78"/>
      <c r="L627" s="273" t="str">
        <f t="shared" si="39"/>
        <v/>
      </c>
      <c r="M627" s="78"/>
      <c r="N627" s="78"/>
      <c r="O627" s="78"/>
      <c r="P627" s="78"/>
      <c r="Q627" s="78"/>
      <c r="R627" s="36">
        <f t="shared" si="38"/>
        <v>28348.636155563392</v>
      </c>
      <c r="S627" s="386"/>
      <c r="T627" s="37"/>
      <c r="X627" s="39" t="str">
        <f t="shared" si="36"/>
        <v/>
      </c>
      <c r="Y627" s="42" t="str">
        <f t="shared" si="37"/>
        <v/>
      </c>
    </row>
    <row r="628" spans="1:25">
      <c r="A628" s="399"/>
      <c r="B628" s="18"/>
      <c r="C628" s="78"/>
      <c r="D628" s="78"/>
      <c r="E628" s="78"/>
      <c r="F628" s="78"/>
      <c r="G628" s="400"/>
      <c r="H628" s="400"/>
      <c r="I628" s="401"/>
      <c r="J628" s="78"/>
      <c r="K628" s="78"/>
      <c r="L628" s="273" t="str">
        <f t="shared" si="39"/>
        <v/>
      </c>
      <c r="M628" s="78"/>
      <c r="N628" s="78"/>
      <c r="O628" s="78"/>
      <c r="P628" s="78"/>
      <c r="Q628" s="78"/>
      <c r="R628" s="36">
        <f t="shared" si="38"/>
        <v>28348.636155563392</v>
      </c>
      <c r="S628" s="386"/>
      <c r="T628" s="37"/>
      <c r="X628" s="39" t="str">
        <f t="shared" si="36"/>
        <v/>
      </c>
      <c r="Y628" s="42" t="str">
        <f t="shared" si="37"/>
        <v/>
      </c>
    </row>
    <row r="629" spans="1:25">
      <c r="A629" s="399"/>
      <c r="B629" s="18"/>
      <c r="C629" s="78"/>
      <c r="D629" s="78"/>
      <c r="E629" s="78"/>
      <c r="F629" s="78"/>
      <c r="G629" s="400"/>
      <c r="H629" s="400"/>
      <c r="I629" s="401"/>
      <c r="J629" s="78"/>
      <c r="K629" s="78"/>
      <c r="L629" s="273" t="str">
        <f t="shared" si="39"/>
        <v/>
      </c>
      <c r="M629" s="78"/>
      <c r="N629" s="78"/>
      <c r="O629" s="78"/>
      <c r="P629" s="78"/>
      <c r="Q629" s="78"/>
      <c r="R629" s="36">
        <f t="shared" si="38"/>
        <v>28348.636155563392</v>
      </c>
      <c r="S629" s="386"/>
      <c r="T629" s="37"/>
      <c r="X629" s="39" t="str">
        <f t="shared" si="36"/>
        <v/>
      </c>
      <c r="Y629" s="42" t="str">
        <f t="shared" si="37"/>
        <v/>
      </c>
    </row>
    <row r="630" spans="1:25">
      <c r="A630" s="399"/>
      <c r="B630" s="18"/>
      <c r="C630" s="78"/>
      <c r="D630" s="78"/>
      <c r="E630" s="78"/>
      <c r="F630" s="78"/>
      <c r="G630" s="400"/>
      <c r="H630" s="400"/>
      <c r="I630" s="401"/>
      <c r="J630" s="78"/>
      <c r="K630" s="78"/>
      <c r="L630" s="273" t="str">
        <f t="shared" si="39"/>
        <v/>
      </c>
      <c r="M630" s="78"/>
      <c r="N630" s="78"/>
      <c r="O630" s="78"/>
      <c r="P630" s="78"/>
      <c r="Q630" s="78"/>
      <c r="R630" s="36">
        <f t="shared" si="38"/>
        <v>28348.636155563392</v>
      </c>
      <c r="S630" s="386"/>
      <c r="T630" s="37"/>
      <c r="X630" s="39" t="str">
        <f t="shared" ref="X630:X693" si="40">IF(I745&lt;&gt;0,I745,"")</f>
        <v/>
      </c>
      <c r="Y630" s="42" t="str">
        <f t="shared" ref="Y630:Y693" si="41">IF(I745&lt;&gt;0,A745,"")</f>
        <v/>
      </c>
    </row>
    <row r="631" spans="1:25">
      <c r="A631" s="399"/>
      <c r="B631" s="18"/>
      <c r="C631" s="78"/>
      <c r="D631" s="78"/>
      <c r="E631" s="78"/>
      <c r="F631" s="78"/>
      <c r="G631" s="400"/>
      <c r="H631" s="400"/>
      <c r="I631" s="401"/>
      <c r="J631" s="78"/>
      <c r="K631" s="78"/>
      <c r="L631" s="273" t="str">
        <f t="shared" si="39"/>
        <v/>
      </c>
      <c r="M631" s="78"/>
      <c r="N631" s="78"/>
      <c r="O631" s="78"/>
      <c r="P631" s="78"/>
      <c r="Q631" s="78"/>
      <c r="R631" s="36">
        <f t="shared" si="38"/>
        <v>28348.636155563392</v>
      </c>
      <c r="S631" s="386"/>
      <c r="T631" s="37"/>
      <c r="X631" s="39" t="str">
        <f t="shared" si="40"/>
        <v/>
      </c>
      <c r="Y631" s="42" t="str">
        <f t="shared" si="41"/>
        <v/>
      </c>
    </row>
    <row r="632" spans="1:25">
      <c r="A632" s="399"/>
      <c r="B632" s="18"/>
      <c r="C632" s="78"/>
      <c r="D632" s="78"/>
      <c r="E632" s="78"/>
      <c r="F632" s="78"/>
      <c r="G632" s="400"/>
      <c r="H632" s="400"/>
      <c r="I632" s="401"/>
      <c r="J632" s="78"/>
      <c r="K632" s="78"/>
      <c r="L632" s="273" t="str">
        <f t="shared" si="39"/>
        <v/>
      </c>
      <c r="M632" s="78"/>
      <c r="N632" s="78"/>
      <c r="O632" s="78"/>
      <c r="P632" s="78"/>
      <c r="Q632" s="78"/>
      <c r="R632" s="36">
        <f t="shared" si="38"/>
        <v>28348.636155563392</v>
      </c>
      <c r="S632" s="386"/>
      <c r="T632" s="37"/>
      <c r="X632" s="39" t="str">
        <f t="shared" si="40"/>
        <v/>
      </c>
      <c r="Y632" s="42" t="str">
        <f t="shared" si="41"/>
        <v/>
      </c>
    </row>
    <row r="633" spans="1:25">
      <c r="A633" s="399"/>
      <c r="B633" s="18"/>
      <c r="C633" s="78"/>
      <c r="D633" s="78"/>
      <c r="E633" s="78"/>
      <c r="F633" s="78"/>
      <c r="G633" s="400"/>
      <c r="H633" s="400"/>
      <c r="I633" s="401"/>
      <c r="J633" s="78"/>
      <c r="K633" s="78"/>
      <c r="L633" s="402"/>
      <c r="M633" s="78"/>
      <c r="N633" s="78"/>
      <c r="O633" s="78"/>
      <c r="P633" s="78"/>
      <c r="Q633" s="78"/>
      <c r="R633" s="36">
        <f t="shared" si="38"/>
        <v>28348.636155563392</v>
      </c>
      <c r="S633" s="386"/>
      <c r="T633" s="37"/>
      <c r="X633" s="39" t="str">
        <f t="shared" si="40"/>
        <v/>
      </c>
      <c r="Y633" s="42" t="str">
        <f t="shared" si="41"/>
        <v/>
      </c>
    </row>
    <row r="634" spans="1:25">
      <c r="A634" s="399"/>
      <c r="B634" s="18"/>
      <c r="C634" s="78"/>
      <c r="D634" s="78"/>
      <c r="E634" s="78"/>
      <c r="F634" s="78"/>
      <c r="G634" s="400"/>
      <c r="H634" s="400"/>
      <c r="I634" s="401"/>
      <c r="J634" s="78"/>
      <c r="K634" s="78"/>
      <c r="L634" s="402"/>
      <c r="M634" s="78"/>
      <c r="N634" s="78"/>
      <c r="O634" s="78"/>
      <c r="P634" s="78"/>
      <c r="Q634" s="78"/>
      <c r="R634" s="36">
        <f t="shared" si="38"/>
        <v>28348.636155563392</v>
      </c>
      <c r="S634" s="386"/>
      <c r="T634" s="37"/>
      <c r="X634" s="39" t="str">
        <f t="shared" si="40"/>
        <v/>
      </c>
      <c r="Y634" s="42" t="str">
        <f t="shared" si="41"/>
        <v/>
      </c>
    </row>
    <row r="635" spans="1:25">
      <c r="A635" s="399"/>
      <c r="B635" s="18"/>
      <c r="C635" s="78"/>
      <c r="D635" s="78"/>
      <c r="E635" s="78"/>
      <c r="F635" s="78"/>
      <c r="G635" s="400"/>
      <c r="H635" s="400"/>
      <c r="I635" s="401"/>
      <c r="J635" s="78"/>
      <c r="K635" s="78"/>
      <c r="L635" s="402"/>
      <c r="M635" s="78"/>
      <c r="N635" s="78"/>
      <c r="O635" s="78"/>
      <c r="P635" s="78"/>
      <c r="Q635" s="78"/>
      <c r="R635" s="36">
        <f t="shared" si="38"/>
        <v>28348.636155563392</v>
      </c>
      <c r="S635" s="386"/>
      <c r="T635" s="37"/>
      <c r="X635" s="39" t="str">
        <f t="shared" si="40"/>
        <v/>
      </c>
      <c r="Y635" s="42" t="str">
        <f t="shared" si="41"/>
        <v/>
      </c>
    </row>
    <row r="636" spans="1:25">
      <c r="A636" s="399"/>
      <c r="B636" s="18"/>
      <c r="C636" s="78"/>
      <c r="D636" s="78"/>
      <c r="E636" s="78"/>
      <c r="F636" s="78"/>
      <c r="G636" s="400"/>
      <c r="H636" s="400"/>
      <c r="I636" s="401"/>
      <c r="J636" s="78"/>
      <c r="K636" s="78"/>
      <c r="L636" s="402"/>
      <c r="M636" s="78"/>
      <c r="N636" s="78"/>
      <c r="O636" s="78"/>
      <c r="P636" s="78"/>
      <c r="Q636" s="78"/>
      <c r="R636" s="36">
        <f t="shared" si="38"/>
        <v>28348.636155563392</v>
      </c>
      <c r="S636" s="386"/>
      <c r="T636" s="37"/>
      <c r="X636" s="39" t="str">
        <f t="shared" si="40"/>
        <v/>
      </c>
      <c r="Y636" s="42" t="str">
        <f t="shared" si="41"/>
        <v/>
      </c>
    </row>
    <row r="637" spans="1:25">
      <c r="A637" s="399"/>
      <c r="B637" s="18"/>
      <c r="C637" s="78"/>
      <c r="D637" s="78"/>
      <c r="E637" s="78"/>
      <c r="F637" s="78"/>
      <c r="G637" s="400"/>
      <c r="H637" s="400"/>
      <c r="I637" s="401"/>
      <c r="J637" s="78"/>
      <c r="K637" s="78"/>
      <c r="L637" s="402"/>
      <c r="M637" s="78"/>
      <c r="N637" s="78"/>
      <c r="O637" s="78"/>
      <c r="P637" s="78"/>
      <c r="Q637" s="78"/>
      <c r="R637" s="36">
        <f t="shared" si="38"/>
        <v>28348.636155563392</v>
      </c>
      <c r="S637" s="386"/>
      <c r="T637" s="37"/>
      <c r="X637" s="39" t="str">
        <f t="shared" si="40"/>
        <v/>
      </c>
      <c r="Y637" s="42" t="str">
        <f t="shared" si="41"/>
        <v/>
      </c>
    </row>
    <row r="638" spans="1:25">
      <c r="A638" s="399"/>
      <c r="B638" s="18"/>
      <c r="C638" s="78"/>
      <c r="D638" s="78"/>
      <c r="E638" s="78"/>
      <c r="F638" s="78"/>
      <c r="G638" s="400"/>
      <c r="H638" s="400"/>
      <c r="I638" s="401"/>
      <c r="J638" s="78"/>
      <c r="K638" s="78"/>
      <c r="L638" s="402"/>
      <c r="M638" s="78"/>
      <c r="N638" s="78"/>
      <c r="O638" s="78"/>
      <c r="P638" s="78"/>
      <c r="Q638" s="78"/>
      <c r="R638" s="36">
        <f t="shared" si="38"/>
        <v>28348.636155563392</v>
      </c>
      <c r="S638" s="386"/>
      <c r="T638" s="37"/>
      <c r="X638" s="39" t="str">
        <f t="shared" si="40"/>
        <v/>
      </c>
      <c r="Y638" s="42" t="str">
        <f t="shared" si="41"/>
        <v/>
      </c>
    </row>
    <row r="639" spans="1:25">
      <c r="A639" s="399"/>
      <c r="B639" s="18"/>
      <c r="C639" s="78"/>
      <c r="D639" s="78"/>
      <c r="E639" s="78"/>
      <c r="F639" s="78"/>
      <c r="G639" s="400"/>
      <c r="H639" s="400"/>
      <c r="I639" s="401"/>
      <c r="J639" s="78"/>
      <c r="K639" s="78"/>
      <c r="L639" s="402"/>
      <c r="M639" s="78"/>
      <c r="N639" s="78"/>
      <c r="O639" s="78"/>
      <c r="P639" s="78"/>
      <c r="Q639" s="78"/>
      <c r="R639" s="36">
        <f t="shared" si="38"/>
        <v>28348.636155563392</v>
      </c>
      <c r="S639" s="386"/>
      <c r="T639" s="37"/>
      <c r="X639" s="39" t="str">
        <f t="shared" si="40"/>
        <v/>
      </c>
      <c r="Y639" s="42" t="str">
        <f t="shared" si="41"/>
        <v/>
      </c>
    </row>
    <row r="640" spans="1:25">
      <c r="A640" s="399"/>
      <c r="B640" s="18"/>
      <c r="C640" s="78"/>
      <c r="D640" s="78"/>
      <c r="E640" s="78"/>
      <c r="F640" s="78"/>
      <c r="G640" s="400"/>
      <c r="H640" s="400"/>
      <c r="I640" s="401"/>
      <c r="J640" s="78"/>
      <c r="K640" s="78"/>
      <c r="L640" s="402"/>
      <c r="M640" s="78"/>
      <c r="N640" s="78"/>
      <c r="O640" s="78"/>
      <c r="P640" s="78"/>
      <c r="Q640" s="78"/>
      <c r="R640" s="36">
        <f t="shared" si="38"/>
        <v>28348.636155563392</v>
      </c>
      <c r="S640" s="386"/>
      <c r="T640" s="37"/>
      <c r="X640" s="39" t="str">
        <f t="shared" si="40"/>
        <v/>
      </c>
      <c r="Y640" s="42" t="str">
        <f t="shared" si="41"/>
        <v/>
      </c>
    </row>
    <row r="641" spans="1:25">
      <c r="A641" s="399"/>
      <c r="B641" s="18"/>
      <c r="C641" s="78"/>
      <c r="D641" s="78"/>
      <c r="E641" s="78"/>
      <c r="F641" s="78"/>
      <c r="G641" s="400"/>
      <c r="H641" s="400"/>
      <c r="I641" s="401"/>
      <c r="J641" s="78"/>
      <c r="K641" s="78"/>
      <c r="L641" s="402"/>
      <c r="M641" s="78"/>
      <c r="N641" s="78"/>
      <c r="O641" s="78"/>
      <c r="P641" s="78"/>
      <c r="Q641" s="78"/>
      <c r="R641" s="36">
        <f t="shared" si="38"/>
        <v>28348.636155563392</v>
      </c>
      <c r="S641" s="386"/>
      <c r="T641" s="37"/>
      <c r="X641" s="39" t="str">
        <f t="shared" si="40"/>
        <v/>
      </c>
      <c r="Y641" s="42" t="str">
        <f t="shared" si="41"/>
        <v/>
      </c>
    </row>
    <row r="642" spans="1:25">
      <c r="A642" s="399"/>
      <c r="B642" s="18"/>
      <c r="C642" s="78"/>
      <c r="D642" s="78"/>
      <c r="E642" s="78"/>
      <c r="F642" s="78"/>
      <c r="G642" s="400"/>
      <c r="H642" s="400"/>
      <c r="I642" s="401"/>
      <c r="J642" s="78"/>
      <c r="K642" s="78"/>
      <c r="L642" s="402"/>
      <c r="M642" s="78"/>
      <c r="N642" s="78"/>
      <c r="O642" s="78"/>
      <c r="P642" s="78"/>
      <c r="Q642" s="78"/>
      <c r="R642" s="36">
        <f t="shared" si="38"/>
        <v>28348.636155563392</v>
      </c>
      <c r="S642" s="386"/>
      <c r="T642" s="37"/>
      <c r="X642" s="39" t="str">
        <f t="shared" si="40"/>
        <v/>
      </c>
      <c r="Y642" s="42" t="str">
        <f t="shared" si="41"/>
        <v/>
      </c>
    </row>
    <row r="643" spans="1:25">
      <c r="A643" s="399"/>
      <c r="B643" s="18"/>
      <c r="C643" s="78"/>
      <c r="D643" s="78"/>
      <c r="E643" s="78"/>
      <c r="F643" s="78"/>
      <c r="G643" s="400"/>
      <c r="H643" s="400"/>
      <c r="I643" s="401"/>
      <c r="J643" s="78"/>
      <c r="K643" s="78"/>
      <c r="L643" s="402"/>
      <c r="M643" s="78"/>
      <c r="N643" s="78"/>
      <c r="O643" s="78"/>
      <c r="P643" s="78"/>
      <c r="Q643" s="78"/>
      <c r="R643" s="36">
        <f t="shared" si="38"/>
        <v>28348.636155563392</v>
      </c>
      <c r="S643" s="386"/>
      <c r="T643" s="37"/>
      <c r="X643" s="39" t="str">
        <f t="shared" si="40"/>
        <v/>
      </c>
      <c r="Y643" s="42" t="str">
        <f t="shared" si="41"/>
        <v/>
      </c>
    </row>
    <row r="644" spans="1:25">
      <c r="A644" s="399"/>
      <c r="B644" s="18"/>
      <c r="C644" s="78"/>
      <c r="D644" s="78"/>
      <c r="E644" s="78"/>
      <c r="F644" s="78"/>
      <c r="G644" s="400"/>
      <c r="H644" s="400"/>
      <c r="I644" s="401"/>
      <c r="J644" s="78"/>
      <c r="K644" s="78"/>
      <c r="L644" s="402"/>
      <c r="M644" s="78"/>
      <c r="N644" s="78"/>
      <c r="O644" s="78"/>
      <c r="P644" s="78"/>
      <c r="Q644" s="78"/>
      <c r="R644" s="36">
        <f t="shared" si="38"/>
        <v>28348.636155563392</v>
      </c>
      <c r="S644" s="386"/>
      <c r="T644" s="37"/>
      <c r="X644" s="39" t="str">
        <f t="shared" si="40"/>
        <v/>
      </c>
      <c r="Y644" s="42" t="str">
        <f t="shared" si="41"/>
        <v/>
      </c>
    </row>
    <row r="645" spans="1:25">
      <c r="A645" s="399"/>
      <c r="B645" s="18"/>
      <c r="C645" s="78"/>
      <c r="D645" s="78"/>
      <c r="E645" s="78"/>
      <c r="F645" s="78"/>
      <c r="G645" s="400"/>
      <c r="H645" s="400"/>
      <c r="I645" s="401"/>
      <c r="J645" s="78"/>
      <c r="K645" s="78"/>
      <c r="L645" s="402"/>
      <c r="M645" s="78"/>
      <c r="N645" s="78"/>
      <c r="O645" s="78"/>
      <c r="P645" s="78"/>
      <c r="Q645" s="78"/>
      <c r="R645" s="36">
        <f t="shared" si="38"/>
        <v>28348.636155563392</v>
      </c>
      <c r="S645" s="386"/>
      <c r="T645" s="37"/>
      <c r="X645" s="39" t="str">
        <f t="shared" si="40"/>
        <v/>
      </c>
      <c r="Y645" s="42" t="str">
        <f t="shared" si="41"/>
        <v/>
      </c>
    </row>
    <row r="646" spans="1:25">
      <c r="A646" s="399"/>
      <c r="B646" s="18"/>
      <c r="C646" s="78"/>
      <c r="D646" s="78"/>
      <c r="E646" s="78"/>
      <c r="F646" s="78"/>
      <c r="G646" s="400"/>
      <c r="H646" s="400"/>
      <c r="I646" s="401"/>
      <c r="J646" s="78"/>
      <c r="K646" s="78"/>
      <c r="L646" s="402"/>
      <c r="M646" s="78"/>
      <c r="N646" s="78"/>
      <c r="O646" s="78"/>
      <c r="P646" s="78"/>
      <c r="Q646" s="78"/>
      <c r="R646" s="36">
        <f t="shared" si="38"/>
        <v>28348.636155563392</v>
      </c>
      <c r="S646" s="386"/>
      <c r="T646" s="37"/>
      <c r="X646" s="39" t="str">
        <f t="shared" si="40"/>
        <v/>
      </c>
      <c r="Y646" s="42" t="str">
        <f t="shared" si="41"/>
        <v/>
      </c>
    </row>
    <row r="647" spans="1:25">
      <c r="A647" s="399"/>
      <c r="B647" s="18"/>
      <c r="C647" s="78"/>
      <c r="D647" s="78"/>
      <c r="E647" s="78"/>
      <c r="F647" s="78"/>
      <c r="G647" s="400"/>
      <c r="H647" s="400"/>
      <c r="I647" s="401"/>
      <c r="J647" s="78"/>
      <c r="K647" s="78"/>
      <c r="L647" s="402"/>
      <c r="M647" s="78"/>
      <c r="N647" s="78"/>
      <c r="O647" s="78"/>
      <c r="P647" s="78"/>
      <c r="Q647" s="78"/>
      <c r="R647" s="36">
        <f t="shared" si="38"/>
        <v>28348.636155563392</v>
      </c>
      <c r="S647" s="386"/>
      <c r="T647" s="37"/>
      <c r="X647" s="39" t="str">
        <f t="shared" si="40"/>
        <v/>
      </c>
      <c r="Y647" s="42" t="str">
        <f t="shared" si="41"/>
        <v/>
      </c>
    </row>
    <row r="648" spans="1:25">
      <c r="A648" s="399"/>
      <c r="B648" s="18"/>
      <c r="C648" s="78"/>
      <c r="D648" s="78"/>
      <c r="E648" s="78"/>
      <c r="F648" s="78"/>
      <c r="G648" s="400"/>
      <c r="H648" s="400"/>
      <c r="I648" s="401"/>
      <c r="J648" s="78"/>
      <c r="K648" s="78"/>
      <c r="L648" s="402"/>
      <c r="M648" s="78"/>
      <c r="N648" s="78"/>
      <c r="O648" s="78"/>
      <c r="P648" s="78"/>
      <c r="Q648" s="78"/>
      <c r="R648" s="36">
        <f t="shared" si="38"/>
        <v>28348.636155563392</v>
      </c>
      <c r="S648" s="386"/>
      <c r="T648" s="37"/>
      <c r="X648" s="39" t="str">
        <f t="shared" si="40"/>
        <v/>
      </c>
      <c r="Y648" s="42" t="str">
        <f t="shared" si="41"/>
        <v/>
      </c>
    </row>
    <row r="649" spans="1:25">
      <c r="A649" s="399"/>
      <c r="B649" s="18"/>
      <c r="C649" s="78"/>
      <c r="D649" s="78"/>
      <c r="E649" s="78"/>
      <c r="F649" s="78"/>
      <c r="G649" s="400"/>
      <c r="H649" s="400"/>
      <c r="I649" s="401"/>
      <c r="J649" s="78"/>
      <c r="K649" s="78"/>
      <c r="L649" s="402"/>
      <c r="M649" s="78"/>
      <c r="N649" s="78"/>
      <c r="O649" s="78"/>
      <c r="P649" s="78"/>
      <c r="Q649" s="78"/>
      <c r="R649" s="36">
        <f t="shared" si="38"/>
        <v>28348.636155563392</v>
      </c>
      <c r="S649" s="386"/>
      <c r="T649" s="37"/>
      <c r="X649" s="39" t="str">
        <f t="shared" si="40"/>
        <v/>
      </c>
      <c r="Y649" s="42" t="str">
        <f t="shared" si="41"/>
        <v/>
      </c>
    </row>
    <row r="650" spans="1:25">
      <c r="A650" s="399"/>
      <c r="B650" s="18"/>
      <c r="C650" s="78"/>
      <c r="D650" s="78"/>
      <c r="E650" s="78"/>
      <c r="F650" s="78"/>
      <c r="G650" s="400"/>
      <c r="H650" s="400"/>
      <c r="I650" s="401"/>
      <c r="J650" s="78"/>
      <c r="K650" s="78"/>
      <c r="L650" s="402"/>
      <c r="M650" s="78"/>
      <c r="N650" s="78"/>
      <c r="O650" s="78"/>
      <c r="P650" s="78"/>
      <c r="Q650" s="78"/>
      <c r="R650" s="36">
        <f t="shared" si="38"/>
        <v>28348.636155563392</v>
      </c>
      <c r="S650" s="386"/>
      <c r="T650" s="37"/>
      <c r="X650" s="39" t="str">
        <f t="shared" si="40"/>
        <v/>
      </c>
      <c r="Y650" s="42" t="str">
        <f t="shared" si="41"/>
        <v/>
      </c>
    </row>
    <row r="651" spans="1:25">
      <c r="A651" s="399"/>
      <c r="B651" s="18"/>
      <c r="C651" s="78"/>
      <c r="D651" s="78"/>
      <c r="E651" s="78"/>
      <c r="F651" s="78"/>
      <c r="G651" s="400"/>
      <c r="H651" s="400"/>
      <c r="I651" s="401"/>
      <c r="J651" s="78"/>
      <c r="K651" s="78"/>
      <c r="L651" s="402"/>
      <c r="M651" s="78"/>
      <c r="N651" s="78"/>
      <c r="O651" s="78"/>
      <c r="P651" s="78"/>
      <c r="Q651" s="78"/>
      <c r="R651" s="36">
        <f t="shared" si="38"/>
        <v>28348.636155563392</v>
      </c>
      <c r="S651" s="386"/>
      <c r="T651" s="37"/>
      <c r="X651" s="39" t="str">
        <f t="shared" si="40"/>
        <v/>
      </c>
      <c r="Y651" s="42" t="str">
        <f t="shared" si="41"/>
        <v/>
      </c>
    </row>
    <row r="652" spans="1:25">
      <c r="A652" s="399"/>
      <c r="B652" s="18"/>
      <c r="C652" s="78"/>
      <c r="D652" s="78"/>
      <c r="E652" s="78"/>
      <c r="F652" s="78"/>
      <c r="G652" s="400"/>
      <c r="H652" s="400"/>
      <c r="I652" s="401"/>
      <c r="J652" s="78"/>
      <c r="K652" s="78"/>
      <c r="L652" s="402"/>
      <c r="M652" s="78"/>
      <c r="N652" s="78"/>
      <c r="O652" s="78"/>
      <c r="P652" s="78"/>
      <c r="Q652" s="78"/>
      <c r="R652" s="36">
        <f t="shared" si="38"/>
        <v>28348.636155563392</v>
      </c>
      <c r="S652" s="386"/>
      <c r="T652" s="37"/>
      <c r="X652" s="39" t="str">
        <f t="shared" si="40"/>
        <v/>
      </c>
      <c r="Y652" s="42" t="str">
        <f t="shared" si="41"/>
        <v/>
      </c>
    </row>
    <row r="653" spans="1:25">
      <c r="A653" s="399"/>
      <c r="B653" s="18"/>
      <c r="C653" s="78"/>
      <c r="D653" s="78"/>
      <c r="E653" s="78"/>
      <c r="F653" s="78"/>
      <c r="G653" s="400"/>
      <c r="H653" s="400"/>
      <c r="I653" s="401"/>
      <c r="J653" s="78"/>
      <c r="K653" s="78"/>
      <c r="L653" s="402"/>
      <c r="M653" s="78"/>
      <c r="N653" s="78"/>
      <c r="O653" s="78"/>
      <c r="P653" s="78"/>
      <c r="Q653" s="78"/>
      <c r="R653" s="36">
        <f t="shared" si="38"/>
        <v>28348.636155563392</v>
      </c>
      <c r="S653" s="386"/>
      <c r="T653" s="37"/>
      <c r="X653" s="39" t="str">
        <f t="shared" si="40"/>
        <v/>
      </c>
      <c r="Y653" s="42" t="str">
        <f t="shared" si="41"/>
        <v/>
      </c>
    </row>
    <row r="654" spans="1:25">
      <c r="A654" s="399"/>
      <c r="B654" s="18"/>
      <c r="C654" s="78"/>
      <c r="D654" s="78"/>
      <c r="E654" s="78"/>
      <c r="F654" s="78"/>
      <c r="G654" s="400"/>
      <c r="H654" s="400"/>
      <c r="I654" s="401"/>
      <c r="J654" s="78"/>
      <c r="K654" s="78"/>
      <c r="L654" s="402"/>
      <c r="M654" s="78"/>
      <c r="N654" s="78"/>
      <c r="O654" s="78"/>
      <c r="P654" s="78"/>
      <c r="Q654" s="78"/>
      <c r="R654" s="36">
        <f t="shared" si="38"/>
        <v>28348.636155563392</v>
      </c>
      <c r="S654" s="386"/>
      <c r="T654" s="37"/>
      <c r="X654" s="39" t="str">
        <f t="shared" si="40"/>
        <v/>
      </c>
      <c r="Y654" s="42" t="str">
        <f t="shared" si="41"/>
        <v/>
      </c>
    </row>
    <row r="655" spans="1:25">
      <c r="A655" s="399"/>
      <c r="B655" s="18"/>
      <c r="C655" s="78"/>
      <c r="D655" s="78"/>
      <c r="E655" s="78"/>
      <c r="F655" s="78"/>
      <c r="G655" s="400"/>
      <c r="H655" s="400"/>
      <c r="I655" s="401"/>
      <c r="J655" s="78"/>
      <c r="K655" s="78"/>
      <c r="L655" s="402"/>
      <c r="M655" s="78"/>
      <c r="N655" s="78"/>
      <c r="O655" s="78"/>
      <c r="P655" s="78"/>
      <c r="Q655" s="78"/>
      <c r="R655" s="36">
        <f t="shared" si="38"/>
        <v>28348.636155563392</v>
      </c>
      <c r="S655" s="386"/>
      <c r="T655" s="37"/>
      <c r="X655" s="39" t="str">
        <f t="shared" si="40"/>
        <v/>
      </c>
      <c r="Y655" s="42" t="str">
        <f t="shared" si="41"/>
        <v/>
      </c>
    </row>
    <row r="656" spans="1:25">
      <c r="A656" s="399"/>
      <c r="B656" s="18"/>
      <c r="C656" s="78"/>
      <c r="D656" s="78"/>
      <c r="E656" s="78"/>
      <c r="F656" s="78"/>
      <c r="G656" s="400"/>
      <c r="H656" s="400"/>
      <c r="I656" s="401"/>
      <c r="J656" s="78"/>
      <c r="K656" s="78"/>
      <c r="L656" s="402"/>
      <c r="M656" s="78"/>
      <c r="N656" s="78"/>
      <c r="O656" s="78"/>
      <c r="P656" s="78"/>
      <c r="Q656" s="78"/>
      <c r="R656" s="36">
        <f t="shared" si="38"/>
        <v>28348.636155563392</v>
      </c>
      <c r="S656" s="386"/>
      <c r="T656" s="37"/>
      <c r="X656" s="39" t="str">
        <f t="shared" si="40"/>
        <v/>
      </c>
      <c r="Y656" s="42" t="str">
        <f t="shared" si="41"/>
        <v/>
      </c>
    </row>
    <row r="657" spans="1:25">
      <c r="A657" s="399"/>
      <c r="B657" s="18"/>
      <c r="C657" s="78"/>
      <c r="D657" s="78"/>
      <c r="E657" s="78"/>
      <c r="F657" s="78"/>
      <c r="G657" s="400"/>
      <c r="H657" s="400"/>
      <c r="I657" s="401"/>
      <c r="J657" s="78"/>
      <c r="K657" s="78"/>
      <c r="L657" s="402"/>
      <c r="M657" s="78"/>
      <c r="N657" s="78"/>
      <c r="O657" s="78"/>
      <c r="P657" s="78"/>
      <c r="Q657" s="78"/>
      <c r="R657" s="36">
        <f t="shared" si="38"/>
        <v>28348.636155563392</v>
      </c>
      <c r="S657" s="386"/>
      <c r="T657" s="37"/>
      <c r="X657" s="39" t="str">
        <f t="shared" si="40"/>
        <v/>
      </c>
      <c r="Y657" s="42" t="str">
        <f t="shared" si="41"/>
        <v/>
      </c>
    </row>
    <row r="658" spans="1:25">
      <c r="A658" s="399"/>
      <c r="B658" s="18"/>
      <c r="C658" s="78"/>
      <c r="D658" s="78"/>
      <c r="E658" s="78"/>
      <c r="F658" s="78"/>
      <c r="G658" s="400"/>
      <c r="H658" s="400"/>
      <c r="I658" s="401"/>
      <c r="J658" s="78"/>
      <c r="K658" s="78"/>
      <c r="L658" s="402"/>
      <c r="M658" s="78"/>
      <c r="N658" s="78"/>
      <c r="O658" s="78"/>
      <c r="P658" s="78"/>
      <c r="Q658" s="78"/>
      <c r="R658" s="36">
        <f t="shared" si="38"/>
        <v>28348.636155563392</v>
      </c>
      <c r="S658" s="386"/>
      <c r="T658" s="37"/>
      <c r="X658" s="39" t="str">
        <f t="shared" si="40"/>
        <v/>
      </c>
      <c r="Y658" s="42" t="str">
        <f t="shared" si="41"/>
        <v/>
      </c>
    </row>
    <row r="659" spans="1:25">
      <c r="A659" s="399"/>
      <c r="B659" s="18"/>
      <c r="C659" s="78"/>
      <c r="D659" s="78"/>
      <c r="E659" s="78"/>
      <c r="F659" s="78"/>
      <c r="G659" s="400"/>
      <c r="H659" s="400"/>
      <c r="I659" s="401"/>
      <c r="J659" s="78"/>
      <c r="K659" s="78"/>
      <c r="L659" s="402"/>
      <c r="M659" s="78"/>
      <c r="N659" s="78"/>
      <c r="O659" s="78"/>
      <c r="P659" s="78"/>
      <c r="Q659" s="78"/>
      <c r="R659" s="36">
        <f t="shared" si="38"/>
        <v>28348.636155563392</v>
      </c>
      <c r="S659" s="386"/>
      <c r="T659" s="37"/>
      <c r="X659" s="39" t="str">
        <f t="shared" si="40"/>
        <v/>
      </c>
      <c r="Y659" s="42" t="str">
        <f t="shared" si="41"/>
        <v/>
      </c>
    </row>
    <row r="660" spans="1:25">
      <c r="A660" s="399"/>
      <c r="B660" s="18"/>
      <c r="C660" s="78"/>
      <c r="D660" s="78"/>
      <c r="E660" s="78"/>
      <c r="F660" s="78"/>
      <c r="G660" s="400"/>
      <c r="H660" s="400"/>
      <c r="I660" s="401"/>
      <c r="J660" s="78"/>
      <c r="K660" s="78"/>
      <c r="L660" s="402"/>
      <c r="M660" s="78"/>
      <c r="N660" s="78"/>
      <c r="O660" s="78"/>
      <c r="P660" s="78"/>
      <c r="Q660" s="78"/>
      <c r="R660" s="36">
        <f t="shared" si="38"/>
        <v>28348.636155563392</v>
      </c>
      <c r="S660" s="386"/>
      <c r="T660" s="37"/>
      <c r="X660" s="39" t="str">
        <f t="shared" si="40"/>
        <v/>
      </c>
      <c r="Y660" s="42" t="str">
        <f t="shared" si="41"/>
        <v/>
      </c>
    </row>
    <row r="661" spans="1:25">
      <c r="A661" s="399"/>
      <c r="B661" s="18"/>
      <c r="C661" s="78"/>
      <c r="D661" s="78"/>
      <c r="E661" s="78"/>
      <c r="F661" s="78"/>
      <c r="G661" s="400"/>
      <c r="H661" s="400"/>
      <c r="I661" s="401"/>
      <c r="J661" s="78"/>
      <c r="K661" s="78"/>
      <c r="L661" s="402"/>
      <c r="M661" s="78"/>
      <c r="N661" s="78"/>
      <c r="O661" s="78"/>
      <c r="P661" s="78"/>
      <c r="Q661" s="78"/>
      <c r="R661" s="36">
        <f t="shared" si="38"/>
        <v>28348.636155563392</v>
      </c>
      <c r="S661" s="386"/>
      <c r="T661" s="37"/>
      <c r="X661" s="39" t="str">
        <f t="shared" si="40"/>
        <v/>
      </c>
      <c r="Y661" s="42" t="str">
        <f t="shared" si="41"/>
        <v/>
      </c>
    </row>
    <row r="662" spans="1:25">
      <c r="A662" s="399"/>
      <c r="B662" s="18"/>
      <c r="C662" s="78"/>
      <c r="D662" s="78"/>
      <c r="E662" s="78"/>
      <c r="F662" s="78"/>
      <c r="G662" s="400"/>
      <c r="H662" s="400"/>
      <c r="I662" s="401"/>
      <c r="J662" s="78"/>
      <c r="K662" s="78"/>
      <c r="L662" s="402"/>
      <c r="M662" s="78"/>
      <c r="N662" s="78"/>
      <c r="O662" s="78"/>
      <c r="P662" s="78"/>
      <c r="Q662" s="78"/>
      <c r="R662" s="36">
        <f t="shared" si="38"/>
        <v>28348.636155563392</v>
      </c>
      <c r="S662" s="386"/>
      <c r="T662" s="37"/>
      <c r="X662" s="39" t="str">
        <f t="shared" si="40"/>
        <v/>
      </c>
      <c r="Y662" s="42" t="str">
        <f t="shared" si="41"/>
        <v/>
      </c>
    </row>
    <row r="663" spans="1:25">
      <c r="A663" s="399"/>
      <c r="B663" s="18"/>
      <c r="C663" s="78"/>
      <c r="D663" s="78"/>
      <c r="E663" s="78"/>
      <c r="F663" s="78"/>
      <c r="G663" s="400"/>
      <c r="H663" s="400"/>
      <c r="I663" s="401"/>
      <c r="J663" s="78"/>
      <c r="K663" s="78"/>
      <c r="L663" s="402"/>
      <c r="M663" s="78"/>
      <c r="N663" s="78"/>
      <c r="O663" s="78"/>
      <c r="P663" s="78"/>
      <c r="Q663" s="78"/>
      <c r="R663" s="36">
        <f t="shared" si="38"/>
        <v>28348.636155563392</v>
      </c>
      <c r="S663" s="386"/>
      <c r="T663" s="37"/>
      <c r="X663" s="39" t="str">
        <f t="shared" si="40"/>
        <v/>
      </c>
      <c r="Y663" s="42" t="str">
        <f t="shared" si="41"/>
        <v/>
      </c>
    </row>
    <row r="664" spans="1:25">
      <c r="A664" s="399"/>
      <c r="B664" s="18"/>
      <c r="C664" s="78"/>
      <c r="D664" s="78"/>
      <c r="E664" s="78"/>
      <c r="F664" s="78"/>
      <c r="G664" s="400"/>
      <c r="H664" s="400"/>
      <c r="I664" s="401"/>
      <c r="J664" s="78"/>
      <c r="K664" s="78"/>
      <c r="L664" s="402"/>
      <c r="M664" s="78"/>
      <c r="N664" s="78"/>
      <c r="O664" s="78"/>
      <c r="P664" s="78"/>
      <c r="Q664" s="78"/>
      <c r="R664" s="36">
        <f t="shared" si="38"/>
        <v>28348.636155563392</v>
      </c>
      <c r="S664" s="386"/>
      <c r="T664" s="37"/>
      <c r="X664" s="39" t="str">
        <f t="shared" si="40"/>
        <v/>
      </c>
      <c r="Y664" s="42" t="str">
        <f t="shared" si="41"/>
        <v/>
      </c>
    </row>
    <row r="665" spans="1:25">
      <c r="A665" s="399"/>
      <c r="B665" s="18"/>
      <c r="C665" s="78"/>
      <c r="D665" s="78"/>
      <c r="E665" s="78"/>
      <c r="F665" s="78"/>
      <c r="G665" s="400"/>
      <c r="H665" s="400"/>
      <c r="I665" s="401"/>
      <c r="J665" s="78"/>
      <c r="K665" s="78"/>
      <c r="L665" s="402"/>
      <c r="M665" s="78"/>
      <c r="N665" s="78"/>
      <c r="O665" s="78"/>
      <c r="P665" s="78"/>
      <c r="Q665" s="78"/>
      <c r="R665" s="36">
        <f t="shared" si="38"/>
        <v>28348.636155563392</v>
      </c>
      <c r="S665" s="386"/>
      <c r="T665" s="37"/>
      <c r="X665" s="39" t="str">
        <f t="shared" si="40"/>
        <v/>
      </c>
      <c r="Y665" s="42" t="str">
        <f t="shared" si="41"/>
        <v/>
      </c>
    </row>
    <row r="666" spans="1:25">
      <c r="A666" s="399"/>
      <c r="B666" s="18"/>
      <c r="C666" s="78"/>
      <c r="D666" s="78"/>
      <c r="E666" s="78"/>
      <c r="F666" s="78"/>
      <c r="G666" s="400"/>
      <c r="H666" s="400"/>
      <c r="I666" s="401"/>
      <c r="J666" s="78"/>
      <c r="K666" s="78"/>
      <c r="L666" s="402"/>
      <c r="M666" s="78"/>
      <c r="N666" s="78"/>
      <c r="O666" s="78"/>
      <c r="P666" s="78"/>
      <c r="Q666" s="78"/>
      <c r="R666" s="36">
        <f t="shared" si="38"/>
        <v>28348.636155563392</v>
      </c>
      <c r="S666" s="386"/>
      <c r="T666" s="37"/>
      <c r="X666" s="39" t="str">
        <f t="shared" si="40"/>
        <v/>
      </c>
      <c r="Y666" s="42" t="str">
        <f t="shared" si="41"/>
        <v/>
      </c>
    </row>
    <row r="667" spans="1:25">
      <c r="A667" s="399"/>
      <c r="B667" s="18"/>
      <c r="C667" s="78"/>
      <c r="D667" s="78"/>
      <c r="E667" s="78"/>
      <c r="F667" s="78"/>
      <c r="G667" s="400"/>
      <c r="H667" s="400"/>
      <c r="I667" s="401"/>
      <c r="J667" s="78"/>
      <c r="K667" s="78"/>
      <c r="L667" s="402"/>
      <c r="M667" s="78"/>
      <c r="N667" s="78"/>
      <c r="O667" s="78"/>
      <c r="P667" s="78"/>
      <c r="Q667" s="78"/>
      <c r="R667" s="36">
        <f t="shared" si="38"/>
        <v>28348.636155563392</v>
      </c>
      <c r="S667" s="386"/>
      <c r="T667" s="37"/>
      <c r="X667" s="39" t="str">
        <f t="shared" si="40"/>
        <v/>
      </c>
      <c r="Y667" s="42" t="str">
        <f t="shared" si="41"/>
        <v/>
      </c>
    </row>
    <row r="668" spans="1:25">
      <c r="A668" s="399"/>
      <c r="B668" s="18"/>
      <c r="C668" s="78"/>
      <c r="D668" s="78"/>
      <c r="E668" s="78"/>
      <c r="F668" s="78"/>
      <c r="G668" s="400"/>
      <c r="H668" s="400"/>
      <c r="I668" s="401"/>
      <c r="J668" s="78"/>
      <c r="K668" s="78"/>
      <c r="L668" s="402"/>
      <c r="M668" s="78"/>
      <c r="N668" s="78"/>
      <c r="O668" s="78"/>
      <c r="P668" s="78"/>
      <c r="Q668" s="78"/>
      <c r="R668" s="36">
        <f t="shared" si="38"/>
        <v>28348.636155563392</v>
      </c>
      <c r="S668" s="386"/>
      <c r="T668" s="37"/>
      <c r="X668" s="39" t="str">
        <f t="shared" si="40"/>
        <v/>
      </c>
      <c r="Y668" s="42" t="str">
        <f t="shared" si="41"/>
        <v/>
      </c>
    </row>
    <row r="669" spans="1:25">
      <c r="A669" s="399"/>
      <c r="B669" s="18"/>
      <c r="C669" s="78"/>
      <c r="D669" s="78"/>
      <c r="E669" s="78"/>
      <c r="F669" s="78"/>
      <c r="G669" s="400"/>
      <c r="H669" s="400"/>
      <c r="I669" s="401"/>
      <c r="J669" s="78"/>
      <c r="K669" s="78"/>
      <c r="L669" s="402"/>
      <c r="M669" s="78"/>
      <c r="N669" s="78"/>
      <c r="O669" s="78"/>
      <c r="P669" s="78"/>
      <c r="Q669" s="78"/>
      <c r="R669" s="36">
        <f t="shared" si="38"/>
        <v>28348.636155563392</v>
      </c>
      <c r="S669" s="386"/>
      <c r="T669" s="37"/>
      <c r="X669" s="39" t="str">
        <f t="shared" si="40"/>
        <v/>
      </c>
      <c r="Y669" s="42" t="str">
        <f t="shared" si="41"/>
        <v/>
      </c>
    </row>
    <row r="670" spans="1:25">
      <c r="A670" s="399"/>
      <c r="B670" s="18"/>
      <c r="C670" s="78"/>
      <c r="D670" s="78"/>
      <c r="E670" s="78"/>
      <c r="F670" s="78"/>
      <c r="G670" s="400"/>
      <c r="H670" s="400"/>
      <c r="I670" s="401"/>
      <c r="J670" s="78"/>
      <c r="K670" s="78"/>
      <c r="L670" s="402"/>
      <c r="M670" s="78"/>
      <c r="N670" s="78"/>
      <c r="O670" s="78"/>
      <c r="P670" s="78"/>
      <c r="Q670" s="78"/>
      <c r="R670" s="36">
        <f t="shared" si="38"/>
        <v>28348.636155563392</v>
      </c>
      <c r="S670" s="386"/>
      <c r="T670" s="37"/>
      <c r="X670" s="39" t="str">
        <f t="shared" si="40"/>
        <v/>
      </c>
      <c r="Y670" s="42" t="str">
        <f t="shared" si="41"/>
        <v/>
      </c>
    </row>
    <row r="671" spans="1:25">
      <c r="A671" s="399"/>
      <c r="B671" s="18"/>
      <c r="C671" s="78"/>
      <c r="D671" s="78"/>
      <c r="E671" s="78"/>
      <c r="F671" s="78"/>
      <c r="G671" s="400"/>
      <c r="H671" s="400"/>
      <c r="I671" s="401"/>
      <c r="J671" s="78"/>
      <c r="K671" s="78"/>
      <c r="L671" s="402"/>
      <c r="M671" s="78"/>
      <c r="N671" s="78"/>
      <c r="O671" s="78"/>
      <c r="P671" s="78"/>
      <c r="Q671" s="78"/>
      <c r="R671" s="36">
        <f t="shared" si="38"/>
        <v>28348.636155563392</v>
      </c>
      <c r="S671" s="386"/>
      <c r="T671" s="37"/>
      <c r="X671" s="39" t="str">
        <f t="shared" si="40"/>
        <v/>
      </c>
      <c r="Y671" s="42" t="str">
        <f t="shared" si="41"/>
        <v/>
      </c>
    </row>
    <row r="672" spans="1:25">
      <c r="A672" s="399"/>
      <c r="B672" s="18"/>
      <c r="C672" s="78"/>
      <c r="D672" s="78"/>
      <c r="E672" s="78"/>
      <c r="F672" s="78"/>
      <c r="G672" s="400"/>
      <c r="H672" s="400"/>
      <c r="I672" s="401"/>
      <c r="J672" s="78"/>
      <c r="K672" s="78"/>
      <c r="L672" s="402"/>
      <c r="M672" s="78"/>
      <c r="N672" s="78"/>
      <c r="O672" s="78"/>
      <c r="P672" s="78"/>
      <c r="Q672" s="78"/>
      <c r="R672" s="36">
        <f t="shared" si="38"/>
        <v>28348.636155563392</v>
      </c>
      <c r="S672" s="386"/>
      <c r="T672" s="37"/>
      <c r="X672" s="39" t="str">
        <f t="shared" si="40"/>
        <v/>
      </c>
      <c r="Y672" s="42" t="str">
        <f t="shared" si="41"/>
        <v/>
      </c>
    </row>
    <row r="673" spans="1:25">
      <c r="A673" s="399"/>
      <c r="B673" s="18"/>
      <c r="C673" s="78"/>
      <c r="D673" s="78"/>
      <c r="E673" s="78"/>
      <c r="F673" s="78"/>
      <c r="G673" s="400"/>
      <c r="H673" s="400"/>
      <c r="I673" s="401"/>
      <c r="J673" s="78"/>
      <c r="K673" s="78"/>
      <c r="L673" s="402"/>
      <c r="M673" s="78"/>
      <c r="N673" s="78"/>
      <c r="O673" s="78"/>
      <c r="P673" s="78"/>
      <c r="Q673" s="78"/>
      <c r="R673" s="36">
        <f t="shared" si="38"/>
        <v>28348.636155563392</v>
      </c>
      <c r="S673" s="386"/>
      <c r="T673" s="37"/>
      <c r="X673" s="39" t="str">
        <f t="shared" si="40"/>
        <v/>
      </c>
      <c r="Y673" s="42" t="str">
        <f t="shared" si="41"/>
        <v/>
      </c>
    </row>
    <row r="674" spans="1:25">
      <c r="A674" s="399"/>
      <c r="B674" s="18"/>
      <c r="C674" s="78"/>
      <c r="D674" s="78"/>
      <c r="E674" s="78"/>
      <c r="F674" s="78"/>
      <c r="G674" s="400"/>
      <c r="H674" s="400"/>
      <c r="I674" s="401"/>
      <c r="J674" s="78"/>
      <c r="K674" s="78"/>
      <c r="L674" s="402"/>
      <c r="M674" s="78"/>
      <c r="N674" s="78"/>
      <c r="O674" s="78"/>
      <c r="P674" s="78"/>
      <c r="Q674" s="78"/>
      <c r="R674" s="36">
        <f t="shared" ref="R674:R737" si="42">R673*((J674/100)+1)</f>
        <v>28348.636155563392</v>
      </c>
      <c r="S674" s="386"/>
      <c r="T674" s="37"/>
      <c r="X674" s="39" t="str">
        <f t="shared" si="40"/>
        <v/>
      </c>
      <c r="Y674" s="42" t="str">
        <f t="shared" si="41"/>
        <v/>
      </c>
    </row>
    <row r="675" spans="1:25">
      <c r="A675" s="399"/>
      <c r="B675" s="18"/>
      <c r="C675" s="78"/>
      <c r="D675" s="78"/>
      <c r="E675" s="78"/>
      <c r="F675" s="78"/>
      <c r="G675" s="400"/>
      <c r="H675" s="400"/>
      <c r="I675" s="401"/>
      <c r="J675" s="78"/>
      <c r="K675" s="78"/>
      <c r="L675" s="402"/>
      <c r="M675" s="78"/>
      <c r="N675" s="78"/>
      <c r="O675" s="78"/>
      <c r="P675" s="78"/>
      <c r="Q675" s="78"/>
      <c r="R675" s="36">
        <f t="shared" si="42"/>
        <v>28348.636155563392</v>
      </c>
      <c r="S675" s="386"/>
      <c r="T675" s="37"/>
      <c r="X675" s="39" t="str">
        <f t="shared" si="40"/>
        <v/>
      </c>
      <c r="Y675" s="42" t="str">
        <f t="shared" si="41"/>
        <v/>
      </c>
    </row>
    <row r="676" spans="1:25">
      <c r="A676" s="399"/>
      <c r="B676" s="18"/>
      <c r="C676" s="78"/>
      <c r="D676" s="78"/>
      <c r="E676" s="78"/>
      <c r="F676" s="78"/>
      <c r="G676" s="400"/>
      <c r="H676" s="400"/>
      <c r="I676" s="401"/>
      <c r="J676" s="78"/>
      <c r="K676" s="78"/>
      <c r="L676" s="402"/>
      <c r="M676" s="78"/>
      <c r="N676" s="78"/>
      <c r="O676" s="78"/>
      <c r="P676" s="78"/>
      <c r="Q676" s="78"/>
      <c r="R676" s="36">
        <f t="shared" si="42"/>
        <v>28348.636155563392</v>
      </c>
      <c r="S676" s="386"/>
      <c r="T676" s="37"/>
      <c r="X676" s="39" t="str">
        <f t="shared" si="40"/>
        <v/>
      </c>
      <c r="Y676" s="42" t="str">
        <f t="shared" si="41"/>
        <v/>
      </c>
    </row>
    <row r="677" spans="1:25">
      <c r="A677" s="399"/>
      <c r="B677" s="18"/>
      <c r="C677" s="78"/>
      <c r="D677" s="78"/>
      <c r="E677" s="78"/>
      <c r="F677" s="78"/>
      <c r="G677" s="400"/>
      <c r="H677" s="400"/>
      <c r="I677" s="401"/>
      <c r="J677" s="78"/>
      <c r="K677" s="78"/>
      <c r="L677" s="402"/>
      <c r="M677" s="78"/>
      <c r="N677" s="78"/>
      <c r="O677" s="78"/>
      <c r="P677" s="78"/>
      <c r="Q677" s="78"/>
      <c r="R677" s="36">
        <f t="shared" si="42"/>
        <v>28348.636155563392</v>
      </c>
      <c r="S677" s="386"/>
      <c r="T677" s="37"/>
      <c r="X677" s="39" t="str">
        <f t="shared" si="40"/>
        <v/>
      </c>
      <c r="Y677" s="42" t="str">
        <f t="shared" si="41"/>
        <v/>
      </c>
    </row>
    <row r="678" spans="1:25">
      <c r="A678" s="399"/>
      <c r="B678" s="18"/>
      <c r="C678" s="78"/>
      <c r="D678" s="78"/>
      <c r="E678" s="78"/>
      <c r="F678" s="78"/>
      <c r="G678" s="400"/>
      <c r="H678" s="400"/>
      <c r="I678" s="401"/>
      <c r="J678" s="78"/>
      <c r="K678" s="78"/>
      <c r="L678" s="402"/>
      <c r="M678" s="78"/>
      <c r="N678" s="78"/>
      <c r="O678" s="78"/>
      <c r="P678" s="78"/>
      <c r="Q678" s="78"/>
      <c r="R678" s="36">
        <f t="shared" si="42"/>
        <v>28348.636155563392</v>
      </c>
      <c r="S678" s="386"/>
      <c r="T678" s="37"/>
      <c r="X678" s="39" t="str">
        <f t="shared" si="40"/>
        <v/>
      </c>
      <c r="Y678" s="42" t="str">
        <f t="shared" si="41"/>
        <v/>
      </c>
    </row>
    <row r="679" spans="1:25">
      <c r="A679" s="399"/>
      <c r="B679" s="18"/>
      <c r="C679" s="78"/>
      <c r="D679" s="78"/>
      <c r="E679" s="78"/>
      <c r="F679" s="78"/>
      <c r="G679" s="400"/>
      <c r="H679" s="400"/>
      <c r="I679" s="401"/>
      <c r="J679" s="78"/>
      <c r="K679" s="78"/>
      <c r="L679" s="402"/>
      <c r="M679" s="78"/>
      <c r="N679" s="78"/>
      <c r="O679" s="78"/>
      <c r="P679" s="78"/>
      <c r="Q679" s="78"/>
      <c r="R679" s="36">
        <f t="shared" si="42"/>
        <v>28348.636155563392</v>
      </c>
      <c r="S679" s="386"/>
      <c r="T679" s="37"/>
      <c r="X679" s="39" t="str">
        <f t="shared" si="40"/>
        <v/>
      </c>
      <c r="Y679" s="42" t="str">
        <f t="shared" si="41"/>
        <v/>
      </c>
    </row>
    <row r="680" spans="1:25">
      <c r="A680" s="399"/>
      <c r="B680" s="18"/>
      <c r="C680" s="78"/>
      <c r="D680" s="78"/>
      <c r="E680" s="78"/>
      <c r="F680" s="78"/>
      <c r="G680" s="400"/>
      <c r="H680" s="400"/>
      <c r="I680" s="401"/>
      <c r="J680" s="78"/>
      <c r="K680" s="78"/>
      <c r="L680" s="402"/>
      <c r="M680" s="78"/>
      <c r="N680" s="78"/>
      <c r="O680" s="78"/>
      <c r="P680" s="78"/>
      <c r="Q680" s="78"/>
      <c r="R680" s="36">
        <f t="shared" si="42"/>
        <v>28348.636155563392</v>
      </c>
      <c r="S680" s="386"/>
      <c r="T680" s="37"/>
      <c r="X680" s="39" t="str">
        <f t="shared" si="40"/>
        <v/>
      </c>
      <c r="Y680" s="42" t="str">
        <f t="shared" si="41"/>
        <v/>
      </c>
    </row>
    <row r="681" spans="1:25">
      <c r="A681" s="399"/>
      <c r="B681" s="18"/>
      <c r="C681" s="78"/>
      <c r="D681" s="78"/>
      <c r="E681" s="78"/>
      <c r="F681" s="78"/>
      <c r="G681" s="400"/>
      <c r="H681" s="400"/>
      <c r="I681" s="401"/>
      <c r="J681" s="78"/>
      <c r="K681" s="78"/>
      <c r="L681" s="402"/>
      <c r="M681" s="78"/>
      <c r="N681" s="78"/>
      <c r="O681" s="78"/>
      <c r="P681" s="78"/>
      <c r="Q681" s="78"/>
      <c r="R681" s="36">
        <f t="shared" si="42"/>
        <v>28348.636155563392</v>
      </c>
      <c r="S681" s="386"/>
      <c r="T681" s="37"/>
      <c r="X681" s="39" t="str">
        <f t="shared" si="40"/>
        <v/>
      </c>
      <c r="Y681" s="42" t="str">
        <f t="shared" si="41"/>
        <v/>
      </c>
    </row>
    <row r="682" spans="1:25">
      <c r="A682" s="399"/>
      <c r="B682" s="18"/>
      <c r="C682" s="78"/>
      <c r="D682" s="78"/>
      <c r="E682" s="78"/>
      <c r="F682" s="78"/>
      <c r="G682" s="400"/>
      <c r="H682" s="400"/>
      <c r="I682" s="401"/>
      <c r="J682" s="78"/>
      <c r="K682" s="78"/>
      <c r="L682" s="402"/>
      <c r="M682" s="78"/>
      <c r="N682" s="78"/>
      <c r="O682" s="78"/>
      <c r="P682" s="78"/>
      <c r="Q682" s="78"/>
      <c r="R682" s="36">
        <f t="shared" si="42"/>
        <v>28348.636155563392</v>
      </c>
      <c r="S682" s="386"/>
      <c r="T682" s="37"/>
      <c r="X682" s="39" t="str">
        <f t="shared" si="40"/>
        <v/>
      </c>
      <c r="Y682" s="42" t="str">
        <f t="shared" si="41"/>
        <v/>
      </c>
    </row>
    <row r="683" spans="1:25">
      <c r="A683" s="399"/>
      <c r="B683" s="18"/>
      <c r="C683" s="78"/>
      <c r="D683" s="78"/>
      <c r="E683" s="78"/>
      <c r="F683" s="78"/>
      <c r="G683" s="400"/>
      <c r="H683" s="400"/>
      <c r="I683" s="401"/>
      <c r="J683" s="78"/>
      <c r="K683" s="78"/>
      <c r="L683" s="402"/>
      <c r="M683" s="78"/>
      <c r="N683" s="78"/>
      <c r="O683" s="78"/>
      <c r="P683" s="78"/>
      <c r="Q683" s="78"/>
      <c r="R683" s="36">
        <f t="shared" si="42"/>
        <v>28348.636155563392</v>
      </c>
      <c r="S683" s="386"/>
      <c r="T683" s="37"/>
      <c r="X683" s="39" t="str">
        <f t="shared" si="40"/>
        <v/>
      </c>
      <c r="Y683" s="42" t="str">
        <f t="shared" si="41"/>
        <v/>
      </c>
    </row>
    <row r="684" spans="1:25">
      <c r="A684" s="399"/>
      <c r="B684" s="18"/>
      <c r="C684" s="78"/>
      <c r="D684" s="78"/>
      <c r="E684" s="78"/>
      <c r="F684" s="78"/>
      <c r="G684" s="400"/>
      <c r="H684" s="400"/>
      <c r="I684" s="401"/>
      <c r="J684" s="78"/>
      <c r="K684" s="78"/>
      <c r="L684" s="402"/>
      <c r="M684" s="78"/>
      <c r="N684" s="78"/>
      <c r="O684" s="78"/>
      <c r="P684" s="78"/>
      <c r="Q684" s="78"/>
      <c r="R684" s="36">
        <f t="shared" si="42"/>
        <v>28348.636155563392</v>
      </c>
      <c r="S684" s="386"/>
      <c r="T684" s="37"/>
      <c r="X684" s="39" t="str">
        <f t="shared" si="40"/>
        <v/>
      </c>
      <c r="Y684" s="42" t="str">
        <f t="shared" si="41"/>
        <v/>
      </c>
    </row>
    <row r="685" spans="1:25">
      <c r="A685" s="399"/>
      <c r="B685" s="18"/>
      <c r="C685" s="78"/>
      <c r="D685" s="78"/>
      <c r="E685" s="78"/>
      <c r="F685" s="78"/>
      <c r="G685" s="400"/>
      <c r="H685" s="400"/>
      <c r="I685" s="401"/>
      <c r="J685" s="78"/>
      <c r="K685" s="78"/>
      <c r="L685" s="402"/>
      <c r="M685" s="78"/>
      <c r="N685" s="78"/>
      <c r="O685" s="78"/>
      <c r="P685" s="78"/>
      <c r="Q685" s="78"/>
      <c r="R685" s="36">
        <f t="shared" si="42"/>
        <v>28348.636155563392</v>
      </c>
      <c r="S685" s="386"/>
      <c r="T685" s="37"/>
      <c r="X685" s="39" t="str">
        <f t="shared" si="40"/>
        <v/>
      </c>
      <c r="Y685" s="42" t="str">
        <f t="shared" si="41"/>
        <v/>
      </c>
    </row>
    <row r="686" spans="1:25">
      <c r="A686" s="399"/>
      <c r="B686" s="18"/>
      <c r="C686" s="78"/>
      <c r="D686" s="78"/>
      <c r="E686" s="78"/>
      <c r="F686" s="78"/>
      <c r="G686" s="400"/>
      <c r="H686" s="400"/>
      <c r="I686" s="401"/>
      <c r="J686" s="78"/>
      <c r="K686" s="78"/>
      <c r="L686" s="402"/>
      <c r="M686" s="78"/>
      <c r="N686" s="78"/>
      <c r="O686" s="78"/>
      <c r="P686" s="78"/>
      <c r="Q686" s="78"/>
      <c r="R686" s="36">
        <f t="shared" si="42"/>
        <v>28348.636155563392</v>
      </c>
      <c r="S686" s="386"/>
      <c r="T686" s="37"/>
      <c r="X686" s="39" t="str">
        <f t="shared" si="40"/>
        <v/>
      </c>
      <c r="Y686" s="42" t="str">
        <f t="shared" si="41"/>
        <v/>
      </c>
    </row>
    <row r="687" spans="1:25">
      <c r="A687" s="399"/>
      <c r="B687" s="18"/>
      <c r="C687" s="78"/>
      <c r="D687" s="78"/>
      <c r="E687" s="78"/>
      <c r="F687" s="78"/>
      <c r="G687" s="400"/>
      <c r="H687" s="400"/>
      <c r="I687" s="401"/>
      <c r="J687" s="78"/>
      <c r="K687" s="78"/>
      <c r="L687" s="402"/>
      <c r="M687" s="78"/>
      <c r="N687" s="78"/>
      <c r="O687" s="78"/>
      <c r="P687" s="78"/>
      <c r="Q687" s="78"/>
      <c r="R687" s="36">
        <f t="shared" si="42"/>
        <v>28348.636155563392</v>
      </c>
      <c r="S687" s="386"/>
      <c r="T687" s="78"/>
      <c r="X687" s="39" t="str">
        <f t="shared" si="40"/>
        <v/>
      </c>
      <c r="Y687" s="42" t="str">
        <f t="shared" si="41"/>
        <v/>
      </c>
    </row>
    <row r="688" spans="1:25">
      <c r="A688" s="399"/>
      <c r="B688" s="18"/>
      <c r="C688" s="78"/>
      <c r="D688" s="78"/>
      <c r="E688" s="78"/>
      <c r="F688" s="78"/>
      <c r="G688" s="400"/>
      <c r="H688" s="400"/>
      <c r="I688" s="401"/>
      <c r="J688" s="78"/>
      <c r="K688" s="78"/>
      <c r="L688" s="402"/>
      <c r="M688" s="78"/>
      <c r="N688" s="78"/>
      <c r="O688" s="78"/>
      <c r="P688" s="78"/>
      <c r="Q688" s="78"/>
      <c r="R688" s="36">
        <f t="shared" si="42"/>
        <v>28348.636155563392</v>
      </c>
      <c r="S688" s="386"/>
      <c r="T688" s="78"/>
      <c r="X688" s="39" t="str">
        <f t="shared" si="40"/>
        <v/>
      </c>
      <c r="Y688" s="42" t="str">
        <f t="shared" si="41"/>
        <v/>
      </c>
    </row>
    <row r="689" spans="1:25">
      <c r="A689" s="399"/>
      <c r="B689" s="18"/>
      <c r="C689" s="78"/>
      <c r="D689" s="78"/>
      <c r="E689" s="78"/>
      <c r="F689" s="78"/>
      <c r="G689" s="400"/>
      <c r="H689" s="400"/>
      <c r="I689" s="401"/>
      <c r="J689" s="78"/>
      <c r="K689" s="78"/>
      <c r="L689" s="402"/>
      <c r="M689" s="78"/>
      <c r="N689" s="78"/>
      <c r="O689" s="78"/>
      <c r="P689" s="78"/>
      <c r="Q689" s="78"/>
      <c r="R689" s="36">
        <f t="shared" si="42"/>
        <v>28348.636155563392</v>
      </c>
      <c r="S689" s="386"/>
      <c r="T689" s="78"/>
      <c r="X689" s="39" t="str">
        <f t="shared" si="40"/>
        <v/>
      </c>
      <c r="Y689" s="42" t="str">
        <f t="shared" si="41"/>
        <v/>
      </c>
    </row>
    <row r="690" spans="1:25">
      <c r="A690" s="399"/>
      <c r="B690" s="18"/>
      <c r="C690" s="78"/>
      <c r="D690" s="78"/>
      <c r="E690" s="78"/>
      <c r="F690" s="78"/>
      <c r="G690" s="400"/>
      <c r="H690" s="400"/>
      <c r="I690" s="401"/>
      <c r="J690" s="78"/>
      <c r="K690" s="78"/>
      <c r="L690" s="402"/>
      <c r="M690" s="78"/>
      <c r="N690" s="78"/>
      <c r="O690" s="78"/>
      <c r="P690" s="78"/>
      <c r="Q690" s="78"/>
      <c r="R690" s="36">
        <f t="shared" si="42"/>
        <v>28348.636155563392</v>
      </c>
      <c r="S690" s="386"/>
      <c r="T690" s="78"/>
      <c r="X690" s="39" t="str">
        <f t="shared" si="40"/>
        <v/>
      </c>
      <c r="Y690" s="42" t="str">
        <f t="shared" si="41"/>
        <v/>
      </c>
    </row>
    <row r="691" spans="1:25">
      <c r="A691" s="399"/>
      <c r="B691" s="18"/>
      <c r="C691" s="78"/>
      <c r="D691" s="78"/>
      <c r="E691" s="78"/>
      <c r="F691" s="78"/>
      <c r="G691" s="400"/>
      <c r="H691" s="400"/>
      <c r="I691" s="401"/>
      <c r="J691" s="78"/>
      <c r="K691" s="78"/>
      <c r="L691" s="402"/>
      <c r="M691" s="78"/>
      <c r="N691" s="78"/>
      <c r="O691" s="78"/>
      <c r="P691" s="78"/>
      <c r="Q691" s="78"/>
      <c r="R691" s="36">
        <f t="shared" si="42"/>
        <v>28348.636155563392</v>
      </c>
      <c r="S691" s="386"/>
      <c r="T691" s="78"/>
      <c r="X691" s="39" t="str">
        <f t="shared" si="40"/>
        <v/>
      </c>
      <c r="Y691" s="42" t="str">
        <f t="shared" si="41"/>
        <v/>
      </c>
    </row>
    <row r="692" spans="1:25">
      <c r="A692" s="399"/>
      <c r="B692" s="18"/>
      <c r="C692" s="78"/>
      <c r="D692" s="78"/>
      <c r="E692" s="78"/>
      <c r="F692" s="78"/>
      <c r="G692" s="400"/>
      <c r="H692" s="400"/>
      <c r="I692" s="401"/>
      <c r="J692" s="78"/>
      <c r="K692" s="78"/>
      <c r="L692" s="402"/>
      <c r="M692" s="78"/>
      <c r="N692" s="78"/>
      <c r="O692" s="78"/>
      <c r="P692" s="78"/>
      <c r="Q692" s="78"/>
      <c r="R692" s="36">
        <f t="shared" si="42"/>
        <v>28348.636155563392</v>
      </c>
      <c r="S692" s="386"/>
      <c r="T692" s="78"/>
      <c r="X692" s="39" t="str">
        <f t="shared" si="40"/>
        <v/>
      </c>
      <c r="Y692" s="42" t="str">
        <f t="shared" si="41"/>
        <v/>
      </c>
    </row>
    <row r="693" spans="1:25">
      <c r="A693" s="399"/>
      <c r="B693" s="18"/>
      <c r="C693" s="78"/>
      <c r="D693" s="78"/>
      <c r="E693" s="78"/>
      <c r="F693" s="78"/>
      <c r="G693" s="400"/>
      <c r="H693" s="400"/>
      <c r="I693" s="401"/>
      <c r="J693" s="78"/>
      <c r="K693" s="78"/>
      <c r="L693" s="402"/>
      <c r="M693" s="78"/>
      <c r="N693" s="78"/>
      <c r="O693" s="78"/>
      <c r="P693" s="78"/>
      <c r="Q693" s="78"/>
      <c r="R693" s="36">
        <f t="shared" si="42"/>
        <v>28348.636155563392</v>
      </c>
      <c r="S693" s="386"/>
      <c r="T693" s="78"/>
      <c r="X693" s="39" t="str">
        <f t="shared" si="40"/>
        <v/>
      </c>
      <c r="Y693" s="42" t="str">
        <f t="shared" si="41"/>
        <v/>
      </c>
    </row>
    <row r="694" spans="1:25">
      <c r="A694" s="399"/>
      <c r="B694" s="18"/>
      <c r="C694" s="78"/>
      <c r="D694" s="78"/>
      <c r="E694" s="78"/>
      <c r="F694" s="78"/>
      <c r="G694" s="400"/>
      <c r="H694" s="400"/>
      <c r="I694" s="401"/>
      <c r="J694" s="78"/>
      <c r="K694" s="78"/>
      <c r="L694" s="402"/>
      <c r="M694" s="78"/>
      <c r="N694" s="78"/>
      <c r="O694" s="78"/>
      <c r="P694" s="78"/>
      <c r="Q694" s="78"/>
      <c r="R694" s="36">
        <f t="shared" si="42"/>
        <v>28348.636155563392</v>
      </c>
      <c r="S694" s="386"/>
      <c r="T694" s="78"/>
      <c r="X694" s="39" t="str">
        <f t="shared" ref="X694:X757" si="43">IF(I809&lt;&gt;0,I809,"")</f>
        <v/>
      </c>
      <c r="Y694" s="42" t="str">
        <f t="shared" ref="Y694:Y757" si="44">IF(I809&lt;&gt;0,A809,"")</f>
        <v/>
      </c>
    </row>
    <row r="695" spans="1:25">
      <c r="A695" s="399"/>
      <c r="B695" s="18"/>
      <c r="C695" s="78"/>
      <c r="D695" s="78"/>
      <c r="E695" s="78"/>
      <c r="F695" s="78"/>
      <c r="G695" s="400"/>
      <c r="H695" s="400"/>
      <c r="I695" s="401"/>
      <c r="J695" s="78"/>
      <c r="K695" s="78"/>
      <c r="L695" s="402"/>
      <c r="M695" s="78"/>
      <c r="N695" s="78"/>
      <c r="O695" s="78"/>
      <c r="P695" s="78"/>
      <c r="Q695" s="78"/>
      <c r="R695" s="36">
        <f t="shared" si="42"/>
        <v>28348.636155563392</v>
      </c>
      <c r="S695" s="386"/>
      <c r="T695" s="78"/>
      <c r="X695" s="39" t="str">
        <f t="shared" si="43"/>
        <v/>
      </c>
      <c r="Y695" s="42" t="str">
        <f t="shared" si="44"/>
        <v/>
      </c>
    </row>
    <row r="696" spans="1:25">
      <c r="A696" s="399"/>
      <c r="B696" s="18"/>
      <c r="C696" s="78"/>
      <c r="D696" s="78"/>
      <c r="E696" s="78"/>
      <c r="F696" s="78"/>
      <c r="G696" s="400"/>
      <c r="H696" s="400"/>
      <c r="I696" s="401"/>
      <c r="J696" s="78"/>
      <c r="K696" s="78"/>
      <c r="L696" s="402"/>
      <c r="M696" s="78"/>
      <c r="N696" s="78"/>
      <c r="O696" s="78"/>
      <c r="P696" s="78"/>
      <c r="Q696" s="78"/>
      <c r="R696" s="36">
        <f t="shared" si="42"/>
        <v>28348.636155563392</v>
      </c>
      <c r="S696" s="386"/>
      <c r="T696" s="78"/>
      <c r="X696" s="39" t="str">
        <f t="shared" si="43"/>
        <v/>
      </c>
      <c r="Y696" s="42" t="str">
        <f t="shared" si="44"/>
        <v/>
      </c>
    </row>
    <row r="697" spans="1:25">
      <c r="A697" s="399"/>
      <c r="B697" s="18"/>
      <c r="C697" s="78"/>
      <c r="D697" s="78"/>
      <c r="E697" s="78"/>
      <c r="F697" s="78"/>
      <c r="G697" s="400"/>
      <c r="H697" s="400"/>
      <c r="I697" s="401"/>
      <c r="J697" s="78"/>
      <c r="K697" s="78"/>
      <c r="L697" s="402"/>
      <c r="M697" s="78"/>
      <c r="N697" s="78"/>
      <c r="O697" s="78"/>
      <c r="P697" s="78"/>
      <c r="Q697" s="78"/>
      <c r="R697" s="36">
        <f t="shared" si="42"/>
        <v>28348.636155563392</v>
      </c>
      <c r="S697" s="386"/>
      <c r="T697" s="78"/>
      <c r="X697" s="39" t="str">
        <f t="shared" si="43"/>
        <v/>
      </c>
      <c r="Y697" s="42" t="str">
        <f t="shared" si="44"/>
        <v/>
      </c>
    </row>
    <row r="698" spans="1:25">
      <c r="A698" s="399"/>
      <c r="B698" s="18"/>
      <c r="C698" s="78"/>
      <c r="D698" s="78"/>
      <c r="E698" s="78"/>
      <c r="F698" s="78"/>
      <c r="G698" s="400"/>
      <c r="H698" s="400"/>
      <c r="I698" s="401"/>
      <c r="J698" s="78"/>
      <c r="K698" s="78"/>
      <c r="L698" s="402"/>
      <c r="M698" s="78"/>
      <c r="N698" s="78"/>
      <c r="O698" s="78"/>
      <c r="P698" s="78"/>
      <c r="Q698" s="78"/>
      <c r="R698" s="36">
        <f t="shared" si="42"/>
        <v>28348.636155563392</v>
      </c>
      <c r="S698" s="386"/>
      <c r="T698" s="78"/>
      <c r="X698" s="39" t="str">
        <f t="shared" si="43"/>
        <v/>
      </c>
      <c r="Y698" s="42" t="str">
        <f t="shared" si="44"/>
        <v/>
      </c>
    </row>
    <row r="699" spans="1:25">
      <c r="A699" s="399"/>
      <c r="B699" s="18"/>
      <c r="C699" s="78"/>
      <c r="D699" s="78"/>
      <c r="E699" s="78"/>
      <c r="F699" s="78"/>
      <c r="G699" s="400"/>
      <c r="H699" s="400"/>
      <c r="I699" s="401"/>
      <c r="J699" s="78"/>
      <c r="K699" s="78"/>
      <c r="L699" s="402"/>
      <c r="M699" s="78"/>
      <c r="N699" s="78"/>
      <c r="O699" s="78"/>
      <c r="P699" s="78"/>
      <c r="Q699" s="78"/>
      <c r="R699" s="36">
        <f t="shared" si="42"/>
        <v>28348.636155563392</v>
      </c>
      <c r="S699" s="386"/>
      <c r="T699" s="78"/>
      <c r="X699" s="39" t="str">
        <f t="shared" si="43"/>
        <v/>
      </c>
      <c r="Y699" s="42" t="str">
        <f t="shared" si="44"/>
        <v/>
      </c>
    </row>
    <row r="700" spans="1:25">
      <c r="A700" s="399"/>
      <c r="B700" s="18"/>
      <c r="C700" s="78"/>
      <c r="D700" s="78"/>
      <c r="E700" s="78"/>
      <c r="F700" s="78"/>
      <c r="G700" s="400"/>
      <c r="H700" s="400"/>
      <c r="I700" s="401"/>
      <c r="J700" s="78"/>
      <c r="K700" s="78"/>
      <c r="L700" s="402"/>
      <c r="M700" s="78"/>
      <c r="N700" s="78"/>
      <c r="O700" s="78"/>
      <c r="P700" s="78"/>
      <c r="Q700" s="78"/>
      <c r="R700" s="36">
        <f t="shared" si="42"/>
        <v>28348.636155563392</v>
      </c>
      <c r="S700" s="386"/>
      <c r="T700" s="78"/>
      <c r="X700" s="39" t="str">
        <f t="shared" si="43"/>
        <v/>
      </c>
      <c r="Y700" s="42" t="str">
        <f t="shared" si="44"/>
        <v/>
      </c>
    </row>
    <row r="701" spans="1:25">
      <c r="A701" s="399"/>
      <c r="B701" s="18"/>
      <c r="C701" s="78"/>
      <c r="D701" s="78"/>
      <c r="E701" s="78"/>
      <c r="F701" s="78"/>
      <c r="G701" s="400"/>
      <c r="H701" s="400"/>
      <c r="I701" s="401"/>
      <c r="J701" s="78"/>
      <c r="K701" s="78"/>
      <c r="L701" s="402"/>
      <c r="M701" s="78"/>
      <c r="N701" s="78"/>
      <c r="O701" s="78"/>
      <c r="P701" s="78"/>
      <c r="Q701" s="78"/>
      <c r="R701" s="36">
        <f t="shared" si="42"/>
        <v>28348.636155563392</v>
      </c>
      <c r="S701" s="386"/>
      <c r="T701" s="78"/>
      <c r="X701" s="39" t="str">
        <f t="shared" si="43"/>
        <v/>
      </c>
      <c r="Y701" s="42" t="str">
        <f t="shared" si="44"/>
        <v/>
      </c>
    </row>
    <row r="702" spans="1:25">
      <c r="A702" s="399"/>
      <c r="B702" s="18"/>
      <c r="C702" s="78"/>
      <c r="D702" s="78"/>
      <c r="E702" s="78"/>
      <c r="F702" s="78"/>
      <c r="G702" s="400"/>
      <c r="H702" s="400"/>
      <c r="I702" s="401"/>
      <c r="J702" s="78"/>
      <c r="K702" s="78"/>
      <c r="L702" s="402"/>
      <c r="M702" s="78"/>
      <c r="N702" s="78"/>
      <c r="O702" s="78"/>
      <c r="P702" s="78"/>
      <c r="Q702" s="78"/>
      <c r="R702" s="36">
        <f t="shared" si="42"/>
        <v>28348.636155563392</v>
      </c>
      <c r="S702" s="386"/>
      <c r="T702" s="78"/>
      <c r="X702" s="39" t="str">
        <f t="shared" si="43"/>
        <v/>
      </c>
      <c r="Y702" s="42" t="str">
        <f t="shared" si="44"/>
        <v/>
      </c>
    </row>
    <row r="703" spans="1:25">
      <c r="A703" s="399"/>
      <c r="B703" s="18"/>
      <c r="C703" s="78"/>
      <c r="D703" s="78"/>
      <c r="E703" s="78"/>
      <c r="F703" s="78"/>
      <c r="G703" s="400"/>
      <c r="H703" s="400"/>
      <c r="I703" s="401"/>
      <c r="J703" s="78"/>
      <c r="K703" s="78"/>
      <c r="L703" s="402"/>
      <c r="M703" s="78"/>
      <c r="N703" s="78"/>
      <c r="O703" s="78"/>
      <c r="P703" s="78"/>
      <c r="Q703" s="78"/>
      <c r="R703" s="36">
        <f t="shared" si="42"/>
        <v>28348.636155563392</v>
      </c>
      <c r="S703" s="386"/>
      <c r="T703" s="78"/>
      <c r="X703" s="39" t="str">
        <f t="shared" si="43"/>
        <v/>
      </c>
      <c r="Y703" s="42" t="str">
        <f t="shared" si="44"/>
        <v/>
      </c>
    </row>
    <row r="704" spans="1:25">
      <c r="A704" s="399"/>
      <c r="B704" s="18"/>
      <c r="C704" s="78"/>
      <c r="D704" s="78"/>
      <c r="E704" s="78"/>
      <c r="F704" s="78"/>
      <c r="G704" s="400"/>
      <c r="H704" s="400"/>
      <c r="I704" s="401"/>
      <c r="J704" s="78"/>
      <c r="K704" s="78"/>
      <c r="L704" s="402"/>
      <c r="M704" s="78"/>
      <c r="N704" s="78"/>
      <c r="O704" s="78"/>
      <c r="P704" s="78"/>
      <c r="Q704" s="78"/>
      <c r="R704" s="36">
        <f t="shared" si="42"/>
        <v>28348.636155563392</v>
      </c>
      <c r="S704" s="386"/>
      <c r="T704" s="78"/>
      <c r="X704" s="39" t="str">
        <f t="shared" si="43"/>
        <v/>
      </c>
      <c r="Y704" s="42" t="str">
        <f t="shared" si="44"/>
        <v/>
      </c>
    </row>
    <row r="705" spans="1:25">
      <c r="A705" s="399"/>
      <c r="B705" s="18"/>
      <c r="C705" s="78"/>
      <c r="D705" s="78"/>
      <c r="E705" s="78"/>
      <c r="F705" s="78"/>
      <c r="G705" s="400"/>
      <c r="H705" s="400"/>
      <c r="I705" s="401"/>
      <c r="J705" s="78"/>
      <c r="K705" s="78"/>
      <c r="L705" s="402"/>
      <c r="M705" s="78"/>
      <c r="N705" s="78"/>
      <c r="O705" s="78"/>
      <c r="P705" s="78"/>
      <c r="Q705" s="78"/>
      <c r="R705" s="36">
        <f t="shared" si="42"/>
        <v>28348.636155563392</v>
      </c>
      <c r="S705" s="386"/>
      <c r="T705" s="78"/>
      <c r="X705" s="39" t="str">
        <f t="shared" si="43"/>
        <v/>
      </c>
      <c r="Y705" s="42" t="str">
        <f t="shared" si="44"/>
        <v/>
      </c>
    </row>
    <row r="706" spans="1:25">
      <c r="A706" s="399"/>
      <c r="B706" s="18"/>
      <c r="C706" s="78"/>
      <c r="D706" s="78"/>
      <c r="E706" s="78"/>
      <c r="F706" s="78"/>
      <c r="G706" s="400"/>
      <c r="H706" s="400"/>
      <c r="I706" s="401"/>
      <c r="J706" s="78"/>
      <c r="K706" s="78"/>
      <c r="L706" s="402"/>
      <c r="M706" s="78"/>
      <c r="N706" s="78"/>
      <c r="O706" s="78"/>
      <c r="P706" s="78"/>
      <c r="Q706" s="78"/>
      <c r="R706" s="36">
        <f t="shared" si="42"/>
        <v>28348.636155563392</v>
      </c>
      <c r="S706" s="386"/>
      <c r="T706" s="78"/>
      <c r="X706" s="39" t="str">
        <f t="shared" si="43"/>
        <v/>
      </c>
      <c r="Y706" s="42" t="str">
        <f t="shared" si="44"/>
        <v/>
      </c>
    </row>
    <row r="707" spans="1:25">
      <c r="A707" s="399"/>
      <c r="B707" s="18"/>
      <c r="C707" s="78"/>
      <c r="D707" s="78"/>
      <c r="E707" s="78"/>
      <c r="F707" s="78"/>
      <c r="G707" s="400"/>
      <c r="H707" s="400"/>
      <c r="I707" s="401"/>
      <c r="J707" s="78"/>
      <c r="K707" s="78"/>
      <c r="L707" s="402"/>
      <c r="M707" s="78"/>
      <c r="N707" s="78"/>
      <c r="O707" s="78"/>
      <c r="P707" s="78"/>
      <c r="Q707" s="78"/>
      <c r="R707" s="36">
        <f t="shared" si="42"/>
        <v>28348.636155563392</v>
      </c>
      <c r="S707" s="386"/>
      <c r="T707" s="78"/>
      <c r="X707" s="39" t="str">
        <f t="shared" si="43"/>
        <v/>
      </c>
      <c r="Y707" s="42" t="str">
        <f t="shared" si="44"/>
        <v/>
      </c>
    </row>
    <row r="708" spans="1:25">
      <c r="A708" s="399"/>
      <c r="B708" s="18"/>
      <c r="C708" s="78"/>
      <c r="D708" s="78"/>
      <c r="E708" s="78"/>
      <c r="F708" s="78"/>
      <c r="G708" s="400"/>
      <c r="H708" s="400"/>
      <c r="I708" s="401"/>
      <c r="J708" s="78"/>
      <c r="K708" s="78"/>
      <c r="L708" s="402"/>
      <c r="M708" s="78"/>
      <c r="N708" s="78"/>
      <c r="O708" s="78"/>
      <c r="P708" s="78"/>
      <c r="Q708" s="78"/>
      <c r="R708" s="36">
        <f t="shared" si="42"/>
        <v>28348.636155563392</v>
      </c>
      <c r="S708" s="386"/>
      <c r="T708" s="78"/>
      <c r="X708" s="39" t="str">
        <f t="shared" si="43"/>
        <v/>
      </c>
      <c r="Y708" s="42" t="str">
        <f t="shared" si="44"/>
        <v/>
      </c>
    </row>
    <row r="709" spans="1:25">
      <c r="A709" s="399"/>
      <c r="B709" s="18"/>
      <c r="C709" s="78"/>
      <c r="D709" s="78"/>
      <c r="E709" s="78"/>
      <c r="F709" s="78"/>
      <c r="G709" s="400"/>
      <c r="H709" s="400"/>
      <c r="I709" s="401"/>
      <c r="J709" s="78"/>
      <c r="K709" s="78"/>
      <c r="L709" s="402"/>
      <c r="M709" s="78"/>
      <c r="N709" s="78"/>
      <c r="O709" s="78"/>
      <c r="P709" s="78"/>
      <c r="Q709" s="78"/>
      <c r="R709" s="36">
        <f t="shared" si="42"/>
        <v>28348.636155563392</v>
      </c>
      <c r="S709" s="386"/>
      <c r="T709" s="78"/>
      <c r="X709" s="39" t="str">
        <f t="shared" si="43"/>
        <v/>
      </c>
      <c r="Y709" s="42" t="str">
        <f t="shared" si="44"/>
        <v/>
      </c>
    </row>
    <row r="710" spans="1:25">
      <c r="A710" s="399"/>
      <c r="B710" s="18"/>
      <c r="C710" s="78"/>
      <c r="D710" s="78"/>
      <c r="E710" s="78"/>
      <c r="F710" s="78"/>
      <c r="G710" s="400"/>
      <c r="H710" s="400"/>
      <c r="I710" s="401"/>
      <c r="J710" s="78"/>
      <c r="K710" s="78"/>
      <c r="L710" s="402"/>
      <c r="M710" s="78"/>
      <c r="N710" s="78"/>
      <c r="O710" s="78"/>
      <c r="P710" s="78"/>
      <c r="Q710" s="78"/>
      <c r="R710" s="36">
        <f t="shared" si="42"/>
        <v>28348.636155563392</v>
      </c>
      <c r="S710" s="386"/>
      <c r="T710" s="78"/>
      <c r="X710" s="39" t="str">
        <f t="shared" si="43"/>
        <v/>
      </c>
      <c r="Y710" s="42" t="str">
        <f t="shared" si="44"/>
        <v/>
      </c>
    </row>
    <row r="711" spans="1:25">
      <c r="A711" s="399"/>
      <c r="B711" s="18"/>
      <c r="C711" s="78"/>
      <c r="D711" s="78"/>
      <c r="E711" s="78"/>
      <c r="F711" s="78"/>
      <c r="G711" s="400"/>
      <c r="H711" s="400"/>
      <c r="I711" s="401"/>
      <c r="J711" s="78"/>
      <c r="K711" s="78"/>
      <c r="L711" s="402"/>
      <c r="M711" s="78"/>
      <c r="N711" s="78"/>
      <c r="O711" s="78"/>
      <c r="P711" s="78"/>
      <c r="Q711" s="78"/>
      <c r="R711" s="36">
        <f t="shared" si="42"/>
        <v>28348.636155563392</v>
      </c>
      <c r="S711" s="386"/>
      <c r="T711" s="78"/>
      <c r="X711" s="39" t="str">
        <f t="shared" si="43"/>
        <v/>
      </c>
      <c r="Y711" s="42" t="str">
        <f t="shared" si="44"/>
        <v/>
      </c>
    </row>
    <row r="712" spans="1:25">
      <c r="A712" s="399"/>
      <c r="B712" s="18"/>
      <c r="C712" s="78"/>
      <c r="D712" s="78"/>
      <c r="E712" s="78"/>
      <c r="F712" s="78"/>
      <c r="G712" s="400"/>
      <c r="H712" s="400"/>
      <c r="I712" s="401"/>
      <c r="J712" s="78"/>
      <c r="K712" s="78"/>
      <c r="L712" s="402"/>
      <c r="M712" s="78"/>
      <c r="N712" s="78"/>
      <c r="O712" s="78"/>
      <c r="P712" s="78"/>
      <c r="Q712" s="78"/>
      <c r="R712" s="36">
        <f t="shared" si="42"/>
        <v>28348.636155563392</v>
      </c>
      <c r="S712" s="386"/>
      <c r="T712" s="78"/>
      <c r="X712" s="39" t="str">
        <f t="shared" si="43"/>
        <v/>
      </c>
      <c r="Y712" s="42" t="str">
        <f t="shared" si="44"/>
        <v/>
      </c>
    </row>
    <row r="713" spans="1:25">
      <c r="A713" s="399"/>
      <c r="B713" s="18"/>
      <c r="C713" s="78"/>
      <c r="D713" s="78"/>
      <c r="E713" s="78"/>
      <c r="F713" s="78"/>
      <c r="G713" s="400"/>
      <c r="H713" s="400"/>
      <c r="I713" s="401"/>
      <c r="J713" s="78"/>
      <c r="K713" s="78"/>
      <c r="L713" s="402"/>
      <c r="M713" s="78"/>
      <c r="N713" s="78"/>
      <c r="O713" s="78"/>
      <c r="P713" s="78"/>
      <c r="Q713" s="78"/>
      <c r="R713" s="36">
        <f t="shared" si="42"/>
        <v>28348.636155563392</v>
      </c>
      <c r="S713" s="386"/>
      <c r="T713" s="78"/>
      <c r="X713" s="39" t="str">
        <f t="shared" si="43"/>
        <v/>
      </c>
      <c r="Y713" s="42" t="str">
        <f t="shared" si="44"/>
        <v/>
      </c>
    </row>
    <row r="714" spans="1:25">
      <c r="A714" s="399"/>
      <c r="B714" s="18"/>
      <c r="C714" s="78"/>
      <c r="D714" s="78"/>
      <c r="E714" s="78"/>
      <c r="F714" s="78"/>
      <c r="G714" s="400"/>
      <c r="H714" s="400"/>
      <c r="I714" s="401"/>
      <c r="J714" s="78"/>
      <c r="K714" s="78"/>
      <c r="L714" s="402"/>
      <c r="M714" s="78"/>
      <c r="N714" s="78"/>
      <c r="O714" s="78"/>
      <c r="P714" s="78"/>
      <c r="Q714" s="78"/>
      <c r="R714" s="36">
        <f t="shared" si="42"/>
        <v>28348.636155563392</v>
      </c>
      <c r="S714" s="386"/>
      <c r="T714" s="78"/>
      <c r="X714" s="39" t="str">
        <f t="shared" si="43"/>
        <v/>
      </c>
      <c r="Y714" s="42" t="str">
        <f t="shared" si="44"/>
        <v/>
      </c>
    </row>
    <row r="715" spans="1:25">
      <c r="A715" s="399"/>
      <c r="B715" s="18"/>
      <c r="C715" s="78"/>
      <c r="D715" s="78"/>
      <c r="E715" s="78"/>
      <c r="F715" s="78"/>
      <c r="G715" s="400"/>
      <c r="H715" s="400"/>
      <c r="I715" s="401"/>
      <c r="J715" s="78"/>
      <c r="K715" s="78"/>
      <c r="L715" s="402"/>
      <c r="M715" s="78"/>
      <c r="N715" s="78"/>
      <c r="O715" s="78"/>
      <c r="P715" s="78"/>
      <c r="Q715" s="78"/>
      <c r="R715" s="36">
        <f t="shared" si="42"/>
        <v>28348.636155563392</v>
      </c>
      <c r="S715" s="386"/>
      <c r="T715" s="78"/>
      <c r="X715" s="39" t="str">
        <f t="shared" si="43"/>
        <v/>
      </c>
      <c r="Y715" s="42" t="str">
        <f t="shared" si="44"/>
        <v/>
      </c>
    </row>
    <row r="716" spans="1:25">
      <c r="A716" s="399"/>
      <c r="B716" s="18"/>
      <c r="C716" s="78"/>
      <c r="D716" s="78"/>
      <c r="E716" s="78"/>
      <c r="F716" s="78"/>
      <c r="G716" s="400"/>
      <c r="H716" s="400"/>
      <c r="I716" s="401"/>
      <c r="J716" s="78"/>
      <c r="K716" s="78"/>
      <c r="L716" s="402"/>
      <c r="M716" s="78"/>
      <c r="N716" s="78"/>
      <c r="O716" s="78"/>
      <c r="P716" s="78"/>
      <c r="Q716" s="78"/>
      <c r="R716" s="36">
        <f t="shared" si="42"/>
        <v>28348.636155563392</v>
      </c>
      <c r="S716" s="386"/>
      <c r="T716" s="78"/>
      <c r="X716" s="39" t="str">
        <f t="shared" si="43"/>
        <v/>
      </c>
      <c r="Y716" s="42" t="str">
        <f t="shared" si="44"/>
        <v/>
      </c>
    </row>
    <row r="717" spans="1:25">
      <c r="A717" s="399"/>
      <c r="B717" s="18"/>
      <c r="C717" s="78"/>
      <c r="D717" s="78"/>
      <c r="E717" s="78"/>
      <c r="F717" s="78"/>
      <c r="G717" s="400"/>
      <c r="H717" s="400"/>
      <c r="I717" s="401"/>
      <c r="J717" s="78"/>
      <c r="K717" s="78"/>
      <c r="L717" s="402"/>
      <c r="M717" s="78"/>
      <c r="N717" s="78"/>
      <c r="O717" s="78"/>
      <c r="P717" s="78"/>
      <c r="Q717" s="78"/>
      <c r="R717" s="36">
        <f t="shared" si="42"/>
        <v>28348.636155563392</v>
      </c>
      <c r="S717" s="386"/>
      <c r="T717" s="78"/>
      <c r="X717" s="39" t="str">
        <f t="shared" si="43"/>
        <v/>
      </c>
      <c r="Y717" s="42" t="str">
        <f t="shared" si="44"/>
        <v/>
      </c>
    </row>
    <row r="718" spans="1:25">
      <c r="A718" s="399"/>
      <c r="B718" s="18"/>
      <c r="C718" s="78"/>
      <c r="D718" s="78"/>
      <c r="E718" s="78"/>
      <c r="F718" s="78"/>
      <c r="G718" s="400"/>
      <c r="H718" s="400"/>
      <c r="I718" s="401"/>
      <c r="J718" s="78"/>
      <c r="K718" s="78"/>
      <c r="L718" s="402"/>
      <c r="M718" s="78"/>
      <c r="N718" s="78"/>
      <c r="O718" s="78"/>
      <c r="P718" s="78"/>
      <c r="Q718" s="78"/>
      <c r="R718" s="36">
        <f t="shared" si="42"/>
        <v>28348.636155563392</v>
      </c>
      <c r="S718" s="386"/>
      <c r="T718" s="78"/>
      <c r="X718" s="39" t="str">
        <f t="shared" si="43"/>
        <v/>
      </c>
      <c r="Y718" s="42" t="str">
        <f t="shared" si="44"/>
        <v/>
      </c>
    </row>
    <row r="719" spans="1:25">
      <c r="A719" s="399"/>
      <c r="B719" s="18"/>
      <c r="C719" s="78"/>
      <c r="D719" s="78"/>
      <c r="E719" s="78"/>
      <c r="F719" s="78"/>
      <c r="G719" s="400"/>
      <c r="H719" s="400"/>
      <c r="I719" s="401"/>
      <c r="J719" s="78"/>
      <c r="K719" s="78"/>
      <c r="L719" s="402"/>
      <c r="M719" s="78"/>
      <c r="N719" s="78"/>
      <c r="O719" s="78"/>
      <c r="P719" s="78"/>
      <c r="Q719" s="78"/>
      <c r="R719" s="36">
        <f t="shared" si="42"/>
        <v>28348.636155563392</v>
      </c>
      <c r="S719" s="386"/>
      <c r="T719" s="78"/>
      <c r="X719" s="39" t="str">
        <f t="shared" si="43"/>
        <v/>
      </c>
      <c r="Y719" s="42" t="str">
        <f t="shared" si="44"/>
        <v/>
      </c>
    </row>
    <row r="720" spans="1:25">
      <c r="A720" s="399"/>
      <c r="B720" s="18"/>
      <c r="C720" s="78"/>
      <c r="D720" s="78"/>
      <c r="E720" s="78"/>
      <c r="F720" s="78"/>
      <c r="G720" s="400"/>
      <c r="H720" s="400"/>
      <c r="I720" s="401"/>
      <c r="J720" s="78"/>
      <c r="K720" s="78"/>
      <c r="L720" s="402"/>
      <c r="M720" s="78"/>
      <c r="N720" s="78"/>
      <c r="O720" s="78"/>
      <c r="P720" s="78"/>
      <c r="Q720" s="78"/>
      <c r="R720" s="36">
        <f t="shared" si="42"/>
        <v>28348.636155563392</v>
      </c>
      <c r="S720" s="386"/>
      <c r="T720" s="78"/>
      <c r="X720" s="39" t="str">
        <f t="shared" si="43"/>
        <v/>
      </c>
      <c r="Y720" s="42" t="str">
        <f t="shared" si="44"/>
        <v/>
      </c>
    </row>
    <row r="721" spans="1:25">
      <c r="A721" s="399"/>
      <c r="B721" s="18"/>
      <c r="C721" s="78"/>
      <c r="D721" s="78"/>
      <c r="E721" s="78"/>
      <c r="F721" s="78"/>
      <c r="G721" s="400"/>
      <c r="H721" s="400"/>
      <c r="I721" s="401"/>
      <c r="J721" s="78"/>
      <c r="K721" s="78"/>
      <c r="L721" s="402"/>
      <c r="M721" s="78"/>
      <c r="N721" s="78"/>
      <c r="O721" s="78"/>
      <c r="P721" s="78"/>
      <c r="Q721" s="78"/>
      <c r="R721" s="36">
        <f t="shared" si="42"/>
        <v>28348.636155563392</v>
      </c>
      <c r="S721" s="386"/>
      <c r="T721" s="78"/>
      <c r="X721" s="39" t="str">
        <f t="shared" si="43"/>
        <v/>
      </c>
      <c r="Y721" s="42" t="str">
        <f t="shared" si="44"/>
        <v/>
      </c>
    </row>
    <row r="722" spans="1:25">
      <c r="A722" s="399"/>
      <c r="B722" s="18"/>
      <c r="C722" s="78"/>
      <c r="D722" s="78"/>
      <c r="E722" s="78"/>
      <c r="F722" s="78"/>
      <c r="G722" s="400"/>
      <c r="H722" s="400"/>
      <c r="I722" s="401"/>
      <c r="J722" s="78"/>
      <c r="K722" s="78"/>
      <c r="L722" s="402"/>
      <c r="M722" s="78"/>
      <c r="N722" s="78"/>
      <c r="O722" s="78"/>
      <c r="P722" s="78"/>
      <c r="Q722" s="78"/>
      <c r="R722" s="36">
        <f t="shared" si="42"/>
        <v>28348.636155563392</v>
      </c>
      <c r="S722" s="386"/>
      <c r="T722" s="78"/>
      <c r="X722" s="39" t="str">
        <f t="shared" si="43"/>
        <v/>
      </c>
      <c r="Y722" s="42" t="str">
        <f t="shared" si="44"/>
        <v/>
      </c>
    </row>
    <row r="723" spans="1:25">
      <c r="A723" s="399"/>
      <c r="B723" s="18"/>
      <c r="C723" s="78"/>
      <c r="D723" s="78"/>
      <c r="E723" s="78"/>
      <c r="F723" s="78"/>
      <c r="G723" s="400"/>
      <c r="H723" s="400"/>
      <c r="I723" s="401"/>
      <c r="J723" s="78"/>
      <c r="K723" s="78"/>
      <c r="L723" s="402"/>
      <c r="M723" s="78"/>
      <c r="N723" s="78"/>
      <c r="O723" s="78"/>
      <c r="P723" s="78"/>
      <c r="Q723" s="78"/>
      <c r="R723" s="36">
        <f t="shared" si="42"/>
        <v>28348.636155563392</v>
      </c>
      <c r="S723" s="386"/>
      <c r="T723" s="78"/>
      <c r="X723" s="39" t="str">
        <f t="shared" si="43"/>
        <v/>
      </c>
      <c r="Y723" s="42" t="str">
        <f t="shared" si="44"/>
        <v/>
      </c>
    </row>
    <row r="724" spans="1:25">
      <c r="A724" s="399"/>
      <c r="B724" s="18"/>
      <c r="C724" s="78"/>
      <c r="D724" s="78"/>
      <c r="E724" s="78"/>
      <c r="F724" s="78"/>
      <c r="G724" s="400"/>
      <c r="H724" s="400"/>
      <c r="I724" s="401"/>
      <c r="J724" s="78"/>
      <c r="K724" s="78"/>
      <c r="L724" s="402"/>
      <c r="M724" s="78"/>
      <c r="N724" s="78"/>
      <c r="O724" s="78"/>
      <c r="P724" s="78"/>
      <c r="Q724" s="78"/>
      <c r="R724" s="36">
        <f t="shared" si="42"/>
        <v>28348.636155563392</v>
      </c>
      <c r="S724" s="386"/>
      <c r="T724" s="78"/>
      <c r="X724" s="39" t="str">
        <f t="shared" si="43"/>
        <v/>
      </c>
      <c r="Y724" s="42" t="str">
        <f t="shared" si="44"/>
        <v/>
      </c>
    </row>
    <row r="725" spans="1:25">
      <c r="A725" s="399"/>
      <c r="B725" s="18"/>
      <c r="C725" s="78"/>
      <c r="D725" s="78"/>
      <c r="E725" s="78"/>
      <c r="F725" s="78"/>
      <c r="G725" s="400"/>
      <c r="H725" s="400"/>
      <c r="I725" s="401"/>
      <c r="J725" s="78"/>
      <c r="K725" s="78"/>
      <c r="L725" s="402"/>
      <c r="M725" s="78"/>
      <c r="N725" s="78"/>
      <c r="O725" s="78"/>
      <c r="P725" s="78"/>
      <c r="Q725" s="78"/>
      <c r="R725" s="36">
        <f t="shared" si="42"/>
        <v>28348.636155563392</v>
      </c>
      <c r="S725" s="386"/>
      <c r="T725" s="78"/>
      <c r="X725" s="39" t="str">
        <f t="shared" si="43"/>
        <v/>
      </c>
      <c r="Y725" s="42" t="str">
        <f t="shared" si="44"/>
        <v/>
      </c>
    </row>
    <row r="726" spans="1:25">
      <c r="A726" s="399"/>
      <c r="B726" s="18"/>
      <c r="C726" s="78"/>
      <c r="D726" s="78"/>
      <c r="E726" s="78"/>
      <c r="F726" s="78"/>
      <c r="G726" s="400"/>
      <c r="H726" s="400"/>
      <c r="I726" s="401"/>
      <c r="J726" s="78"/>
      <c r="K726" s="78"/>
      <c r="L726" s="402"/>
      <c r="M726" s="78"/>
      <c r="N726" s="78"/>
      <c r="O726" s="78"/>
      <c r="P726" s="78"/>
      <c r="Q726" s="78"/>
      <c r="R726" s="36">
        <f t="shared" si="42"/>
        <v>28348.636155563392</v>
      </c>
      <c r="S726" s="386"/>
      <c r="T726" s="78"/>
      <c r="X726" s="39" t="str">
        <f t="shared" si="43"/>
        <v/>
      </c>
      <c r="Y726" s="42" t="str">
        <f t="shared" si="44"/>
        <v/>
      </c>
    </row>
    <row r="727" spans="1:25">
      <c r="A727" s="399"/>
      <c r="B727" s="18"/>
      <c r="C727" s="78"/>
      <c r="D727" s="78"/>
      <c r="E727" s="78"/>
      <c r="F727" s="78"/>
      <c r="G727" s="400"/>
      <c r="H727" s="400"/>
      <c r="I727" s="401"/>
      <c r="J727" s="78"/>
      <c r="K727" s="78"/>
      <c r="L727" s="402"/>
      <c r="M727" s="78"/>
      <c r="N727" s="78"/>
      <c r="O727" s="78"/>
      <c r="P727" s="78"/>
      <c r="Q727" s="78"/>
      <c r="R727" s="36">
        <f t="shared" si="42"/>
        <v>28348.636155563392</v>
      </c>
      <c r="S727" s="386"/>
      <c r="T727" s="78"/>
      <c r="X727" s="39" t="str">
        <f t="shared" si="43"/>
        <v/>
      </c>
      <c r="Y727" s="42" t="str">
        <f t="shared" si="44"/>
        <v/>
      </c>
    </row>
    <row r="728" spans="1:25">
      <c r="A728" s="399"/>
      <c r="B728" s="18"/>
      <c r="C728" s="78"/>
      <c r="D728" s="78"/>
      <c r="E728" s="78"/>
      <c r="F728" s="78"/>
      <c r="G728" s="400"/>
      <c r="H728" s="400"/>
      <c r="I728" s="401"/>
      <c r="J728" s="78"/>
      <c r="K728" s="78"/>
      <c r="L728" s="402"/>
      <c r="M728" s="78"/>
      <c r="N728" s="78"/>
      <c r="O728" s="78"/>
      <c r="P728" s="78"/>
      <c r="Q728" s="78"/>
      <c r="R728" s="36">
        <f t="shared" si="42"/>
        <v>28348.636155563392</v>
      </c>
      <c r="S728" s="386"/>
      <c r="T728" s="78"/>
      <c r="X728" s="39" t="str">
        <f t="shared" si="43"/>
        <v/>
      </c>
      <c r="Y728" s="42" t="str">
        <f t="shared" si="44"/>
        <v/>
      </c>
    </row>
    <row r="729" spans="1:25">
      <c r="A729" s="399"/>
      <c r="B729" s="18"/>
      <c r="C729" s="78"/>
      <c r="D729" s="78"/>
      <c r="E729" s="78"/>
      <c r="F729" s="78"/>
      <c r="G729" s="400"/>
      <c r="H729" s="400"/>
      <c r="I729" s="401"/>
      <c r="J729" s="78"/>
      <c r="K729" s="78"/>
      <c r="L729" s="402"/>
      <c r="M729" s="78"/>
      <c r="N729" s="78"/>
      <c r="O729" s="78"/>
      <c r="P729" s="78"/>
      <c r="Q729" s="78"/>
      <c r="R729" s="36">
        <f t="shared" si="42"/>
        <v>28348.636155563392</v>
      </c>
      <c r="S729" s="386"/>
      <c r="T729" s="78"/>
      <c r="X729" s="39" t="str">
        <f t="shared" si="43"/>
        <v/>
      </c>
      <c r="Y729" s="42" t="str">
        <f t="shared" si="44"/>
        <v/>
      </c>
    </row>
    <row r="730" spans="1:25">
      <c r="A730" s="399"/>
      <c r="B730" s="18"/>
      <c r="C730" s="78"/>
      <c r="D730" s="78"/>
      <c r="E730" s="78"/>
      <c r="F730" s="78"/>
      <c r="G730" s="400"/>
      <c r="H730" s="400"/>
      <c r="I730" s="401"/>
      <c r="J730" s="78"/>
      <c r="K730" s="78"/>
      <c r="L730" s="402"/>
      <c r="M730" s="78"/>
      <c r="N730" s="78"/>
      <c r="O730" s="78"/>
      <c r="P730" s="78"/>
      <c r="Q730" s="78"/>
      <c r="R730" s="36">
        <f t="shared" si="42"/>
        <v>28348.636155563392</v>
      </c>
      <c r="S730" s="386"/>
      <c r="T730" s="78"/>
      <c r="X730" s="39" t="str">
        <f t="shared" si="43"/>
        <v/>
      </c>
      <c r="Y730" s="42" t="str">
        <f t="shared" si="44"/>
        <v/>
      </c>
    </row>
    <row r="731" spans="1:25">
      <c r="A731" s="399"/>
      <c r="B731" s="18"/>
      <c r="C731" s="78"/>
      <c r="D731" s="78"/>
      <c r="E731" s="78"/>
      <c r="F731" s="78"/>
      <c r="G731" s="400"/>
      <c r="H731" s="400"/>
      <c r="I731" s="401"/>
      <c r="J731" s="78"/>
      <c r="K731" s="78"/>
      <c r="L731" s="402"/>
      <c r="M731" s="78"/>
      <c r="N731" s="78"/>
      <c r="O731" s="78"/>
      <c r="P731" s="78"/>
      <c r="Q731" s="78"/>
      <c r="R731" s="36">
        <f t="shared" si="42"/>
        <v>28348.636155563392</v>
      </c>
      <c r="S731" s="386"/>
      <c r="T731" s="78"/>
      <c r="X731" s="39" t="str">
        <f t="shared" si="43"/>
        <v/>
      </c>
      <c r="Y731" s="42" t="str">
        <f t="shared" si="44"/>
        <v/>
      </c>
    </row>
    <row r="732" spans="1:25">
      <c r="A732" s="399"/>
      <c r="B732" s="18"/>
      <c r="C732" s="78"/>
      <c r="D732" s="78"/>
      <c r="E732" s="78"/>
      <c r="F732" s="78"/>
      <c r="G732" s="400"/>
      <c r="H732" s="400"/>
      <c r="I732" s="401"/>
      <c r="J732" s="78"/>
      <c r="K732" s="78"/>
      <c r="L732" s="402"/>
      <c r="M732" s="78"/>
      <c r="N732" s="78"/>
      <c r="O732" s="78"/>
      <c r="P732" s="78"/>
      <c r="Q732" s="78"/>
      <c r="R732" s="36">
        <f t="shared" si="42"/>
        <v>28348.636155563392</v>
      </c>
      <c r="S732" s="386"/>
      <c r="T732" s="78"/>
      <c r="X732" s="39" t="str">
        <f t="shared" si="43"/>
        <v/>
      </c>
      <c r="Y732" s="42" t="str">
        <f t="shared" si="44"/>
        <v/>
      </c>
    </row>
    <row r="733" spans="1:25">
      <c r="A733" s="399"/>
      <c r="B733" s="18"/>
      <c r="C733" s="78"/>
      <c r="D733" s="78"/>
      <c r="E733" s="78"/>
      <c r="F733" s="78"/>
      <c r="G733" s="400"/>
      <c r="H733" s="400"/>
      <c r="I733" s="401"/>
      <c r="J733" s="78"/>
      <c r="K733" s="78"/>
      <c r="L733" s="402"/>
      <c r="M733" s="78"/>
      <c r="N733" s="78"/>
      <c r="O733" s="78"/>
      <c r="P733" s="78"/>
      <c r="Q733" s="78"/>
      <c r="R733" s="36">
        <f t="shared" si="42"/>
        <v>28348.636155563392</v>
      </c>
      <c r="S733" s="386"/>
      <c r="T733" s="78"/>
      <c r="X733" s="39" t="str">
        <f t="shared" si="43"/>
        <v/>
      </c>
      <c r="Y733" s="42" t="str">
        <f t="shared" si="44"/>
        <v/>
      </c>
    </row>
    <row r="734" spans="1:25">
      <c r="A734" s="399"/>
      <c r="B734" s="18"/>
      <c r="C734" s="78"/>
      <c r="D734" s="78"/>
      <c r="E734" s="78"/>
      <c r="F734" s="78"/>
      <c r="G734" s="400"/>
      <c r="H734" s="400"/>
      <c r="I734" s="401"/>
      <c r="J734" s="78"/>
      <c r="K734" s="78"/>
      <c r="L734" s="402"/>
      <c r="M734" s="78"/>
      <c r="N734" s="78"/>
      <c r="O734" s="78"/>
      <c r="P734" s="78"/>
      <c r="Q734" s="78"/>
      <c r="R734" s="36">
        <f t="shared" si="42"/>
        <v>28348.636155563392</v>
      </c>
      <c r="S734" s="386"/>
      <c r="T734" s="78"/>
      <c r="X734" s="39" t="str">
        <f t="shared" si="43"/>
        <v/>
      </c>
      <c r="Y734" s="42" t="str">
        <f t="shared" si="44"/>
        <v/>
      </c>
    </row>
    <row r="735" spans="1:25">
      <c r="A735" s="399"/>
      <c r="B735" s="18"/>
      <c r="C735" s="78"/>
      <c r="D735" s="78"/>
      <c r="E735" s="78"/>
      <c r="F735" s="78"/>
      <c r="G735" s="400"/>
      <c r="H735" s="400"/>
      <c r="I735" s="401"/>
      <c r="J735" s="78"/>
      <c r="K735" s="78"/>
      <c r="L735" s="402"/>
      <c r="M735" s="78"/>
      <c r="N735" s="78"/>
      <c r="O735" s="78"/>
      <c r="P735" s="78"/>
      <c r="Q735" s="78"/>
      <c r="R735" s="36">
        <f t="shared" si="42"/>
        <v>28348.636155563392</v>
      </c>
      <c r="S735" s="386"/>
      <c r="T735" s="78"/>
      <c r="X735" s="39" t="str">
        <f t="shared" si="43"/>
        <v/>
      </c>
      <c r="Y735" s="42" t="str">
        <f t="shared" si="44"/>
        <v/>
      </c>
    </row>
    <row r="736" spans="1:25">
      <c r="A736" s="399"/>
      <c r="B736" s="18"/>
      <c r="C736" s="78"/>
      <c r="D736" s="78"/>
      <c r="E736" s="78"/>
      <c r="F736" s="78"/>
      <c r="G736" s="400"/>
      <c r="H736" s="400"/>
      <c r="I736" s="401"/>
      <c r="J736" s="78"/>
      <c r="K736" s="78"/>
      <c r="L736" s="402"/>
      <c r="M736" s="78"/>
      <c r="N736" s="78"/>
      <c r="O736" s="78"/>
      <c r="P736" s="78"/>
      <c r="Q736" s="78"/>
      <c r="R736" s="36">
        <f t="shared" si="42"/>
        <v>28348.636155563392</v>
      </c>
      <c r="S736" s="386"/>
      <c r="T736" s="78"/>
      <c r="X736" s="39" t="str">
        <f t="shared" si="43"/>
        <v/>
      </c>
      <c r="Y736" s="42" t="str">
        <f t="shared" si="44"/>
        <v/>
      </c>
    </row>
    <row r="737" spans="1:25">
      <c r="A737" s="399"/>
      <c r="B737" s="18"/>
      <c r="C737" s="78"/>
      <c r="D737" s="78"/>
      <c r="E737" s="78"/>
      <c r="F737" s="78"/>
      <c r="G737" s="400"/>
      <c r="H737" s="400"/>
      <c r="I737" s="401"/>
      <c r="J737" s="78"/>
      <c r="K737" s="78"/>
      <c r="L737" s="402"/>
      <c r="M737" s="78"/>
      <c r="N737" s="78"/>
      <c r="O737" s="78"/>
      <c r="P737" s="78"/>
      <c r="Q737" s="78"/>
      <c r="R737" s="36">
        <f t="shared" si="42"/>
        <v>28348.636155563392</v>
      </c>
      <c r="S737" s="386"/>
      <c r="T737" s="78"/>
      <c r="X737" s="39" t="str">
        <f t="shared" si="43"/>
        <v/>
      </c>
      <c r="Y737" s="42" t="str">
        <f t="shared" si="44"/>
        <v/>
      </c>
    </row>
    <row r="738" spans="1:25">
      <c r="A738" s="399"/>
      <c r="B738" s="18"/>
      <c r="C738" s="78"/>
      <c r="D738" s="78"/>
      <c r="E738" s="78"/>
      <c r="F738" s="78"/>
      <c r="G738" s="400"/>
      <c r="H738" s="400"/>
      <c r="I738" s="401"/>
      <c r="J738" s="78"/>
      <c r="K738" s="78"/>
      <c r="L738" s="402"/>
      <c r="M738" s="78"/>
      <c r="N738" s="78"/>
      <c r="O738" s="78"/>
      <c r="P738" s="78"/>
      <c r="Q738" s="78"/>
      <c r="R738" s="36">
        <f t="shared" ref="R738:R801" si="45">R737*((J738/100)+1)</f>
        <v>28348.636155563392</v>
      </c>
      <c r="S738" s="386"/>
      <c r="T738" s="78"/>
      <c r="X738" s="39" t="str">
        <f t="shared" si="43"/>
        <v/>
      </c>
      <c r="Y738" s="42" t="str">
        <f t="shared" si="44"/>
        <v/>
      </c>
    </row>
    <row r="739" spans="1:25">
      <c r="A739" s="399"/>
      <c r="B739" s="18"/>
      <c r="C739" s="78"/>
      <c r="D739" s="78"/>
      <c r="E739" s="78"/>
      <c r="F739" s="78"/>
      <c r="G739" s="400"/>
      <c r="H739" s="400"/>
      <c r="I739" s="401"/>
      <c r="J739" s="78"/>
      <c r="K739" s="78"/>
      <c r="L739" s="402"/>
      <c r="M739" s="78"/>
      <c r="N739" s="78"/>
      <c r="O739" s="78"/>
      <c r="P739" s="78"/>
      <c r="Q739" s="78"/>
      <c r="R739" s="36">
        <f t="shared" si="45"/>
        <v>28348.636155563392</v>
      </c>
      <c r="S739" s="386"/>
      <c r="T739" s="78"/>
      <c r="X739" s="39" t="str">
        <f t="shared" si="43"/>
        <v/>
      </c>
      <c r="Y739" s="42" t="str">
        <f t="shared" si="44"/>
        <v/>
      </c>
    </row>
    <row r="740" spans="1:25">
      <c r="A740" s="399"/>
      <c r="B740" s="18"/>
      <c r="C740" s="78"/>
      <c r="D740" s="78"/>
      <c r="E740" s="78"/>
      <c r="F740" s="78"/>
      <c r="G740" s="400"/>
      <c r="H740" s="400"/>
      <c r="I740" s="401"/>
      <c r="J740" s="78"/>
      <c r="K740" s="78"/>
      <c r="L740" s="402"/>
      <c r="M740" s="78"/>
      <c r="N740" s="78"/>
      <c r="O740" s="78"/>
      <c r="P740" s="78"/>
      <c r="Q740" s="78"/>
      <c r="R740" s="36">
        <f t="shared" si="45"/>
        <v>28348.636155563392</v>
      </c>
      <c r="S740" s="386"/>
      <c r="T740" s="78"/>
      <c r="X740" s="39" t="str">
        <f t="shared" si="43"/>
        <v/>
      </c>
      <c r="Y740" s="42" t="str">
        <f t="shared" si="44"/>
        <v/>
      </c>
    </row>
    <row r="741" spans="1:25">
      <c r="A741" s="399"/>
      <c r="B741" s="18"/>
      <c r="C741" s="78"/>
      <c r="D741" s="78"/>
      <c r="E741" s="78"/>
      <c r="F741" s="78"/>
      <c r="G741" s="400"/>
      <c r="H741" s="400"/>
      <c r="I741" s="401"/>
      <c r="J741" s="78"/>
      <c r="K741" s="78"/>
      <c r="L741" s="402"/>
      <c r="M741" s="78"/>
      <c r="N741" s="78"/>
      <c r="O741" s="78"/>
      <c r="P741" s="78"/>
      <c r="Q741" s="78"/>
      <c r="R741" s="36">
        <f t="shared" si="45"/>
        <v>28348.636155563392</v>
      </c>
      <c r="S741" s="386"/>
      <c r="T741" s="78"/>
      <c r="X741" s="39" t="str">
        <f t="shared" si="43"/>
        <v/>
      </c>
      <c r="Y741" s="42" t="str">
        <f t="shared" si="44"/>
        <v/>
      </c>
    </row>
    <row r="742" spans="1:25">
      <c r="A742" s="399"/>
      <c r="B742" s="18"/>
      <c r="C742" s="78"/>
      <c r="D742" s="78"/>
      <c r="E742" s="78"/>
      <c r="F742" s="78"/>
      <c r="G742" s="400"/>
      <c r="H742" s="400"/>
      <c r="I742" s="401"/>
      <c r="J742" s="78"/>
      <c r="K742" s="78"/>
      <c r="L742" s="402"/>
      <c r="M742" s="78"/>
      <c r="N742" s="78"/>
      <c r="O742" s="78"/>
      <c r="P742" s="78"/>
      <c r="Q742" s="78"/>
      <c r="R742" s="36">
        <f t="shared" si="45"/>
        <v>28348.636155563392</v>
      </c>
      <c r="S742" s="386"/>
      <c r="T742" s="78"/>
      <c r="X742" s="39" t="str">
        <f t="shared" si="43"/>
        <v/>
      </c>
      <c r="Y742" s="42" t="str">
        <f t="shared" si="44"/>
        <v/>
      </c>
    </row>
    <row r="743" spans="1:25">
      <c r="A743" s="399"/>
      <c r="B743" s="18"/>
      <c r="C743" s="78"/>
      <c r="D743" s="78"/>
      <c r="E743" s="78"/>
      <c r="F743" s="78"/>
      <c r="G743" s="400"/>
      <c r="H743" s="400"/>
      <c r="I743" s="401"/>
      <c r="J743" s="78"/>
      <c r="K743" s="78"/>
      <c r="L743" s="402"/>
      <c r="M743" s="78"/>
      <c r="N743" s="78"/>
      <c r="O743" s="78"/>
      <c r="P743" s="78"/>
      <c r="Q743" s="78"/>
      <c r="R743" s="36">
        <f t="shared" si="45"/>
        <v>28348.636155563392</v>
      </c>
      <c r="S743" s="386"/>
      <c r="T743" s="78"/>
      <c r="X743" s="39" t="str">
        <f t="shared" si="43"/>
        <v/>
      </c>
      <c r="Y743" s="42" t="str">
        <f t="shared" si="44"/>
        <v/>
      </c>
    </row>
    <row r="744" spans="1:25">
      <c r="A744" s="399"/>
      <c r="B744" s="18"/>
      <c r="C744" s="78"/>
      <c r="D744" s="78"/>
      <c r="E744" s="78"/>
      <c r="F744" s="78"/>
      <c r="G744" s="400"/>
      <c r="H744" s="400"/>
      <c r="I744" s="401"/>
      <c r="J744" s="78"/>
      <c r="K744" s="78"/>
      <c r="L744" s="402"/>
      <c r="M744" s="78"/>
      <c r="N744" s="78"/>
      <c r="O744" s="78"/>
      <c r="P744" s="78"/>
      <c r="Q744" s="78"/>
      <c r="R744" s="36">
        <f t="shared" si="45"/>
        <v>28348.636155563392</v>
      </c>
      <c r="S744" s="386"/>
      <c r="T744" s="78"/>
      <c r="X744" s="39" t="str">
        <f t="shared" si="43"/>
        <v/>
      </c>
      <c r="Y744" s="42" t="str">
        <f t="shared" si="44"/>
        <v/>
      </c>
    </row>
    <row r="745" spans="1:25">
      <c r="A745" s="399"/>
      <c r="B745" s="18"/>
      <c r="C745" s="78"/>
      <c r="D745" s="78"/>
      <c r="E745" s="78"/>
      <c r="F745" s="78"/>
      <c r="G745" s="400"/>
      <c r="H745" s="400"/>
      <c r="I745" s="401"/>
      <c r="J745" s="78"/>
      <c r="K745" s="78"/>
      <c r="L745" s="402"/>
      <c r="M745" s="78"/>
      <c r="N745" s="78"/>
      <c r="O745" s="78"/>
      <c r="P745" s="78"/>
      <c r="Q745" s="78"/>
      <c r="R745" s="36">
        <f t="shared" si="45"/>
        <v>28348.636155563392</v>
      </c>
      <c r="S745" s="386"/>
      <c r="T745" s="78"/>
      <c r="X745" s="39" t="str">
        <f t="shared" si="43"/>
        <v/>
      </c>
      <c r="Y745" s="42" t="str">
        <f t="shared" si="44"/>
        <v/>
      </c>
    </row>
    <row r="746" spans="1:25">
      <c r="A746" s="399"/>
      <c r="B746" s="18"/>
      <c r="C746" s="78"/>
      <c r="D746" s="78"/>
      <c r="E746" s="78"/>
      <c r="F746" s="78"/>
      <c r="G746" s="400"/>
      <c r="H746" s="400"/>
      <c r="I746" s="401"/>
      <c r="J746" s="78"/>
      <c r="K746" s="78"/>
      <c r="L746" s="402"/>
      <c r="M746" s="78"/>
      <c r="N746" s="78"/>
      <c r="O746" s="78"/>
      <c r="P746" s="78"/>
      <c r="Q746" s="78"/>
      <c r="R746" s="36">
        <f t="shared" si="45"/>
        <v>28348.636155563392</v>
      </c>
      <c r="S746" s="386"/>
      <c r="T746" s="78"/>
      <c r="X746" s="39" t="str">
        <f t="shared" si="43"/>
        <v/>
      </c>
      <c r="Y746" s="42" t="str">
        <f t="shared" si="44"/>
        <v/>
      </c>
    </row>
    <row r="747" spans="1:25">
      <c r="A747" s="399"/>
      <c r="B747" s="18"/>
      <c r="C747" s="78"/>
      <c r="D747" s="78"/>
      <c r="E747" s="78"/>
      <c r="F747" s="78"/>
      <c r="G747" s="400"/>
      <c r="H747" s="400"/>
      <c r="I747" s="401"/>
      <c r="J747" s="78"/>
      <c r="K747" s="78"/>
      <c r="L747" s="402"/>
      <c r="M747" s="78"/>
      <c r="N747" s="78"/>
      <c r="O747" s="78"/>
      <c r="P747" s="78"/>
      <c r="Q747" s="78"/>
      <c r="R747" s="36">
        <f t="shared" si="45"/>
        <v>28348.636155563392</v>
      </c>
      <c r="S747" s="386"/>
      <c r="T747" s="78"/>
      <c r="X747" s="39" t="str">
        <f t="shared" si="43"/>
        <v/>
      </c>
      <c r="Y747" s="42" t="str">
        <f t="shared" si="44"/>
        <v/>
      </c>
    </row>
    <row r="748" spans="1:25">
      <c r="A748" s="399"/>
      <c r="B748" s="18"/>
      <c r="C748" s="78"/>
      <c r="D748" s="78"/>
      <c r="E748" s="78"/>
      <c r="F748" s="78"/>
      <c r="G748" s="400"/>
      <c r="H748" s="400"/>
      <c r="I748" s="401"/>
      <c r="J748" s="78"/>
      <c r="K748" s="78"/>
      <c r="L748" s="402"/>
      <c r="M748" s="78"/>
      <c r="N748" s="78"/>
      <c r="O748" s="78"/>
      <c r="P748" s="78"/>
      <c r="Q748" s="78"/>
      <c r="R748" s="36">
        <f t="shared" si="45"/>
        <v>28348.636155563392</v>
      </c>
      <c r="S748" s="386"/>
      <c r="T748" s="78"/>
      <c r="X748" s="39" t="str">
        <f t="shared" si="43"/>
        <v/>
      </c>
      <c r="Y748" s="42" t="str">
        <f t="shared" si="44"/>
        <v/>
      </c>
    </row>
    <row r="749" spans="1:25">
      <c r="A749" s="399"/>
      <c r="B749" s="18"/>
      <c r="C749" s="78"/>
      <c r="D749" s="78"/>
      <c r="E749" s="78"/>
      <c r="F749" s="78"/>
      <c r="G749" s="400"/>
      <c r="H749" s="400"/>
      <c r="I749" s="401"/>
      <c r="J749" s="78"/>
      <c r="K749" s="78"/>
      <c r="L749" s="402"/>
      <c r="M749" s="78"/>
      <c r="N749" s="78"/>
      <c r="O749" s="78"/>
      <c r="P749" s="78"/>
      <c r="Q749" s="78"/>
      <c r="R749" s="36">
        <f t="shared" si="45"/>
        <v>28348.636155563392</v>
      </c>
      <c r="S749" s="386"/>
      <c r="T749" s="78"/>
      <c r="X749" s="39" t="str">
        <f t="shared" si="43"/>
        <v/>
      </c>
      <c r="Y749" s="42" t="str">
        <f t="shared" si="44"/>
        <v/>
      </c>
    </row>
    <row r="750" spans="1:25">
      <c r="A750" s="399"/>
      <c r="B750" s="18"/>
      <c r="C750" s="78"/>
      <c r="D750" s="78"/>
      <c r="E750" s="78"/>
      <c r="F750" s="78"/>
      <c r="G750" s="400"/>
      <c r="H750" s="400"/>
      <c r="I750" s="401"/>
      <c r="J750" s="78"/>
      <c r="K750" s="78"/>
      <c r="L750" s="402"/>
      <c r="M750" s="78"/>
      <c r="N750" s="78"/>
      <c r="O750" s="78"/>
      <c r="P750" s="78"/>
      <c r="Q750" s="78"/>
      <c r="R750" s="36">
        <f t="shared" si="45"/>
        <v>28348.636155563392</v>
      </c>
      <c r="S750" s="386"/>
      <c r="T750" s="78"/>
      <c r="X750" s="39" t="str">
        <f t="shared" si="43"/>
        <v/>
      </c>
      <c r="Y750" s="42" t="str">
        <f t="shared" si="44"/>
        <v/>
      </c>
    </row>
    <row r="751" spans="1:25">
      <c r="A751" s="399"/>
      <c r="B751" s="18"/>
      <c r="C751" s="78"/>
      <c r="D751" s="78"/>
      <c r="E751" s="78"/>
      <c r="F751" s="78"/>
      <c r="G751" s="400"/>
      <c r="H751" s="400"/>
      <c r="I751" s="401"/>
      <c r="J751" s="78"/>
      <c r="K751" s="78"/>
      <c r="L751" s="402"/>
      <c r="M751" s="78"/>
      <c r="N751" s="78"/>
      <c r="O751" s="78"/>
      <c r="P751" s="78"/>
      <c r="Q751" s="78"/>
      <c r="R751" s="36">
        <f t="shared" si="45"/>
        <v>28348.636155563392</v>
      </c>
      <c r="S751" s="386"/>
      <c r="T751" s="78"/>
      <c r="X751" s="39" t="str">
        <f t="shared" si="43"/>
        <v/>
      </c>
      <c r="Y751" s="42" t="str">
        <f t="shared" si="44"/>
        <v/>
      </c>
    </row>
    <row r="752" spans="1:25">
      <c r="A752" s="399"/>
      <c r="B752" s="18"/>
      <c r="C752" s="78"/>
      <c r="D752" s="78"/>
      <c r="E752" s="78"/>
      <c r="F752" s="78"/>
      <c r="G752" s="400"/>
      <c r="H752" s="400"/>
      <c r="I752" s="401"/>
      <c r="J752" s="78"/>
      <c r="K752" s="78"/>
      <c r="L752" s="402"/>
      <c r="M752" s="78"/>
      <c r="N752" s="78"/>
      <c r="O752" s="78"/>
      <c r="P752" s="78"/>
      <c r="Q752" s="78"/>
      <c r="R752" s="36">
        <f t="shared" si="45"/>
        <v>28348.636155563392</v>
      </c>
      <c r="S752" s="386"/>
      <c r="T752" s="78"/>
      <c r="X752" s="39" t="str">
        <f t="shared" si="43"/>
        <v/>
      </c>
      <c r="Y752" s="42" t="str">
        <f t="shared" si="44"/>
        <v/>
      </c>
    </row>
    <row r="753" spans="1:25">
      <c r="A753" s="399"/>
      <c r="B753" s="18"/>
      <c r="C753" s="78"/>
      <c r="D753" s="78"/>
      <c r="E753" s="78"/>
      <c r="F753" s="78"/>
      <c r="G753" s="400"/>
      <c r="H753" s="400"/>
      <c r="I753" s="401"/>
      <c r="J753" s="78"/>
      <c r="K753" s="78"/>
      <c r="L753" s="402"/>
      <c r="M753" s="78"/>
      <c r="N753" s="78"/>
      <c r="O753" s="78"/>
      <c r="P753" s="78"/>
      <c r="Q753" s="78"/>
      <c r="R753" s="36">
        <f t="shared" si="45"/>
        <v>28348.636155563392</v>
      </c>
      <c r="S753" s="386"/>
      <c r="T753" s="78"/>
      <c r="X753" s="39" t="str">
        <f t="shared" si="43"/>
        <v/>
      </c>
      <c r="Y753" s="42" t="str">
        <f t="shared" si="44"/>
        <v/>
      </c>
    </row>
    <row r="754" spans="1:25">
      <c r="A754" s="399"/>
      <c r="B754" s="18"/>
      <c r="C754" s="78"/>
      <c r="D754" s="78"/>
      <c r="E754" s="78"/>
      <c r="F754" s="78"/>
      <c r="G754" s="400"/>
      <c r="H754" s="400"/>
      <c r="I754" s="401"/>
      <c r="J754" s="78"/>
      <c r="K754" s="78"/>
      <c r="L754" s="402"/>
      <c r="M754" s="78"/>
      <c r="N754" s="78"/>
      <c r="O754" s="78"/>
      <c r="P754" s="78"/>
      <c r="Q754" s="78"/>
      <c r="R754" s="36">
        <f t="shared" si="45"/>
        <v>28348.636155563392</v>
      </c>
      <c r="S754" s="386"/>
      <c r="T754" s="78"/>
      <c r="X754" s="39" t="str">
        <f t="shared" si="43"/>
        <v/>
      </c>
      <c r="Y754" s="42" t="str">
        <f t="shared" si="44"/>
        <v/>
      </c>
    </row>
    <row r="755" spans="1:25">
      <c r="A755" s="399"/>
      <c r="B755" s="18"/>
      <c r="C755" s="78"/>
      <c r="D755" s="78"/>
      <c r="E755" s="78"/>
      <c r="F755" s="78"/>
      <c r="G755" s="400"/>
      <c r="H755" s="400"/>
      <c r="I755" s="401"/>
      <c r="J755" s="78"/>
      <c r="K755" s="78"/>
      <c r="L755" s="402"/>
      <c r="M755" s="78"/>
      <c r="N755" s="78"/>
      <c r="O755" s="78"/>
      <c r="P755" s="78"/>
      <c r="Q755" s="78"/>
      <c r="R755" s="36">
        <f t="shared" si="45"/>
        <v>28348.636155563392</v>
      </c>
      <c r="S755" s="386"/>
      <c r="T755" s="78"/>
      <c r="X755" s="39" t="str">
        <f t="shared" si="43"/>
        <v/>
      </c>
      <c r="Y755" s="42" t="str">
        <f t="shared" si="44"/>
        <v/>
      </c>
    </row>
    <row r="756" spans="1:25">
      <c r="A756" s="399"/>
      <c r="B756" s="18"/>
      <c r="C756" s="78"/>
      <c r="D756" s="78"/>
      <c r="E756" s="78"/>
      <c r="F756" s="78"/>
      <c r="G756" s="400"/>
      <c r="H756" s="400"/>
      <c r="I756" s="401"/>
      <c r="J756" s="78"/>
      <c r="K756" s="78"/>
      <c r="L756" s="402"/>
      <c r="M756" s="78"/>
      <c r="N756" s="78"/>
      <c r="O756" s="78"/>
      <c r="P756" s="78"/>
      <c r="Q756" s="78"/>
      <c r="R756" s="36">
        <f t="shared" si="45"/>
        <v>28348.636155563392</v>
      </c>
      <c r="S756" s="386"/>
      <c r="T756" s="78"/>
      <c r="X756" s="39" t="str">
        <f t="shared" si="43"/>
        <v/>
      </c>
      <c r="Y756" s="42" t="str">
        <f t="shared" si="44"/>
        <v/>
      </c>
    </row>
    <row r="757" spans="1:25">
      <c r="A757" s="399"/>
      <c r="B757" s="18"/>
      <c r="C757" s="78"/>
      <c r="D757" s="78"/>
      <c r="E757" s="78"/>
      <c r="F757" s="78"/>
      <c r="G757" s="400"/>
      <c r="H757" s="400"/>
      <c r="I757" s="401"/>
      <c r="J757" s="78"/>
      <c r="K757" s="78"/>
      <c r="L757" s="402"/>
      <c r="M757" s="78"/>
      <c r="N757" s="78"/>
      <c r="O757" s="78"/>
      <c r="P757" s="78"/>
      <c r="Q757" s="78"/>
      <c r="R757" s="36">
        <f t="shared" si="45"/>
        <v>28348.636155563392</v>
      </c>
      <c r="S757" s="386"/>
      <c r="T757" s="78"/>
      <c r="X757" s="39" t="str">
        <f t="shared" si="43"/>
        <v/>
      </c>
      <c r="Y757" s="42" t="str">
        <f t="shared" si="44"/>
        <v/>
      </c>
    </row>
    <row r="758" spans="1:25">
      <c r="A758" s="399"/>
      <c r="B758" s="18"/>
      <c r="C758" s="78"/>
      <c r="D758" s="78"/>
      <c r="E758" s="78"/>
      <c r="F758" s="78"/>
      <c r="G758" s="400"/>
      <c r="H758" s="400"/>
      <c r="I758" s="401"/>
      <c r="J758" s="78"/>
      <c r="K758" s="78"/>
      <c r="L758" s="402"/>
      <c r="M758" s="78"/>
      <c r="N758" s="78"/>
      <c r="O758" s="78"/>
      <c r="P758" s="78"/>
      <c r="Q758" s="78"/>
      <c r="R758" s="36">
        <f t="shared" si="45"/>
        <v>28348.636155563392</v>
      </c>
      <c r="S758" s="386"/>
      <c r="T758" s="78"/>
      <c r="X758" s="39" t="str">
        <f t="shared" ref="X758:X821" si="46">IF(I873&lt;&gt;0,I873,"")</f>
        <v/>
      </c>
      <c r="Y758" s="42" t="str">
        <f t="shared" ref="Y758:Y821" si="47">IF(I873&lt;&gt;0,A873,"")</f>
        <v/>
      </c>
    </row>
    <row r="759" spans="1:25">
      <c r="A759" s="399"/>
      <c r="B759" s="18"/>
      <c r="C759" s="78"/>
      <c r="D759" s="78"/>
      <c r="E759" s="78"/>
      <c r="F759" s="78"/>
      <c r="G759" s="400"/>
      <c r="H759" s="400"/>
      <c r="I759" s="401"/>
      <c r="J759" s="78"/>
      <c r="K759" s="78"/>
      <c r="L759" s="402"/>
      <c r="M759" s="78"/>
      <c r="N759" s="78"/>
      <c r="O759" s="78"/>
      <c r="P759" s="78"/>
      <c r="Q759" s="78"/>
      <c r="R759" s="36">
        <f t="shared" si="45"/>
        <v>28348.636155563392</v>
      </c>
      <c r="S759" s="386"/>
      <c r="T759" s="78"/>
      <c r="X759" s="39" t="str">
        <f t="shared" si="46"/>
        <v/>
      </c>
      <c r="Y759" s="42" t="str">
        <f t="shared" si="47"/>
        <v/>
      </c>
    </row>
    <row r="760" spans="1:25">
      <c r="A760" s="399"/>
      <c r="B760" s="18"/>
      <c r="C760" s="78"/>
      <c r="D760" s="78"/>
      <c r="E760" s="78"/>
      <c r="F760" s="78"/>
      <c r="G760" s="400"/>
      <c r="H760" s="400"/>
      <c r="I760" s="401"/>
      <c r="J760" s="78"/>
      <c r="K760" s="78"/>
      <c r="L760" s="402"/>
      <c r="M760" s="78"/>
      <c r="N760" s="78"/>
      <c r="O760" s="78"/>
      <c r="P760" s="78"/>
      <c r="Q760" s="78"/>
      <c r="R760" s="36">
        <f t="shared" si="45"/>
        <v>28348.636155563392</v>
      </c>
      <c r="S760" s="386"/>
      <c r="T760" s="78"/>
      <c r="X760" s="39" t="str">
        <f t="shared" si="46"/>
        <v/>
      </c>
      <c r="Y760" s="42" t="str">
        <f t="shared" si="47"/>
        <v/>
      </c>
    </row>
    <row r="761" spans="1:25">
      <c r="A761" s="399"/>
      <c r="B761" s="18"/>
      <c r="C761" s="78"/>
      <c r="D761" s="78"/>
      <c r="E761" s="78"/>
      <c r="F761" s="78"/>
      <c r="G761" s="400"/>
      <c r="H761" s="400"/>
      <c r="I761" s="401"/>
      <c r="J761" s="78"/>
      <c r="K761" s="78"/>
      <c r="L761" s="402"/>
      <c r="M761" s="78"/>
      <c r="N761" s="78"/>
      <c r="O761" s="78"/>
      <c r="P761" s="78"/>
      <c r="Q761" s="78"/>
      <c r="R761" s="36">
        <f t="shared" si="45"/>
        <v>28348.636155563392</v>
      </c>
      <c r="S761" s="386"/>
      <c r="T761" s="78"/>
      <c r="X761" s="39" t="str">
        <f t="shared" si="46"/>
        <v/>
      </c>
      <c r="Y761" s="42" t="str">
        <f t="shared" si="47"/>
        <v/>
      </c>
    </row>
    <row r="762" spans="1:25">
      <c r="A762" s="399"/>
      <c r="B762" s="18"/>
      <c r="C762" s="78"/>
      <c r="D762" s="78"/>
      <c r="E762" s="78"/>
      <c r="F762" s="78"/>
      <c r="G762" s="400"/>
      <c r="H762" s="400"/>
      <c r="I762" s="401"/>
      <c r="J762" s="78"/>
      <c r="K762" s="78"/>
      <c r="L762" s="402"/>
      <c r="M762" s="78"/>
      <c r="N762" s="78"/>
      <c r="O762" s="78"/>
      <c r="P762" s="78"/>
      <c r="Q762" s="78"/>
      <c r="R762" s="36">
        <f t="shared" si="45"/>
        <v>28348.636155563392</v>
      </c>
      <c r="S762" s="386"/>
      <c r="T762" s="78"/>
      <c r="X762" s="39" t="str">
        <f t="shared" si="46"/>
        <v/>
      </c>
      <c r="Y762" s="42" t="str">
        <f t="shared" si="47"/>
        <v/>
      </c>
    </row>
    <row r="763" spans="1:25">
      <c r="A763" s="399"/>
      <c r="B763" s="18"/>
      <c r="C763" s="78"/>
      <c r="D763" s="78"/>
      <c r="E763" s="78"/>
      <c r="F763" s="78"/>
      <c r="G763" s="400"/>
      <c r="H763" s="400"/>
      <c r="I763" s="401"/>
      <c r="J763" s="78"/>
      <c r="K763" s="78"/>
      <c r="L763" s="402"/>
      <c r="M763" s="78"/>
      <c r="N763" s="78"/>
      <c r="O763" s="78"/>
      <c r="P763" s="78"/>
      <c r="Q763" s="78"/>
      <c r="R763" s="36">
        <f t="shared" si="45"/>
        <v>28348.636155563392</v>
      </c>
      <c r="S763" s="386"/>
      <c r="T763" s="78"/>
      <c r="X763" s="39" t="str">
        <f t="shared" si="46"/>
        <v/>
      </c>
      <c r="Y763" s="42" t="str">
        <f t="shared" si="47"/>
        <v/>
      </c>
    </row>
    <row r="764" spans="1:25">
      <c r="A764" s="399"/>
      <c r="B764" s="18"/>
      <c r="C764" s="78"/>
      <c r="D764" s="78"/>
      <c r="E764" s="78"/>
      <c r="F764" s="78"/>
      <c r="G764" s="400"/>
      <c r="H764" s="400"/>
      <c r="I764" s="401"/>
      <c r="J764" s="78"/>
      <c r="K764" s="78"/>
      <c r="L764" s="402"/>
      <c r="M764" s="78"/>
      <c r="N764" s="78"/>
      <c r="O764" s="78"/>
      <c r="P764" s="78"/>
      <c r="Q764" s="78"/>
      <c r="R764" s="36">
        <f t="shared" si="45"/>
        <v>28348.636155563392</v>
      </c>
      <c r="S764" s="386"/>
      <c r="T764" s="78"/>
      <c r="X764" s="39" t="str">
        <f t="shared" si="46"/>
        <v/>
      </c>
      <c r="Y764" s="42" t="str">
        <f t="shared" si="47"/>
        <v/>
      </c>
    </row>
    <row r="765" spans="1:25">
      <c r="A765" s="399"/>
      <c r="B765" s="18"/>
      <c r="C765" s="78"/>
      <c r="D765" s="78"/>
      <c r="E765" s="78"/>
      <c r="F765" s="78"/>
      <c r="G765" s="400"/>
      <c r="H765" s="400"/>
      <c r="I765" s="401"/>
      <c r="J765" s="78"/>
      <c r="K765" s="78"/>
      <c r="L765" s="402"/>
      <c r="M765" s="78"/>
      <c r="N765" s="78"/>
      <c r="O765" s="78"/>
      <c r="P765" s="78"/>
      <c r="Q765" s="78"/>
      <c r="R765" s="36">
        <f t="shared" si="45"/>
        <v>28348.636155563392</v>
      </c>
      <c r="S765" s="386"/>
      <c r="T765" s="78"/>
      <c r="X765" s="39" t="str">
        <f t="shared" si="46"/>
        <v/>
      </c>
      <c r="Y765" s="42" t="str">
        <f t="shared" si="47"/>
        <v/>
      </c>
    </row>
    <row r="766" spans="1:25">
      <c r="A766" s="399"/>
      <c r="B766" s="18"/>
      <c r="C766" s="78"/>
      <c r="D766" s="78"/>
      <c r="E766" s="78"/>
      <c r="F766" s="78"/>
      <c r="G766" s="400"/>
      <c r="H766" s="400"/>
      <c r="I766" s="401"/>
      <c r="J766" s="78"/>
      <c r="K766" s="78"/>
      <c r="L766" s="402"/>
      <c r="M766" s="78"/>
      <c r="N766" s="78"/>
      <c r="O766" s="78"/>
      <c r="P766" s="78"/>
      <c r="Q766" s="78"/>
      <c r="R766" s="36">
        <f t="shared" si="45"/>
        <v>28348.636155563392</v>
      </c>
      <c r="S766" s="386"/>
      <c r="T766" s="78"/>
      <c r="X766" s="39" t="str">
        <f t="shared" si="46"/>
        <v/>
      </c>
      <c r="Y766" s="42" t="str">
        <f t="shared" si="47"/>
        <v/>
      </c>
    </row>
    <row r="767" spans="1:25">
      <c r="A767" s="399"/>
      <c r="B767" s="18"/>
      <c r="C767" s="78"/>
      <c r="D767" s="78"/>
      <c r="E767" s="78"/>
      <c r="F767" s="78"/>
      <c r="G767" s="400"/>
      <c r="H767" s="400"/>
      <c r="I767" s="401"/>
      <c r="J767" s="78"/>
      <c r="K767" s="78"/>
      <c r="L767" s="402"/>
      <c r="M767" s="78"/>
      <c r="N767" s="78"/>
      <c r="O767" s="78"/>
      <c r="P767" s="78"/>
      <c r="Q767" s="78"/>
      <c r="R767" s="36">
        <f t="shared" si="45"/>
        <v>28348.636155563392</v>
      </c>
      <c r="S767" s="386"/>
      <c r="T767" s="78"/>
      <c r="X767" s="39" t="str">
        <f t="shared" si="46"/>
        <v/>
      </c>
      <c r="Y767" s="42" t="str">
        <f t="shared" si="47"/>
        <v/>
      </c>
    </row>
    <row r="768" spans="1:25">
      <c r="A768" s="399"/>
      <c r="B768" s="18"/>
      <c r="C768" s="78"/>
      <c r="D768" s="78"/>
      <c r="E768" s="78"/>
      <c r="F768" s="78"/>
      <c r="G768" s="400"/>
      <c r="H768" s="400"/>
      <c r="I768" s="401"/>
      <c r="J768" s="78"/>
      <c r="K768" s="78"/>
      <c r="L768" s="402"/>
      <c r="M768" s="78"/>
      <c r="N768" s="78"/>
      <c r="O768" s="78"/>
      <c r="P768" s="78"/>
      <c r="Q768" s="78"/>
      <c r="R768" s="36">
        <f t="shared" si="45"/>
        <v>28348.636155563392</v>
      </c>
      <c r="S768" s="386"/>
      <c r="T768" s="78"/>
      <c r="X768" s="39" t="str">
        <f t="shared" si="46"/>
        <v/>
      </c>
      <c r="Y768" s="42" t="str">
        <f t="shared" si="47"/>
        <v/>
      </c>
    </row>
    <row r="769" spans="1:25">
      <c r="A769" s="399"/>
      <c r="B769" s="18"/>
      <c r="C769" s="78"/>
      <c r="D769" s="78"/>
      <c r="E769" s="78"/>
      <c r="F769" s="78"/>
      <c r="G769" s="400"/>
      <c r="H769" s="400"/>
      <c r="I769" s="401"/>
      <c r="J769" s="78"/>
      <c r="K769" s="78"/>
      <c r="L769" s="402"/>
      <c r="M769" s="78"/>
      <c r="N769" s="78"/>
      <c r="O769" s="78"/>
      <c r="P769" s="78"/>
      <c r="Q769" s="78"/>
      <c r="R769" s="36">
        <f t="shared" si="45"/>
        <v>28348.636155563392</v>
      </c>
      <c r="S769" s="386"/>
      <c r="T769" s="78"/>
      <c r="X769" s="39" t="str">
        <f t="shared" si="46"/>
        <v/>
      </c>
      <c r="Y769" s="42" t="str">
        <f t="shared" si="47"/>
        <v/>
      </c>
    </row>
    <row r="770" spans="1:25">
      <c r="A770" s="399"/>
      <c r="B770" s="18"/>
      <c r="C770" s="78"/>
      <c r="D770" s="78"/>
      <c r="E770" s="78"/>
      <c r="F770" s="78"/>
      <c r="G770" s="400"/>
      <c r="H770" s="400"/>
      <c r="I770" s="401"/>
      <c r="J770" s="78"/>
      <c r="K770" s="78"/>
      <c r="L770" s="402"/>
      <c r="M770" s="78"/>
      <c r="N770" s="78"/>
      <c r="O770" s="78"/>
      <c r="P770" s="78"/>
      <c r="Q770" s="78"/>
      <c r="R770" s="36">
        <f t="shared" si="45"/>
        <v>28348.636155563392</v>
      </c>
      <c r="S770" s="386"/>
      <c r="T770" s="78"/>
      <c r="X770" s="39" t="str">
        <f t="shared" si="46"/>
        <v/>
      </c>
      <c r="Y770" s="42" t="str">
        <f t="shared" si="47"/>
        <v/>
      </c>
    </row>
    <row r="771" spans="1:25">
      <c r="A771" s="399"/>
      <c r="B771" s="18"/>
      <c r="C771" s="78"/>
      <c r="D771" s="78"/>
      <c r="E771" s="78"/>
      <c r="F771" s="78"/>
      <c r="G771" s="400"/>
      <c r="H771" s="400"/>
      <c r="I771" s="401"/>
      <c r="J771" s="78"/>
      <c r="K771" s="78"/>
      <c r="L771" s="402"/>
      <c r="M771" s="78"/>
      <c r="N771" s="78"/>
      <c r="O771" s="78"/>
      <c r="P771" s="78"/>
      <c r="Q771" s="78"/>
      <c r="R771" s="36">
        <f t="shared" si="45"/>
        <v>28348.636155563392</v>
      </c>
      <c r="S771" s="386"/>
      <c r="T771" s="78"/>
      <c r="X771" s="39" t="str">
        <f t="shared" si="46"/>
        <v/>
      </c>
      <c r="Y771" s="42" t="str">
        <f t="shared" si="47"/>
        <v/>
      </c>
    </row>
    <row r="772" spans="1:25">
      <c r="A772" s="399"/>
      <c r="B772" s="18"/>
      <c r="C772" s="78"/>
      <c r="D772" s="78"/>
      <c r="E772" s="78"/>
      <c r="F772" s="78"/>
      <c r="G772" s="400"/>
      <c r="H772" s="400"/>
      <c r="I772" s="401"/>
      <c r="J772" s="78"/>
      <c r="K772" s="78"/>
      <c r="L772" s="402"/>
      <c r="M772" s="78"/>
      <c r="N772" s="78"/>
      <c r="O772" s="78"/>
      <c r="P772" s="78"/>
      <c r="Q772" s="78"/>
      <c r="R772" s="36">
        <f t="shared" si="45"/>
        <v>28348.636155563392</v>
      </c>
      <c r="S772" s="386"/>
      <c r="T772" s="78"/>
      <c r="X772" s="39" t="str">
        <f t="shared" si="46"/>
        <v/>
      </c>
      <c r="Y772" s="42" t="str">
        <f t="shared" si="47"/>
        <v/>
      </c>
    </row>
    <row r="773" spans="1:25">
      <c r="A773" s="399"/>
      <c r="B773" s="18"/>
      <c r="C773" s="78"/>
      <c r="D773" s="78"/>
      <c r="E773" s="78"/>
      <c r="F773" s="78"/>
      <c r="G773" s="400"/>
      <c r="H773" s="400"/>
      <c r="I773" s="401"/>
      <c r="J773" s="78"/>
      <c r="K773" s="78"/>
      <c r="L773" s="402"/>
      <c r="M773" s="78"/>
      <c r="N773" s="78"/>
      <c r="O773" s="78"/>
      <c r="P773" s="78"/>
      <c r="Q773" s="78"/>
      <c r="R773" s="36">
        <f t="shared" si="45"/>
        <v>28348.636155563392</v>
      </c>
      <c r="S773" s="386"/>
      <c r="T773" s="78"/>
      <c r="X773" s="39" t="str">
        <f t="shared" si="46"/>
        <v/>
      </c>
      <c r="Y773" s="42" t="str">
        <f t="shared" si="47"/>
        <v/>
      </c>
    </row>
    <row r="774" spans="1:25">
      <c r="A774" s="399"/>
      <c r="B774" s="18"/>
      <c r="C774" s="78"/>
      <c r="D774" s="78"/>
      <c r="E774" s="78"/>
      <c r="F774" s="78"/>
      <c r="G774" s="400"/>
      <c r="H774" s="400"/>
      <c r="I774" s="401"/>
      <c r="J774" s="78"/>
      <c r="K774" s="78"/>
      <c r="L774" s="402"/>
      <c r="M774" s="78"/>
      <c r="N774" s="78"/>
      <c r="O774" s="78"/>
      <c r="P774" s="78"/>
      <c r="Q774" s="78"/>
      <c r="R774" s="36">
        <f t="shared" si="45"/>
        <v>28348.636155563392</v>
      </c>
      <c r="S774" s="386"/>
      <c r="T774" s="78"/>
      <c r="X774" s="39" t="str">
        <f t="shared" si="46"/>
        <v/>
      </c>
      <c r="Y774" s="42" t="str">
        <f t="shared" si="47"/>
        <v/>
      </c>
    </row>
    <row r="775" spans="1:25">
      <c r="A775" s="399"/>
      <c r="B775" s="18"/>
      <c r="C775" s="78"/>
      <c r="D775" s="78"/>
      <c r="E775" s="78"/>
      <c r="F775" s="78"/>
      <c r="G775" s="400"/>
      <c r="H775" s="400"/>
      <c r="I775" s="401"/>
      <c r="J775" s="78"/>
      <c r="K775" s="78"/>
      <c r="L775" s="402"/>
      <c r="M775" s="78"/>
      <c r="N775" s="78"/>
      <c r="O775" s="78"/>
      <c r="P775" s="78"/>
      <c r="Q775" s="78"/>
      <c r="R775" s="36">
        <f t="shared" si="45"/>
        <v>28348.636155563392</v>
      </c>
      <c r="S775" s="386"/>
      <c r="T775" s="78"/>
      <c r="X775" s="39" t="str">
        <f t="shared" si="46"/>
        <v/>
      </c>
      <c r="Y775" s="42" t="str">
        <f t="shared" si="47"/>
        <v/>
      </c>
    </row>
    <row r="776" spans="1:25">
      <c r="A776" s="399"/>
      <c r="B776" s="18"/>
      <c r="C776" s="78"/>
      <c r="D776" s="78"/>
      <c r="E776" s="78"/>
      <c r="F776" s="78"/>
      <c r="G776" s="400"/>
      <c r="H776" s="400"/>
      <c r="I776" s="401"/>
      <c r="J776" s="78"/>
      <c r="K776" s="78"/>
      <c r="L776" s="402"/>
      <c r="M776" s="78"/>
      <c r="N776" s="78"/>
      <c r="O776" s="78"/>
      <c r="P776" s="78"/>
      <c r="Q776" s="78"/>
      <c r="R776" s="36">
        <f t="shared" si="45"/>
        <v>28348.636155563392</v>
      </c>
      <c r="S776" s="386"/>
      <c r="T776" s="78"/>
      <c r="X776" s="39" t="str">
        <f t="shared" si="46"/>
        <v/>
      </c>
      <c r="Y776" s="42" t="str">
        <f t="shared" si="47"/>
        <v/>
      </c>
    </row>
    <row r="777" spans="1:25">
      <c r="A777" s="399"/>
      <c r="B777" s="18"/>
      <c r="C777" s="78"/>
      <c r="D777" s="78"/>
      <c r="E777" s="78"/>
      <c r="F777" s="78"/>
      <c r="G777" s="400"/>
      <c r="H777" s="400"/>
      <c r="I777" s="401"/>
      <c r="J777" s="78"/>
      <c r="K777" s="78"/>
      <c r="L777" s="402"/>
      <c r="M777" s="78"/>
      <c r="N777" s="78"/>
      <c r="O777" s="78"/>
      <c r="P777" s="78"/>
      <c r="Q777" s="78"/>
      <c r="R777" s="36">
        <f t="shared" si="45"/>
        <v>28348.636155563392</v>
      </c>
      <c r="S777" s="386"/>
      <c r="T777" s="78"/>
      <c r="X777" s="39" t="str">
        <f t="shared" si="46"/>
        <v/>
      </c>
      <c r="Y777" s="42" t="str">
        <f t="shared" si="47"/>
        <v/>
      </c>
    </row>
    <row r="778" spans="1:25">
      <c r="A778" s="399"/>
      <c r="B778" s="18"/>
      <c r="C778" s="78"/>
      <c r="D778" s="78"/>
      <c r="E778" s="78"/>
      <c r="F778" s="78"/>
      <c r="G778" s="400"/>
      <c r="H778" s="400"/>
      <c r="I778" s="401"/>
      <c r="J778" s="78"/>
      <c r="K778" s="78"/>
      <c r="L778" s="402"/>
      <c r="M778" s="78"/>
      <c r="N778" s="78"/>
      <c r="O778" s="78"/>
      <c r="P778" s="78"/>
      <c r="Q778" s="78"/>
      <c r="R778" s="36">
        <f t="shared" si="45"/>
        <v>28348.636155563392</v>
      </c>
      <c r="S778" s="386"/>
      <c r="T778" s="78"/>
      <c r="X778" s="39" t="str">
        <f t="shared" si="46"/>
        <v/>
      </c>
      <c r="Y778" s="42" t="str">
        <f t="shared" si="47"/>
        <v/>
      </c>
    </row>
    <row r="779" spans="1:25">
      <c r="A779" s="399"/>
      <c r="B779" s="18"/>
      <c r="C779" s="78"/>
      <c r="D779" s="78"/>
      <c r="E779" s="78"/>
      <c r="F779" s="78"/>
      <c r="G779" s="400"/>
      <c r="H779" s="400"/>
      <c r="I779" s="401"/>
      <c r="J779" s="78"/>
      <c r="K779" s="78"/>
      <c r="L779" s="402"/>
      <c r="M779" s="78"/>
      <c r="N779" s="78"/>
      <c r="O779" s="78"/>
      <c r="P779" s="78"/>
      <c r="Q779" s="78"/>
      <c r="R779" s="36">
        <f t="shared" si="45"/>
        <v>28348.636155563392</v>
      </c>
      <c r="S779" s="386"/>
      <c r="T779" s="78"/>
      <c r="X779" s="39" t="str">
        <f t="shared" si="46"/>
        <v/>
      </c>
      <c r="Y779" s="42" t="str">
        <f t="shared" si="47"/>
        <v/>
      </c>
    </row>
    <row r="780" spans="1:25">
      <c r="A780" s="399"/>
      <c r="B780" s="18"/>
      <c r="C780" s="78"/>
      <c r="D780" s="78"/>
      <c r="E780" s="78"/>
      <c r="F780" s="78"/>
      <c r="G780" s="400"/>
      <c r="H780" s="400"/>
      <c r="I780" s="401"/>
      <c r="J780" s="78"/>
      <c r="K780" s="78"/>
      <c r="L780" s="402"/>
      <c r="M780" s="78"/>
      <c r="N780" s="78"/>
      <c r="O780" s="78"/>
      <c r="P780" s="78"/>
      <c r="Q780" s="78"/>
      <c r="R780" s="36">
        <f t="shared" si="45"/>
        <v>28348.636155563392</v>
      </c>
      <c r="S780" s="386"/>
      <c r="T780" s="78"/>
      <c r="X780" s="39" t="str">
        <f t="shared" si="46"/>
        <v/>
      </c>
      <c r="Y780" s="42" t="str">
        <f t="shared" si="47"/>
        <v/>
      </c>
    </row>
    <row r="781" spans="1:25">
      <c r="A781" s="399"/>
      <c r="B781" s="18"/>
      <c r="C781" s="78"/>
      <c r="D781" s="78"/>
      <c r="E781" s="78"/>
      <c r="F781" s="78"/>
      <c r="G781" s="400"/>
      <c r="H781" s="400"/>
      <c r="I781" s="401"/>
      <c r="J781" s="78"/>
      <c r="K781" s="78"/>
      <c r="L781" s="402"/>
      <c r="M781" s="78"/>
      <c r="N781" s="78"/>
      <c r="O781" s="78"/>
      <c r="P781" s="78"/>
      <c r="Q781" s="78"/>
      <c r="R781" s="36">
        <f t="shared" si="45"/>
        <v>28348.636155563392</v>
      </c>
      <c r="S781" s="386"/>
      <c r="T781" s="78"/>
      <c r="X781" s="39" t="str">
        <f t="shared" si="46"/>
        <v/>
      </c>
      <c r="Y781" s="42" t="str">
        <f t="shared" si="47"/>
        <v/>
      </c>
    </row>
    <row r="782" spans="1:25">
      <c r="A782" s="399"/>
      <c r="B782" s="18"/>
      <c r="C782" s="78"/>
      <c r="D782" s="78"/>
      <c r="E782" s="78"/>
      <c r="F782" s="78"/>
      <c r="G782" s="400"/>
      <c r="H782" s="400"/>
      <c r="I782" s="401"/>
      <c r="J782" s="78"/>
      <c r="K782" s="78"/>
      <c r="L782" s="402"/>
      <c r="M782" s="78"/>
      <c r="N782" s="78"/>
      <c r="O782" s="78"/>
      <c r="P782" s="78"/>
      <c r="Q782" s="78"/>
      <c r="R782" s="36">
        <f t="shared" si="45"/>
        <v>28348.636155563392</v>
      </c>
      <c r="S782" s="386"/>
      <c r="T782" s="78"/>
      <c r="X782" s="39" t="str">
        <f t="shared" si="46"/>
        <v/>
      </c>
      <c r="Y782" s="42" t="str">
        <f t="shared" si="47"/>
        <v/>
      </c>
    </row>
    <row r="783" spans="1:25">
      <c r="A783" s="399"/>
      <c r="B783" s="18"/>
      <c r="C783" s="78"/>
      <c r="D783" s="78"/>
      <c r="E783" s="78"/>
      <c r="F783" s="78"/>
      <c r="G783" s="400"/>
      <c r="H783" s="400"/>
      <c r="I783" s="401"/>
      <c r="J783" s="78"/>
      <c r="K783" s="78"/>
      <c r="L783" s="402"/>
      <c r="M783" s="78"/>
      <c r="N783" s="78"/>
      <c r="O783" s="78"/>
      <c r="P783" s="78"/>
      <c r="Q783" s="78"/>
      <c r="R783" s="36">
        <f t="shared" si="45"/>
        <v>28348.636155563392</v>
      </c>
      <c r="S783" s="386"/>
      <c r="T783" s="78"/>
      <c r="X783" s="39" t="str">
        <f t="shared" si="46"/>
        <v/>
      </c>
      <c r="Y783" s="42" t="str">
        <f t="shared" si="47"/>
        <v/>
      </c>
    </row>
    <row r="784" spans="1:25">
      <c r="A784" s="399"/>
      <c r="B784" s="18"/>
      <c r="C784" s="78"/>
      <c r="D784" s="78"/>
      <c r="E784" s="78"/>
      <c r="F784" s="78"/>
      <c r="G784" s="400"/>
      <c r="H784" s="400"/>
      <c r="I784" s="401"/>
      <c r="J784" s="78"/>
      <c r="K784" s="78"/>
      <c r="L784" s="402"/>
      <c r="M784" s="78"/>
      <c r="N784" s="78"/>
      <c r="O784" s="78"/>
      <c r="P784" s="78"/>
      <c r="Q784" s="78"/>
      <c r="R784" s="36">
        <f t="shared" si="45"/>
        <v>28348.636155563392</v>
      </c>
      <c r="S784" s="386"/>
      <c r="T784" s="78"/>
      <c r="X784" s="39" t="str">
        <f t="shared" si="46"/>
        <v/>
      </c>
      <c r="Y784" s="42" t="str">
        <f t="shared" si="47"/>
        <v/>
      </c>
    </row>
    <row r="785" spans="1:25">
      <c r="A785" s="399"/>
      <c r="B785" s="18"/>
      <c r="C785" s="78"/>
      <c r="D785" s="78"/>
      <c r="E785" s="78"/>
      <c r="F785" s="78"/>
      <c r="G785" s="400"/>
      <c r="H785" s="400"/>
      <c r="I785" s="401"/>
      <c r="J785" s="78"/>
      <c r="K785" s="78"/>
      <c r="L785" s="402"/>
      <c r="M785" s="78"/>
      <c r="N785" s="78"/>
      <c r="O785" s="78"/>
      <c r="P785" s="78"/>
      <c r="Q785" s="78"/>
      <c r="R785" s="36">
        <f t="shared" si="45"/>
        <v>28348.636155563392</v>
      </c>
      <c r="S785" s="386"/>
      <c r="T785" s="78"/>
      <c r="X785" s="39" t="str">
        <f t="shared" si="46"/>
        <v/>
      </c>
      <c r="Y785" s="42" t="str">
        <f t="shared" si="47"/>
        <v/>
      </c>
    </row>
    <row r="786" spans="1:25">
      <c r="A786" s="399"/>
      <c r="B786" s="18"/>
      <c r="C786" s="78"/>
      <c r="D786" s="78"/>
      <c r="E786" s="78"/>
      <c r="F786" s="78"/>
      <c r="G786" s="400"/>
      <c r="H786" s="400"/>
      <c r="I786" s="401"/>
      <c r="J786" s="78"/>
      <c r="K786" s="78"/>
      <c r="L786" s="402"/>
      <c r="M786" s="78"/>
      <c r="N786" s="78"/>
      <c r="O786" s="78"/>
      <c r="P786" s="78"/>
      <c r="Q786" s="78"/>
      <c r="R786" s="36">
        <f t="shared" si="45"/>
        <v>28348.636155563392</v>
      </c>
      <c r="S786" s="386"/>
      <c r="T786" s="78"/>
      <c r="X786" s="39" t="str">
        <f t="shared" si="46"/>
        <v/>
      </c>
      <c r="Y786" s="42" t="str">
        <f t="shared" si="47"/>
        <v/>
      </c>
    </row>
    <row r="787" spans="1:25">
      <c r="A787" s="399"/>
      <c r="B787" s="18"/>
      <c r="C787" s="78"/>
      <c r="D787" s="78"/>
      <c r="E787" s="78"/>
      <c r="F787" s="78"/>
      <c r="G787" s="400"/>
      <c r="H787" s="400"/>
      <c r="I787" s="401"/>
      <c r="J787" s="78"/>
      <c r="K787" s="78"/>
      <c r="L787" s="402"/>
      <c r="M787" s="78"/>
      <c r="N787" s="78"/>
      <c r="O787" s="78"/>
      <c r="P787" s="78"/>
      <c r="Q787" s="78"/>
      <c r="R787" s="36">
        <f t="shared" si="45"/>
        <v>28348.636155563392</v>
      </c>
      <c r="S787" s="386"/>
      <c r="T787" s="78"/>
      <c r="X787" s="39" t="str">
        <f t="shared" si="46"/>
        <v/>
      </c>
      <c r="Y787" s="42" t="str">
        <f t="shared" si="47"/>
        <v/>
      </c>
    </row>
    <row r="788" spans="1:25">
      <c r="A788" s="399"/>
      <c r="B788" s="18"/>
      <c r="C788" s="78"/>
      <c r="D788" s="78"/>
      <c r="E788" s="78"/>
      <c r="F788" s="78"/>
      <c r="G788" s="400"/>
      <c r="H788" s="400"/>
      <c r="I788" s="401"/>
      <c r="J788" s="78"/>
      <c r="K788" s="78"/>
      <c r="L788" s="402"/>
      <c r="M788" s="78"/>
      <c r="N788" s="78"/>
      <c r="O788" s="78"/>
      <c r="P788" s="78"/>
      <c r="Q788" s="78"/>
      <c r="R788" s="36">
        <f t="shared" si="45"/>
        <v>28348.636155563392</v>
      </c>
      <c r="S788" s="386"/>
      <c r="T788" s="78"/>
      <c r="X788" s="39" t="str">
        <f t="shared" si="46"/>
        <v/>
      </c>
      <c r="Y788" s="42" t="str">
        <f t="shared" si="47"/>
        <v/>
      </c>
    </row>
    <row r="789" spans="1:25">
      <c r="A789" s="399"/>
      <c r="B789" s="18"/>
      <c r="C789" s="78"/>
      <c r="D789" s="78"/>
      <c r="E789" s="78"/>
      <c r="F789" s="78"/>
      <c r="G789" s="400"/>
      <c r="H789" s="400"/>
      <c r="I789" s="401"/>
      <c r="J789" s="78"/>
      <c r="K789" s="78"/>
      <c r="L789" s="402"/>
      <c r="M789" s="78"/>
      <c r="N789" s="78"/>
      <c r="O789" s="78"/>
      <c r="P789" s="78"/>
      <c r="Q789" s="78"/>
      <c r="R789" s="36">
        <f t="shared" si="45"/>
        <v>28348.636155563392</v>
      </c>
      <c r="S789" s="386"/>
      <c r="T789" s="78"/>
      <c r="X789" s="39" t="str">
        <f t="shared" si="46"/>
        <v/>
      </c>
      <c r="Y789" s="42" t="str">
        <f t="shared" si="47"/>
        <v/>
      </c>
    </row>
    <row r="790" spans="1:25">
      <c r="A790" s="399"/>
      <c r="B790" s="18"/>
      <c r="C790" s="78"/>
      <c r="D790" s="78"/>
      <c r="E790" s="78"/>
      <c r="F790" s="78"/>
      <c r="G790" s="400"/>
      <c r="H790" s="400"/>
      <c r="I790" s="401"/>
      <c r="J790" s="78"/>
      <c r="K790" s="78"/>
      <c r="L790" s="402"/>
      <c r="M790" s="78"/>
      <c r="N790" s="78"/>
      <c r="O790" s="78"/>
      <c r="P790" s="78"/>
      <c r="Q790" s="78"/>
      <c r="R790" s="36">
        <f t="shared" si="45"/>
        <v>28348.636155563392</v>
      </c>
      <c r="S790" s="386"/>
      <c r="T790" s="78"/>
      <c r="X790" s="39" t="str">
        <f t="shared" si="46"/>
        <v/>
      </c>
      <c r="Y790" s="42" t="str">
        <f t="shared" si="47"/>
        <v/>
      </c>
    </row>
    <row r="791" spans="1:25">
      <c r="A791" s="399"/>
      <c r="B791" s="18"/>
      <c r="C791" s="78"/>
      <c r="D791" s="78"/>
      <c r="E791" s="78"/>
      <c r="F791" s="78"/>
      <c r="G791" s="400"/>
      <c r="H791" s="400"/>
      <c r="I791" s="401"/>
      <c r="J791" s="78"/>
      <c r="K791" s="78"/>
      <c r="L791" s="402"/>
      <c r="M791" s="78"/>
      <c r="N791" s="78"/>
      <c r="O791" s="78"/>
      <c r="P791" s="78"/>
      <c r="Q791" s="78"/>
      <c r="R791" s="36">
        <f t="shared" si="45"/>
        <v>28348.636155563392</v>
      </c>
      <c r="S791" s="386"/>
      <c r="T791" s="78"/>
      <c r="X791" s="39" t="str">
        <f t="shared" si="46"/>
        <v/>
      </c>
      <c r="Y791" s="42" t="str">
        <f t="shared" si="47"/>
        <v/>
      </c>
    </row>
    <row r="792" spans="1:25">
      <c r="A792" s="399"/>
      <c r="B792" s="18"/>
      <c r="C792" s="78"/>
      <c r="D792" s="78"/>
      <c r="E792" s="78"/>
      <c r="F792" s="78"/>
      <c r="G792" s="400"/>
      <c r="H792" s="400"/>
      <c r="I792" s="401"/>
      <c r="J792" s="78"/>
      <c r="K792" s="78"/>
      <c r="L792" s="402"/>
      <c r="M792" s="78"/>
      <c r="N792" s="78"/>
      <c r="O792" s="78"/>
      <c r="P792" s="78"/>
      <c r="Q792" s="78"/>
      <c r="R792" s="36">
        <f t="shared" si="45"/>
        <v>28348.636155563392</v>
      </c>
      <c r="S792" s="386"/>
      <c r="T792" s="78"/>
      <c r="X792" s="39" t="str">
        <f t="shared" si="46"/>
        <v/>
      </c>
      <c r="Y792" s="42" t="str">
        <f t="shared" si="47"/>
        <v/>
      </c>
    </row>
    <row r="793" spans="1:25">
      <c r="A793" s="399"/>
      <c r="B793" s="18"/>
      <c r="C793" s="78"/>
      <c r="D793" s="78"/>
      <c r="E793" s="78"/>
      <c r="F793" s="78"/>
      <c r="G793" s="400"/>
      <c r="H793" s="400"/>
      <c r="I793" s="401"/>
      <c r="J793" s="78"/>
      <c r="K793" s="78"/>
      <c r="L793" s="402"/>
      <c r="M793" s="78"/>
      <c r="N793" s="78"/>
      <c r="O793" s="78"/>
      <c r="P793" s="78"/>
      <c r="Q793" s="78"/>
      <c r="R793" s="36">
        <f t="shared" si="45"/>
        <v>28348.636155563392</v>
      </c>
      <c r="S793" s="386"/>
      <c r="T793" s="78"/>
      <c r="X793" s="39" t="str">
        <f t="shared" si="46"/>
        <v/>
      </c>
      <c r="Y793" s="42" t="str">
        <f t="shared" si="47"/>
        <v/>
      </c>
    </row>
    <row r="794" spans="1:25">
      <c r="A794" s="399"/>
      <c r="B794" s="18"/>
      <c r="C794" s="78"/>
      <c r="D794" s="78"/>
      <c r="E794" s="78"/>
      <c r="F794" s="78"/>
      <c r="G794" s="400"/>
      <c r="H794" s="400"/>
      <c r="I794" s="401"/>
      <c r="J794" s="78"/>
      <c r="K794" s="78"/>
      <c r="L794" s="402"/>
      <c r="M794" s="78"/>
      <c r="N794" s="78"/>
      <c r="O794" s="78"/>
      <c r="P794" s="78"/>
      <c r="Q794" s="78"/>
      <c r="R794" s="36">
        <f t="shared" si="45"/>
        <v>28348.636155563392</v>
      </c>
      <c r="S794" s="386"/>
      <c r="T794" s="78"/>
      <c r="X794" s="39" t="str">
        <f t="shared" si="46"/>
        <v/>
      </c>
      <c r="Y794" s="42" t="str">
        <f t="shared" si="47"/>
        <v/>
      </c>
    </row>
    <row r="795" spans="1:25">
      <c r="A795" s="399"/>
      <c r="B795" s="18"/>
      <c r="C795" s="78"/>
      <c r="D795" s="78"/>
      <c r="E795" s="78"/>
      <c r="F795" s="78"/>
      <c r="G795" s="400"/>
      <c r="H795" s="400"/>
      <c r="I795" s="401"/>
      <c r="J795" s="78"/>
      <c r="K795" s="78"/>
      <c r="L795" s="402"/>
      <c r="M795" s="78"/>
      <c r="N795" s="78"/>
      <c r="O795" s="78"/>
      <c r="P795" s="78"/>
      <c r="Q795" s="78"/>
      <c r="R795" s="36">
        <f t="shared" si="45"/>
        <v>28348.636155563392</v>
      </c>
      <c r="S795" s="386"/>
      <c r="T795" s="78"/>
      <c r="X795" s="39" t="str">
        <f t="shared" si="46"/>
        <v/>
      </c>
      <c r="Y795" s="42" t="str">
        <f t="shared" si="47"/>
        <v/>
      </c>
    </row>
    <row r="796" spans="1:25">
      <c r="A796" s="399"/>
      <c r="B796" s="18"/>
      <c r="C796" s="78"/>
      <c r="D796" s="78"/>
      <c r="E796" s="78"/>
      <c r="F796" s="78"/>
      <c r="G796" s="400"/>
      <c r="H796" s="400"/>
      <c r="I796" s="401"/>
      <c r="J796" s="78"/>
      <c r="K796" s="78"/>
      <c r="L796" s="402"/>
      <c r="M796" s="78"/>
      <c r="N796" s="78"/>
      <c r="O796" s="78"/>
      <c r="P796" s="78"/>
      <c r="Q796" s="78"/>
      <c r="R796" s="36">
        <f t="shared" si="45"/>
        <v>28348.636155563392</v>
      </c>
      <c r="S796" s="386"/>
      <c r="T796" s="78"/>
      <c r="X796" s="39" t="str">
        <f t="shared" si="46"/>
        <v/>
      </c>
      <c r="Y796" s="42" t="str">
        <f t="shared" si="47"/>
        <v/>
      </c>
    </row>
    <row r="797" spans="1:25">
      <c r="A797" s="399"/>
      <c r="B797" s="18"/>
      <c r="C797" s="78"/>
      <c r="D797" s="78"/>
      <c r="E797" s="78"/>
      <c r="F797" s="78"/>
      <c r="G797" s="400"/>
      <c r="H797" s="400"/>
      <c r="I797" s="401"/>
      <c r="J797" s="78"/>
      <c r="K797" s="78"/>
      <c r="L797" s="402"/>
      <c r="M797" s="78"/>
      <c r="N797" s="78"/>
      <c r="O797" s="78"/>
      <c r="P797" s="78"/>
      <c r="Q797" s="78"/>
      <c r="R797" s="36">
        <f t="shared" si="45"/>
        <v>28348.636155563392</v>
      </c>
      <c r="S797" s="386"/>
      <c r="T797" s="78"/>
      <c r="X797" s="39" t="str">
        <f t="shared" si="46"/>
        <v/>
      </c>
      <c r="Y797" s="42" t="str">
        <f t="shared" si="47"/>
        <v/>
      </c>
    </row>
    <row r="798" spans="1:25">
      <c r="A798" s="399"/>
      <c r="B798" s="18"/>
      <c r="C798" s="78"/>
      <c r="D798" s="78"/>
      <c r="E798" s="78"/>
      <c r="F798" s="78"/>
      <c r="G798" s="400"/>
      <c r="H798" s="400"/>
      <c r="I798" s="401"/>
      <c r="J798" s="78"/>
      <c r="K798" s="78"/>
      <c r="L798" s="402"/>
      <c r="M798" s="78"/>
      <c r="N798" s="78"/>
      <c r="O798" s="78"/>
      <c r="P798" s="78"/>
      <c r="Q798" s="78"/>
      <c r="R798" s="36">
        <f t="shared" si="45"/>
        <v>28348.636155563392</v>
      </c>
      <c r="S798" s="386"/>
      <c r="T798" s="78"/>
      <c r="X798" s="39" t="str">
        <f t="shared" si="46"/>
        <v/>
      </c>
      <c r="Y798" s="42" t="str">
        <f t="shared" si="47"/>
        <v/>
      </c>
    </row>
    <row r="799" spans="1:25">
      <c r="A799" s="399"/>
      <c r="B799" s="18"/>
      <c r="C799" s="78"/>
      <c r="D799" s="78"/>
      <c r="E799" s="78"/>
      <c r="F799" s="78"/>
      <c r="G799" s="400"/>
      <c r="H799" s="400"/>
      <c r="I799" s="401"/>
      <c r="J799" s="78"/>
      <c r="K799" s="78"/>
      <c r="L799" s="402"/>
      <c r="M799" s="78"/>
      <c r="N799" s="78"/>
      <c r="O799" s="78"/>
      <c r="P799" s="78"/>
      <c r="Q799" s="78"/>
      <c r="R799" s="36">
        <f t="shared" si="45"/>
        <v>28348.636155563392</v>
      </c>
      <c r="S799" s="386"/>
      <c r="T799" s="78"/>
      <c r="X799" s="39" t="str">
        <f t="shared" si="46"/>
        <v/>
      </c>
      <c r="Y799" s="42" t="str">
        <f t="shared" si="47"/>
        <v/>
      </c>
    </row>
    <row r="800" spans="1:25">
      <c r="A800" s="399"/>
      <c r="B800" s="18"/>
      <c r="C800" s="78"/>
      <c r="D800" s="78"/>
      <c r="E800" s="78"/>
      <c r="F800" s="78"/>
      <c r="G800" s="400"/>
      <c r="H800" s="400"/>
      <c r="I800" s="401"/>
      <c r="J800" s="78"/>
      <c r="K800" s="78"/>
      <c r="L800" s="402"/>
      <c r="M800" s="78"/>
      <c r="N800" s="78"/>
      <c r="O800" s="78"/>
      <c r="P800" s="78"/>
      <c r="Q800" s="78"/>
      <c r="R800" s="36">
        <f t="shared" si="45"/>
        <v>28348.636155563392</v>
      </c>
      <c r="S800" s="386"/>
      <c r="T800" s="78"/>
      <c r="X800" s="39" t="str">
        <f t="shared" si="46"/>
        <v/>
      </c>
      <c r="Y800" s="42" t="str">
        <f t="shared" si="47"/>
        <v/>
      </c>
    </row>
    <row r="801" spans="1:25">
      <c r="A801" s="399"/>
      <c r="B801" s="18"/>
      <c r="C801" s="78"/>
      <c r="D801" s="78"/>
      <c r="E801" s="78"/>
      <c r="F801" s="78"/>
      <c r="G801" s="400"/>
      <c r="H801" s="400"/>
      <c r="I801" s="401"/>
      <c r="J801" s="78"/>
      <c r="K801" s="78"/>
      <c r="L801" s="402"/>
      <c r="M801" s="78"/>
      <c r="N801" s="78"/>
      <c r="O801" s="78"/>
      <c r="P801" s="78"/>
      <c r="Q801" s="78"/>
      <c r="R801" s="36">
        <f t="shared" si="45"/>
        <v>28348.636155563392</v>
      </c>
      <c r="S801" s="386"/>
      <c r="T801" s="78"/>
      <c r="X801" s="39" t="str">
        <f t="shared" si="46"/>
        <v/>
      </c>
      <c r="Y801" s="42" t="str">
        <f t="shared" si="47"/>
        <v/>
      </c>
    </row>
    <row r="802" spans="1:25">
      <c r="A802" s="399"/>
      <c r="B802" s="18"/>
      <c r="C802" s="78"/>
      <c r="D802" s="78"/>
      <c r="E802" s="78"/>
      <c r="F802" s="78"/>
      <c r="G802" s="400"/>
      <c r="H802" s="400"/>
      <c r="I802" s="401"/>
      <c r="J802" s="78"/>
      <c r="K802" s="78"/>
      <c r="L802" s="402"/>
      <c r="M802" s="78"/>
      <c r="N802" s="78"/>
      <c r="O802" s="78"/>
      <c r="P802" s="78"/>
      <c r="Q802" s="78"/>
      <c r="R802" s="36">
        <f t="shared" ref="R802:R865" si="48">R801*((J802/100)+1)</f>
        <v>28348.636155563392</v>
      </c>
      <c r="S802" s="386"/>
      <c r="T802" s="78"/>
      <c r="X802" s="39" t="str">
        <f t="shared" si="46"/>
        <v/>
      </c>
      <c r="Y802" s="42" t="str">
        <f t="shared" si="47"/>
        <v/>
      </c>
    </row>
    <row r="803" spans="1:25">
      <c r="A803" s="399"/>
      <c r="B803" s="18"/>
      <c r="C803" s="78"/>
      <c r="D803" s="78"/>
      <c r="E803" s="78"/>
      <c r="F803" s="78"/>
      <c r="G803" s="400"/>
      <c r="H803" s="400"/>
      <c r="I803" s="401"/>
      <c r="J803" s="78"/>
      <c r="K803" s="78"/>
      <c r="L803" s="402"/>
      <c r="M803" s="78"/>
      <c r="N803" s="78"/>
      <c r="O803" s="78"/>
      <c r="P803" s="78"/>
      <c r="Q803" s="78"/>
      <c r="R803" s="36">
        <f t="shared" si="48"/>
        <v>28348.636155563392</v>
      </c>
      <c r="S803" s="386"/>
      <c r="T803" s="78"/>
      <c r="X803" s="39" t="str">
        <f t="shared" si="46"/>
        <v/>
      </c>
      <c r="Y803" s="42" t="str">
        <f t="shared" si="47"/>
        <v/>
      </c>
    </row>
    <row r="804" spans="1:25">
      <c r="A804" s="399"/>
      <c r="B804" s="18"/>
      <c r="C804" s="78"/>
      <c r="D804" s="78"/>
      <c r="E804" s="78"/>
      <c r="F804" s="78"/>
      <c r="G804" s="400"/>
      <c r="H804" s="400"/>
      <c r="I804" s="401"/>
      <c r="J804" s="78"/>
      <c r="K804" s="78"/>
      <c r="L804" s="402"/>
      <c r="M804" s="78"/>
      <c r="N804" s="78"/>
      <c r="O804" s="78"/>
      <c r="P804" s="78"/>
      <c r="Q804" s="78"/>
      <c r="R804" s="36">
        <f t="shared" si="48"/>
        <v>28348.636155563392</v>
      </c>
      <c r="S804" s="386"/>
      <c r="T804" s="78"/>
      <c r="X804" s="39" t="str">
        <f t="shared" si="46"/>
        <v/>
      </c>
      <c r="Y804" s="42" t="str">
        <f t="shared" si="47"/>
        <v/>
      </c>
    </row>
    <row r="805" spans="1:25">
      <c r="A805" s="399"/>
      <c r="B805" s="18"/>
      <c r="C805" s="78"/>
      <c r="D805" s="78"/>
      <c r="E805" s="78"/>
      <c r="F805" s="78"/>
      <c r="G805" s="400"/>
      <c r="H805" s="400"/>
      <c r="I805" s="401"/>
      <c r="J805" s="78"/>
      <c r="K805" s="78"/>
      <c r="L805" s="402"/>
      <c r="M805" s="78"/>
      <c r="N805" s="78"/>
      <c r="O805" s="78"/>
      <c r="P805" s="78"/>
      <c r="Q805" s="78"/>
      <c r="R805" s="36">
        <f t="shared" si="48"/>
        <v>28348.636155563392</v>
      </c>
      <c r="S805" s="386"/>
      <c r="T805" s="78"/>
      <c r="X805" s="39" t="str">
        <f t="shared" si="46"/>
        <v/>
      </c>
      <c r="Y805" s="42" t="str">
        <f t="shared" si="47"/>
        <v/>
      </c>
    </row>
    <row r="806" spans="1:25">
      <c r="A806" s="399"/>
      <c r="B806" s="18"/>
      <c r="C806" s="78"/>
      <c r="D806" s="78"/>
      <c r="E806" s="78"/>
      <c r="F806" s="78"/>
      <c r="G806" s="400"/>
      <c r="H806" s="400"/>
      <c r="I806" s="401"/>
      <c r="J806" s="78"/>
      <c r="K806" s="78"/>
      <c r="L806" s="402"/>
      <c r="M806" s="78"/>
      <c r="N806" s="78"/>
      <c r="O806" s="78"/>
      <c r="P806" s="78"/>
      <c r="Q806" s="78"/>
      <c r="R806" s="36">
        <f t="shared" si="48"/>
        <v>28348.636155563392</v>
      </c>
      <c r="S806" s="386"/>
      <c r="T806" s="78"/>
      <c r="X806" s="39" t="str">
        <f t="shared" si="46"/>
        <v/>
      </c>
      <c r="Y806" s="42" t="str">
        <f t="shared" si="47"/>
        <v/>
      </c>
    </row>
    <row r="807" spans="1:25">
      <c r="A807" s="399"/>
      <c r="B807" s="18"/>
      <c r="C807" s="78"/>
      <c r="D807" s="78"/>
      <c r="E807" s="78"/>
      <c r="F807" s="78"/>
      <c r="G807" s="400"/>
      <c r="H807" s="400"/>
      <c r="I807" s="401"/>
      <c r="J807" s="78"/>
      <c r="K807" s="78"/>
      <c r="L807" s="402"/>
      <c r="M807" s="78"/>
      <c r="N807" s="78"/>
      <c r="O807" s="78"/>
      <c r="P807" s="78"/>
      <c r="Q807" s="78"/>
      <c r="R807" s="36">
        <f t="shared" si="48"/>
        <v>28348.636155563392</v>
      </c>
      <c r="S807" s="386"/>
      <c r="T807" s="78"/>
      <c r="X807" s="39" t="str">
        <f t="shared" si="46"/>
        <v/>
      </c>
      <c r="Y807" s="42" t="str">
        <f t="shared" si="47"/>
        <v/>
      </c>
    </row>
    <row r="808" spans="1:25">
      <c r="A808" s="399"/>
      <c r="B808" s="18"/>
      <c r="C808" s="78"/>
      <c r="D808" s="78"/>
      <c r="E808" s="78"/>
      <c r="F808" s="78"/>
      <c r="G808" s="400"/>
      <c r="H808" s="400"/>
      <c r="I808" s="401"/>
      <c r="J808" s="78"/>
      <c r="K808" s="78"/>
      <c r="L808" s="402"/>
      <c r="M808" s="78"/>
      <c r="N808" s="78"/>
      <c r="O808" s="78"/>
      <c r="P808" s="78"/>
      <c r="Q808" s="78"/>
      <c r="R808" s="36">
        <f t="shared" si="48"/>
        <v>28348.636155563392</v>
      </c>
      <c r="S808" s="386"/>
      <c r="T808" s="78"/>
      <c r="X808" s="39" t="str">
        <f t="shared" si="46"/>
        <v/>
      </c>
      <c r="Y808" s="42" t="str">
        <f t="shared" si="47"/>
        <v/>
      </c>
    </row>
    <row r="809" spans="1:25">
      <c r="A809" s="399"/>
      <c r="B809" s="18"/>
      <c r="C809" s="78"/>
      <c r="D809" s="78"/>
      <c r="E809" s="78"/>
      <c r="F809" s="78"/>
      <c r="G809" s="400"/>
      <c r="H809" s="400"/>
      <c r="I809" s="401"/>
      <c r="J809" s="78"/>
      <c r="K809" s="78"/>
      <c r="L809" s="402"/>
      <c r="M809" s="78"/>
      <c r="N809" s="78"/>
      <c r="O809" s="78"/>
      <c r="P809" s="78"/>
      <c r="Q809" s="78"/>
      <c r="R809" s="36">
        <f t="shared" si="48"/>
        <v>28348.636155563392</v>
      </c>
      <c r="S809" s="386"/>
      <c r="T809" s="78"/>
      <c r="X809" s="39" t="str">
        <f t="shared" si="46"/>
        <v/>
      </c>
      <c r="Y809" s="42" t="str">
        <f t="shared" si="47"/>
        <v/>
      </c>
    </row>
    <row r="810" spans="1:25">
      <c r="A810" s="399"/>
      <c r="B810" s="18"/>
      <c r="C810" s="78"/>
      <c r="D810" s="78"/>
      <c r="E810" s="78"/>
      <c r="F810" s="78"/>
      <c r="G810" s="400"/>
      <c r="H810" s="400"/>
      <c r="I810" s="401"/>
      <c r="J810" s="78"/>
      <c r="K810" s="78"/>
      <c r="L810" s="402"/>
      <c r="M810" s="78"/>
      <c r="N810" s="78"/>
      <c r="O810" s="78"/>
      <c r="P810" s="78"/>
      <c r="Q810" s="78"/>
      <c r="R810" s="36">
        <f t="shared" si="48"/>
        <v>28348.636155563392</v>
      </c>
      <c r="S810" s="386"/>
      <c r="T810" s="78"/>
      <c r="X810" s="39" t="str">
        <f t="shared" si="46"/>
        <v/>
      </c>
      <c r="Y810" s="42" t="str">
        <f t="shared" si="47"/>
        <v/>
      </c>
    </row>
    <row r="811" spans="1:25">
      <c r="A811" s="399"/>
      <c r="B811" s="18"/>
      <c r="C811" s="78"/>
      <c r="D811" s="78"/>
      <c r="E811" s="78"/>
      <c r="F811" s="78"/>
      <c r="G811" s="400"/>
      <c r="H811" s="400"/>
      <c r="I811" s="401"/>
      <c r="J811" s="78"/>
      <c r="K811" s="78"/>
      <c r="L811" s="402"/>
      <c r="M811" s="78"/>
      <c r="N811" s="78"/>
      <c r="O811" s="78"/>
      <c r="P811" s="78"/>
      <c r="Q811" s="78"/>
      <c r="R811" s="36">
        <f t="shared" si="48"/>
        <v>28348.636155563392</v>
      </c>
      <c r="S811" s="386"/>
      <c r="T811" s="78"/>
      <c r="X811" s="39" t="str">
        <f t="shared" si="46"/>
        <v/>
      </c>
      <c r="Y811" s="42" t="str">
        <f t="shared" si="47"/>
        <v/>
      </c>
    </row>
    <row r="812" spans="1:25">
      <c r="A812" s="399"/>
      <c r="B812" s="18"/>
      <c r="C812" s="78"/>
      <c r="D812" s="78"/>
      <c r="E812" s="78"/>
      <c r="F812" s="78"/>
      <c r="G812" s="400"/>
      <c r="H812" s="400"/>
      <c r="I812" s="401"/>
      <c r="J812" s="78"/>
      <c r="K812" s="78"/>
      <c r="L812" s="402"/>
      <c r="M812" s="78"/>
      <c r="N812" s="78"/>
      <c r="O812" s="78"/>
      <c r="P812" s="78"/>
      <c r="Q812" s="78"/>
      <c r="R812" s="36">
        <f t="shared" si="48"/>
        <v>28348.636155563392</v>
      </c>
      <c r="S812" s="386"/>
      <c r="T812" s="78"/>
      <c r="X812" s="39" t="str">
        <f t="shared" si="46"/>
        <v/>
      </c>
      <c r="Y812" s="42" t="str">
        <f t="shared" si="47"/>
        <v/>
      </c>
    </row>
    <row r="813" spans="1:25">
      <c r="A813" s="399"/>
      <c r="B813" s="18"/>
      <c r="C813" s="78"/>
      <c r="D813" s="78"/>
      <c r="E813" s="78"/>
      <c r="F813" s="78"/>
      <c r="G813" s="400"/>
      <c r="H813" s="400"/>
      <c r="I813" s="401"/>
      <c r="J813" s="78"/>
      <c r="K813" s="78"/>
      <c r="L813" s="402"/>
      <c r="M813" s="78"/>
      <c r="N813" s="78"/>
      <c r="O813" s="78"/>
      <c r="P813" s="78"/>
      <c r="Q813" s="78"/>
      <c r="R813" s="36">
        <f t="shared" si="48"/>
        <v>28348.636155563392</v>
      </c>
      <c r="S813" s="386"/>
      <c r="T813" s="78"/>
      <c r="X813" s="39" t="str">
        <f t="shared" si="46"/>
        <v/>
      </c>
      <c r="Y813" s="42" t="str">
        <f t="shared" si="47"/>
        <v/>
      </c>
    </row>
    <row r="814" spans="1:25">
      <c r="A814" s="399"/>
      <c r="B814" s="18"/>
      <c r="C814" s="78"/>
      <c r="D814" s="78"/>
      <c r="E814" s="78"/>
      <c r="F814" s="78"/>
      <c r="G814" s="400"/>
      <c r="H814" s="400"/>
      <c r="I814" s="401"/>
      <c r="J814" s="78"/>
      <c r="K814" s="78"/>
      <c r="L814" s="402"/>
      <c r="M814" s="78"/>
      <c r="N814" s="78"/>
      <c r="O814" s="78"/>
      <c r="P814" s="78"/>
      <c r="Q814" s="78"/>
      <c r="R814" s="36">
        <f t="shared" si="48"/>
        <v>28348.636155563392</v>
      </c>
      <c r="S814" s="386"/>
      <c r="T814" s="78"/>
      <c r="X814" s="39" t="str">
        <f t="shared" si="46"/>
        <v/>
      </c>
      <c r="Y814" s="42" t="str">
        <f t="shared" si="47"/>
        <v/>
      </c>
    </row>
    <row r="815" spans="1:25">
      <c r="A815" s="399"/>
      <c r="B815" s="18"/>
      <c r="C815" s="78"/>
      <c r="D815" s="78"/>
      <c r="E815" s="78"/>
      <c r="F815" s="78"/>
      <c r="G815" s="400"/>
      <c r="H815" s="400"/>
      <c r="I815" s="401"/>
      <c r="J815" s="78"/>
      <c r="K815" s="78"/>
      <c r="L815" s="402"/>
      <c r="M815" s="78"/>
      <c r="N815" s="78"/>
      <c r="O815" s="78"/>
      <c r="P815" s="78"/>
      <c r="Q815" s="78"/>
      <c r="R815" s="36">
        <f t="shared" si="48"/>
        <v>28348.636155563392</v>
      </c>
      <c r="S815" s="386"/>
      <c r="T815" s="78"/>
      <c r="X815" s="39" t="str">
        <f t="shared" si="46"/>
        <v/>
      </c>
      <c r="Y815" s="42" t="str">
        <f t="shared" si="47"/>
        <v/>
      </c>
    </row>
    <row r="816" spans="1:25">
      <c r="A816" s="399"/>
      <c r="B816" s="18"/>
      <c r="C816" s="78"/>
      <c r="D816" s="78"/>
      <c r="E816" s="78"/>
      <c r="F816" s="78"/>
      <c r="G816" s="400"/>
      <c r="H816" s="400"/>
      <c r="I816" s="401"/>
      <c r="J816" s="78"/>
      <c r="K816" s="78"/>
      <c r="L816" s="402"/>
      <c r="M816" s="78"/>
      <c r="N816" s="78"/>
      <c r="O816" s="78"/>
      <c r="P816" s="78"/>
      <c r="Q816" s="78"/>
      <c r="R816" s="36">
        <f t="shared" si="48"/>
        <v>28348.636155563392</v>
      </c>
      <c r="S816" s="386"/>
      <c r="T816" s="78"/>
      <c r="X816" s="39" t="str">
        <f t="shared" si="46"/>
        <v/>
      </c>
      <c r="Y816" s="42" t="str">
        <f t="shared" si="47"/>
        <v/>
      </c>
    </row>
    <row r="817" spans="1:25">
      <c r="A817" s="399"/>
      <c r="B817" s="18"/>
      <c r="C817" s="78"/>
      <c r="D817" s="78"/>
      <c r="E817" s="78"/>
      <c r="F817" s="78"/>
      <c r="G817" s="400"/>
      <c r="H817" s="400"/>
      <c r="I817" s="401"/>
      <c r="J817" s="78"/>
      <c r="K817" s="78"/>
      <c r="L817" s="402"/>
      <c r="M817" s="78"/>
      <c r="N817" s="78"/>
      <c r="O817" s="78"/>
      <c r="P817" s="78"/>
      <c r="Q817" s="78"/>
      <c r="R817" s="36">
        <f t="shared" si="48"/>
        <v>28348.636155563392</v>
      </c>
      <c r="S817" s="386"/>
      <c r="T817" s="78"/>
      <c r="X817" s="39" t="str">
        <f t="shared" si="46"/>
        <v/>
      </c>
      <c r="Y817" s="42" t="str">
        <f t="shared" si="47"/>
        <v/>
      </c>
    </row>
    <row r="818" spans="1:25">
      <c r="A818" s="399"/>
      <c r="B818" s="18"/>
      <c r="C818" s="78"/>
      <c r="D818" s="78"/>
      <c r="E818" s="78"/>
      <c r="F818" s="78"/>
      <c r="G818" s="400"/>
      <c r="H818" s="400"/>
      <c r="I818" s="401"/>
      <c r="J818" s="78"/>
      <c r="K818" s="78"/>
      <c r="L818" s="402"/>
      <c r="M818" s="78"/>
      <c r="N818" s="78"/>
      <c r="O818" s="78"/>
      <c r="P818" s="78"/>
      <c r="Q818" s="78"/>
      <c r="R818" s="36">
        <f t="shared" si="48"/>
        <v>28348.636155563392</v>
      </c>
      <c r="S818" s="386"/>
      <c r="T818" s="78"/>
      <c r="X818" s="39" t="str">
        <f t="shared" si="46"/>
        <v/>
      </c>
      <c r="Y818" s="42" t="str">
        <f t="shared" si="47"/>
        <v/>
      </c>
    </row>
    <row r="819" spans="1:25">
      <c r="A819" s="399"/>
      <c r="B819" s="18"/>
      <c r="C819" s="78"/>
      <c r="D819" s="78"/>
      <c r="E819" s="78"/>
      <c r="F819" s="78"/>
      <c r="G819" s="400"/>
      <c r="H819" s="400"/>
      <c r="I819" s="401"/>
      <c r="J819" s="78"/>
      <c r="K819" s="78"/>
      <c r="L819" s="402"/>
      <c r="M819" s="78"/>
      <c r="N819" s="78"/>
      <c r="O819" s="78"/>
      <c r="P819" s="78"/>
      <c r="Q819" s="78"/>
      <c r="R819" s="36">
        <f t="shared" si="48"/>
        <v>28348.636155563392</v>
      </c>
      <c r="S819" s="386"/>
      <c r="T819" s="78"/>
      <c r="X819" s="39" t="str">
        <f t="shared" si="46"/>
        <v/>
      </c>
      <c r="Y819" s="42" t="str">
        <f t="shared" si="47"/>
        <v/>
      </c>
    </row>
    <row r="820" spans="1:25">
      <c r="A820" s="399"/>
      <c r="B820" s="18"/>
      <c r="C820" s="78"/>
      <c r="D820" s="78"/>
      <c r="E820" s="78"/>
      <c r="F820" s="78"/>
      <c r="G820" s="400"/>
      <c r="H820" s="400"/>
      <c r="I820" s="401"/>
      <c r="J820" s="78"/>
      <c r="K820" s="78"/>
      <c r="L820" s="402"/>
      <c r="M820" s="78"/>
      <c r="N820" s="78"/>
      <c r="O820" s="78"/>
      <c r="P820" s="78"/>
      <c r="Q820" s="78"/>
      <c r="R820" s="36">
        <f t="shared" si="48"/>
        <v>28348.636155563392</v>
      </c>
      <c r="S820" s="386"/>
      <c r="T820" s="78"/>
      <c r="X820" s="39" t="str">
        <f t="shared" si="46"/>
        <v/>
      </c>
      <c r="Y820" s="42" t="str">
        <f t="shared" si="47"/>
        <v/>
      </c>
    </row>
    <row r="821" spans="1:25">
      <c r="A821" s="399"/>
      <c r="B821" s="18"/>
      <c r="C821" s="78"/>
      <c r="D821" s="78"/>
      <c r="E821" s="78"/>
      <c r="F821" s="78"/>
      <c r="G821" s="400"/>
      <c r="H821" s="400"/>
      <c r="I821" s="401"/>
      <c r="J821" s="78"/>
      <c r="K821" s="78"/>
      <c r="L821" s="402"/>
      <c r="M821" s="78"/>
      <c r="N821" s="78"/>
      <c r="O821" s="78"/>
      <c r="P821" s="78"/>
      <c r="Q821" s="78"/>
      <c r="R821" s="36">
        <f t="shared" si="48"/>
        <v>28348.636155563392</v>
      </c>
      <c r="S821" s="386"/>
      <c r="T821" s="78"/>
      <c r="X821" s="39" t="str">
        <f t="shared" si="46"/>
        <v/>
      </c>
      <c r="Y821" s="42" t="str">
        <f t="shared" si="47"/>
        <v/>
      </c>
    </row>
    <row r="822" spans="1:25">
      <c r="A822" s="399"/>
      <c r="B822" s="18"/>
      <c r="C822" s="78"/>
      <c r="D822" s="78"/>
      <c r="E822" s="78"/>
      <c r="F822" s="78"/>
      <c r="G822" s="400"/>
      <c r="H822" s="400"/>
      <c r="I822" s="401"/>
      <c r="J822" s="78"/>
      <c r="K822" s="78"/>
      <c r="L822" s="402"/>
      <c r="M822" s="78"/>
      <c r="N822" s="78"/>
      <c r="O822" s="78"/>
      <c r="P822" s="78"/>
      <c r="Q822" s="78"/>
      <c r="R822" s="36">
        <f t="shared" si="48"/>
        <v>28348.636155563392</v>
      </c>
      <c r="S822" s="386"/>
      <c r="T822" s="78"/>
      <c r="X822" s="39" t="str">
        <f t="shared" ref="X822:X885" si="49">IF(I937&lt;&gt;0,I937,"")</f>
        <v/>
      </c>
      <c r="Y822" s="42" t="str">
        <f t="shared" ref="Y822:Y885" si="50">IF(I937&lt;&gt;0,A937,"")</f>
        <v/>
      </c>
    </row>
    <row r="823" spans="1:25">
      <c r="A823" s="399"/>
      <c r="B823" s="18"/>
      <c r="C823" s="78"/>
      <c r="D823" s="78"/>
      <c r="E823" s="78"/>
      <c r="F823" s="78"/>
      <c r="G823" s="400"/>
      <c r="H823" s="400"/>
      <c r="I823" s="401"/>
      <c r="J823" s="78"/>
      <c r="K823" s="78"/>
      <c r="L823" s="402"/>
      <c r="M823" s="78"/>
      <c r="N823" s="78"/>
      <c r="O823" s="78"/>
      <c r="P823" s="78"/>
      <c r="Q823" s="78"/>
      <c r="R823" s="36">
        <f t="shared" si="48"/>
        <v>28348.636155563392</v>
      </c>
      <c r="S823" s="386"/>
      <c r="T823" s="78"/>
      <c r="X823" s="39" t="str">
        <f t="shared" si="49"/>
        <v/>
      </c>
      <c r="Y823" s="42" t="str">
        <f t="shared" si="50"/>
        <v/>
      </c>
    </row>
    <row r="824" spans="1:25">
      <c r="A824" s="399"/>
      <c r="B824" s="18"/>
      <c r="C824" s="78"/>
      <c r="D824" s="78"/>
      <c r="E824" s="78"/>
      <c r="F824" s="78"/>
      <c r="G824" s="400"/>
      <c r="H824" s="400"/>
      <c r="I824" s="401"/>
      <c r="J824" s="78"/>
      <c r="K824" s="78"/>
      <c r="L824" s="402"/>
      <c r="M824" s="78"/>
      <c r="N824" s="78"/>
      <c r="O824" s="78"/>
      <c r="P824" s="78"/>
      <c r="Q824" s="78"/>
      <c r="R824" s="36">
        <f t="shared" si="48"/>
        <v>28348.636155563392</v>
      </c>
      <c r="S824" s="386"/>
      <c r="T824" s="78"/>
      <c r="X824" s="39" t="str">
        <f t="shared" si="49"/>
        <v/>
      </c>
      <c r="Y824" s="42" t="str">
        <f t="shared" si="50"/>
        <v/>
      </c>
    </row>
    <row r="825" spans="1:25">
      <c r="A825" s="399"/>
      <c r="B825" s="18"/>
      <c r="C825" s="78"/>
      <c r="D825" s="78"/>
      <c r="E825" s="78"/>
      <c r="F825" s="78"/>
      <c r="G825" s="400"/>
      <c r="H825" s="400"/>
      <c r="I825" s="401"/>
      <c r="J825" s="78"/>
      <c r="K825" s="78"/>
      <c r="L825" s="402"/>
      <c r="M825" s="78"/>
      <c r="N825" s="78"/>
      <c r="O825" s="78"/>
      <c r="P825" s="78"/>
      <c r="Q825" s="78"/>
      <c r="R825" s="36">
        <f t="shared" si="48"/>
        <v>28348.636155563392</v>
      </c>
      <c r="S825" s="386"/>
      <c r="T825" s="78"/>
      <c r="X825" s="39" t="str">
        <f t="shared" si="49"/>
        <v/>
      </c>
      <c r="Y825" s="42" t="str">
        <f t="shared" si="50"/>
        <v/>
      </c>
    </row>
    <row r="826" spans="1:25">
      <c r="A826" s="399"/>
      <c r="B826" s="18"/>
      <c r="C826" s="78"/>
      <c r="D826" s="78"/>
      <c r="E826" s="78"/>
      <c r="F826" s="78"/>
      <c r="G826" s="400"/>
      <c r="H826" s="400"/>
      <c r="I826" s="401"/>
      <c r="J826" s="78"/>
      <c r="K826" s="78"/>
      <c r="L826" s="402"/>
      <c r="M826" s="78"/>
      <c r="N826" s="78"/>
      <c r="O826" s="78"/>
      <c r="P826" s="78"/>
      <c r="Q826" s="78"/>
      <c r="R826" s="36">
        <f t="shared" si="48"/>
        <v>28348.636155563392</v>
      </c>
      <c r="S826" s="386"/>
      <c r="T826" s="78"/>
      <c r="X826" s="39" t="str">
        <f t="shared" si="49"/>
        <v/>
      </c>
      <c r="Y826" s="42" t="str">
        <f t="shared" si="50"/>
        <v/>
      </c>
    </row>
    <row r="827" spans="1:25">
      <c r="A827" s="399"/>
      <c r="B827" s="18"/>
      <c r="C827" s="78"/>
      <c r="D827" s="78"/>
      <c r="E827" s="78"/>
      <c r="F827" s="78"/>
      <c r="G827" s="400"/>
      <c r="H827" s="400"/>
      <c r="I827" s="401"/>
      <c r="J827" s="78"/>
      <c r="K827" s="78"/>
      <c r="L827" s="402"/>
      <c r="M827" s="78"/>
      <c r="N827" s="78"/>
      <c r="O827" s="78"/>
      <c r="P827" s="78"/>
      <c r="Q827" s="78"/>
      <c r="R827" s="36">
        <f t="shared" si="48"/>
        <v>28348.636155563392</v>
      </c>
      <c r="S827" s="386"/>
      <c r="T827" s="78"/>
      <c r="X827" s="39" t="str">
        <f t="shared" si="49"/>
        <v/>
      </c>
      <c r="Y827" s="42" t="str">
        <f t="shared" si="50"/>
        <v/>
      </c>
    </row>
    <row r="828" spans="1:25">
      <c r="A828" s="399"/>
      <c r="B828" s="18"/>
      <c r="C828" s="78"/>
      <c r="D828" s="78"/>
      <c r="E828" s="78"/>
      <c r="F828" s="78"/>
      <c r="G828" s="400"/>
      <c r="H828" s="400"/>
      <c r="I828" s="401"/>
      <c r="J828" s="78"/>
      <c r="K828" s="78"/>
      <c r="L828" s="402"/>
      <c r="M828" s="78"/>
      <c r="N828" s="78"/>
      <c r="O828" s="78"/>
      <c r="P828" s="78"/>
      <c r="Q828" s="78"/>
      <c r="R828" s="36">
        <f t="shared" si="48"/>
        <v>28348.636155563392</v>
      </c>
      <c r="S828" s="386"/>
      <c r="T828" s="78"/>
      <c r="X828" s="39" t="str">
        <f t="shared" si="49"/>
        <v/>
      </c>
      <c r="Y828" s="42" t="str">
        <f t="shared" si="50"/>
        <v/>
      </c>
    </row>
    <row r="829" spans="1:25">
      <c r="A829" s="399"/>
      <c r="B829" s="18"/>
      <c r="C829" s="78"/>
      <c r="D829" s="78"/>
      <c r="E829" s="78"/>
      <c r="F829" s="78"/>
      <c r="G829" s="400"/>
      <c r="H829" s="400"/>
      <c r="I829" s="401"/>
      <c r="J829" s="78"/>
      <c r="K829" s="78"/>
      <c r="L829" s="402"/>
      <c r="M829" s="78"/>
      <c r="N829" s="78"/>
      <c r="O829" s="78"/>
      <c r="P829" s="78"/>
      <c r="Q829" s="78"/>
      <c r="R829" s="36">
        <f t="shared" si="48"/>
        <v>28348.636155563392</v>
      </c>
      <c r="S829" s="386"/>
      <c r="T829" s="78"/>
      <c r="X829" s="39" t="str">
        <f t="shared" si="49"/>
        <v/>
      </c>
      <c r="Y829" s="42" t="str">
        <f t="shared" si="50"/>
        <v/>
      </c>
    </row>
    <row r="830" spans="1:25">
      <c r="A830" s="399"/>
      <c r="B830" s="18"/>
      <c r="C830" s="78"/>
      <c r="D830" s="78"/>
      <c r="E830" s="78"/>
      <c r="F830" s="78"/>
      <c r="G830" s="400"/>
      <c r="H830" s="400"/>
      <c r="I830" s="401"/>
      <c r="J830" s="78"/>
      <c r="K830" s="78"/>
      <c r="L830" s="402"/>
      <c r="M830" s="78"/>
      <c r="N830" s="78"/>
      <c r="O830" s="78"/>
      <c r="P830" s="78"/>
      <c r="Q830" s="78"/>
      <c r="R830" s="36">
        <f t="shared" si="48"/>
        <v>28348.636155563392</v>
      </c>
      <c r="S830" s="386"/>
      <c r="T830" s="78"/>
      <c r="X830" s="39" t="str">
        <f t="shared" si="49"/>
        <v/>
      </c>
      <c r="Y830" s="42" t="str">
        <f t="shared" si="50"/>
        <v/>
      </c>
    </row>
    <row r="831" spans="1:25">
      <c r="A831" s="399"/>
      <c r="B831" s="18"/>
      <c r="C831" s="78"/>
      <c r="D831" s="78"/>
      <c r="E831" s="78"/>
      <c r="F831" s="78"/>
      <c r="G831" s="400"/>
      <c r="H831" s="400"/>
      <c r="I831" s="401"/>
      <c r="J831" s="78"/>
      <c r="K831" s="78"/>
      <c r="L831" s="402"/>
      <c r="M831" s="78"/>
      <c r="N831" s="78"/>
      <c r="O831" s="78"/>
      <c r="P831" s="78"/>
      <c r="Q831" s="78"/>
      <c r="R831" s="36">
        <f t="shared" si="48"/>
        <v>28348.636155563392</v>
      </c>
      <c r="S831" s="386"/>
      <c r="T831" s="78"/>
      <c r="X831" s="39" t="str">
        <f t="shared" si="49"/>
        <v/>
      </c>
      <c r="Y831" s="42" t="str">
        <f t="shared" si="50"/>
        <v/>
      </c>
    </row>
    <row r="832" spans="1:25">
      <c r="A832" s="399"/>
      <c r="B832" s="18"/>
      <c r="C832" s="78"/>
      <c r="D832" s="78"/>
      <c r="E832" s="78"/>
      <c r="F832" s="78"/>
      <c r="G832" s="400"/>
      <c r="H832" s="400"/>
      <c r="I832" s="401"/>
      <c r="J832" s="78"/>
      <c r="K832" s="78"/>
      <c r="L832" s="402"/>
      <c r="M832" s="78"/>
      <c r="N832" s="78"/>
      <c r="O832" s="78"/>
      <c r="P832" s="78"/>
      <c r="Q832" s="78"/>
      <c r="R832" s="36">
        <f t="shared" si="48"/>
        <v>28348.636155563392</v>
      </c>
      <c r="S832" s="386"/>
      <c r="T832" s="78"/>
      <c r="X832" s="39" t="str">
        <f t="shared" si="49"/>
        <v/>
      </c>
      <c r="Y832" s="42" t="str">
        <f t="shared" si="50"/>
        <v/>
      </c>
    </row>
    <row r="833" spans="1:25">
      <c r="A833" s="399"/>
      <c r="B833" s="18"/>
      <c r="C833" s="78"/>
      <c r="D833" s="78"/>
      <c r="E833" s="78"/>
      <c r="F833" s="78"/>
      <c r="G833" s="400"/>
      <c r="H833" s="400"/>
      <c r="I833" s="401"/>
      <c r="J833" s="78"/>
      <c r="K833" s="78"/>
      <c r="L833" s="402"/>
      <c r="M833" s="78"/>
      <c r="N833" s="78"/>
      <c r="O833" s="78"/>
      <c r="P833" s="78"/>
      <c r="Q833" s="78"/>
      <c r="R833" s="36">
        <f t="shared" si="48"/>
        <v>28348.636155563392</v>
      </c>
      <c r="S833" s="386"/>
      <c r="T833" s="78"/>
      <c r="X833" s="39" t="str">
        <f t="shared" si="49"/>
        <v/>
      </c>
      <c r="Y833" s="42" t="str">
        <f t="shared" si="50"/>
        <v/>
      </c>
    </row>
    <row r="834" spans="1:25">
      <c r="A834" s="399"/>
      <c r="B834" s="18"/>
      <c r="C834" s="78"/>
      <c r="D834" s="78"/>
      <c r="E834" s="78"/>
      <c r="F834" s="78"/>
      <c r="G834" s="400"/>
      <c r="H834" s="400"/>
      <c r="I834" s="401"/>
      <c r="J834" s="78"/>
      <c r="K834" s="78"/>
      <c r="L834" s="402"/>
      <c r="M834" s="78"/>
      <c r="N834" s="78"/>
      <c r="O834" s="78"/>
      <c r="P834" s="78"/>
      <c r="Q834" s="78"/>
      <c r="R834" s="36">
        <f t="shared" si="48"/>
        <v>28348.636155563392</v>
      </c>
      <c r="S834" s="386"/>
      <c r="T834" s="78"/>
      <c r="X834" s="39" t="str">
        <f t="shared" si="49"/>
        <v/>
      </c>
      <c r="Y834" s="42" t="str">
        <f t="shared" si="50"/>
        <v/>
      </c>
    </row>
    <row r="835" spans="1:25">
      <c r="A835" s="399"/>
      <c r="B835" s="18"/>
      <c r="C835" s="78"/>
      <c r="D835" s="78"/>
      <c r="E835" s="78"/>
      <c r="F835" s="78"/>
      <c r="G835" s="400"/>
      <c r="H835" s="400"/>
      <c r="I835" s="401"/>
      <c r="J835" s="78"/>
      <c r="K835" s="78"/>
      <c r="L835" s="402"/>
      <c r="M835" s="78"/>
      <c r="N835" s="78"/>
      <c r="O835" s="78"/>
      <c r="P835" s="78"/>
      <c r="Q835" s="78"/>
      <c r="R835" s="36">
        <f t="shared" si="48"/>
        <v>28348.636155563392</v>
      </c>
      <c r="S835" s="386"/>
      <c r="T835" s="78"/>
      <c r="X835" s="39" t="str">
        <f t="shared" si="49"/>
        <v/>
      </c>
      <c r="Y835" s="42" t="str">
        <f t="shared" si="50"/>
        <v/>
      </c>
    </row>
    <row r="836" spans="1:25">
      <c r="A836" s="399"/>
      <c r="B836" s="18"/>
      <c r="C836" s="78"/>
      <c r="D836" s="78"/>
      <c r="E836" s="78"/>
      <c r="F836" s="78"/>
      <c r="G836" s="400"/>
      <c r="H836" s="400"/>
      <c r="I836" s="401"/>
      <c r="J836" s="78"/>
      <c r="K836" s="78"/>
      <c r="L836" s="402"/>
      <c r="M836" s="78"/>
      <c r="N836" s="78"/>
      <c r="O836" s="78"/>
      <c r="P836" s="78"/>
      <c r="Q836" s="78"/>
      <c r="R836" s="36">
        <f t="shared" si="48"/>
        <v>28348.636155563392</v>
      </c>
      <c r="S836" s="386"/>
      <c r="T836" s="78"/>
      <c r="X836" s="39" t="str">
        <f t="shared" si="49"/>
        <v/>
      </c>
      <c r="Y836" s="42" t="str">
        <f t="shared" si="50"/>
        <v/>
      </c>
    </row>
    <row r="837" spans="1:25">
      <c r="A837" s="399"/>
      <c r="B837" s="18"/>
      <c r="C837" s="78"/>
      <c r="D837" s="78"/>
      <c r="E837" s="78"/>
      <c r="F837" s="78"/>
      <c r="G837" s="400"/>
      <c r="H837" s="400"/>
      <c r="I837" s="401"/>
      <c r="J837" s="78"/>
      <c r="K837" s="78"/>
      <c r="L837" s="402"/>
      <c r="M837" s="78"/>
      <c r="N837" s="78"/>
      <c r="O837" s="78"/>
      <c r="P837" s="78"/>
      <c r="Q837" s="78"/>
      <c r="R837" s="36">
        <f t="shared" si="48"/>
        <v>28348.636155563392</v>
      </c>
      <c r="S837" s="386"/>
      <c r="T837" s="78"/>
      <c r="X837" s="39" t="str">
        <f t="shared" si="49"/>
        <v/>
      </c>
      <c r="Y837" s="42" t="str">
        <f t="shared" si="50"/>
        <v/>
      </c>
    </row>
    <row r="838" spans="1:25">
      <c r="A838" s="399"/>
      <c r="B838" s="18"/>
      <c r="C838" s="78"/>
      <c r="D838" s="78"/>
      <c r="E838" s="78"/>
      <c r="F838" s="78"/>
      <c r="G838" s="400"/>
      <c r="H838" s="400"/>
      <c r="I838" s="401"/>
      <c r="J838" s="78"/>
      <c r="K838" s="78"/>
      <c r="L838" s="402"/>
      <c r="M838" s="78"/>
      <c r="N838" s="78"/>
      <c r="O838" s="78"/>
      <c r="P838" s="78"/>
      <c r="Q838" s="78"/>
      <c r="R838" s="36">
        <f t="shared" si="48"/>
        <v>28348.636155563392</v>
      </c>
      <c r="S838" s="386"/>
      <c r="T838" s="78"/>
      <c r="X838" s="39" t="str">
        <f t="shared" si="49"/>
        <v/>
      </c>
      <c r="Y838" s="42" t="str">
        <f t="shared" si="50"/>
        <v/>
      </c>
    </row>
    <row r="839" spans="1:25">
      <c r="A839" s="399"/>
      <c r="B839" s="18"/>
      <c r="C839" s="78"/>
      <c r="D839" s="78"/>
      <c r="E839" s="78"/>
      <c r="F839" s="78"/>
      <c r="G839" s="400"/>
      <c r="H839" s="400"/>
      <c r="I839" s="401"/>
      <c r="J839" s="78"/>
      <c r="K839" s="78"/>
      <c r="L839" s="402"/>
      <c r="M839" s="78"/>
      <c r="N839" s="78"/>
      <c r="O839" s="78"/>
      <c r="P839" s="78"/>
      <c r="Q839" s="78"/>
      <c r="R839" s="36">
        <f t="shared" si="48"/>
        <v>28348.636155563392</v>
      </c>
      <c r="S839" s="386"/>
      <c r="T839" s="78"/>
      <c r="X839" s="39" t="str">
        <f t="shared" si="49"/>
        <v/>
      </c>
      <c r="Y839" s="42" t="str">
        <f t="shared" si="50"/>
        <v/>
      </c>
    </row>
    <row r="840" spans="1:25">
      <c r="A840" s="399"/>
      <c r="B840" s="18"/>
      <c r="C840" s="78"/>
      <c r="D840" s="78"/>
      <c r="E840" s="78"/>
      <c r="F840" s="78"/>
      <c r="G840" s="400"/>
      <c r="H840" s="400"/>
      <c r="I840" s="401"/>
      <c r="J840" s="78"/>
      <c r="K840" s="78"/>
      <c r="L840" s="402"/>
      <c r="M840" s="78"/>
      <c r="N840" s="78"/>
      <c r="O840" s="78"/>
      <c r="P840" s="78"/>
      <c r="Q840" s="78"/>
      <c r="R840" s="36">
        <f t="shared" si="48"/>
        <v>28348.636155563392</v>
      </c>
      <c r="S840" s="386"/>
      <c r="T840" s="78"/>
      <c r="X840" s="39" t="str">
        <f t="shared" si="49"/>
        <v/>
      </c>
      <c r="Y840" s="42" t="str">
        <f t="shared" si="50"/>
        <v/>
      </c>
    </row>
    <row r="841" spans="1:25">
      <c r="A841" s="399"/>
      <c r="B841" s="18"/>
      <c r="C841" s="78"/>
      <c r="D841" s="78"/>
      <c r="E841" s="78"/>
      <c r="F841" s="78"/>
      <c r="G841" s="400"/>
      <c r="H841" s="400"/>
      <c r="I841" s="401"/>
      <c r="J841" s="78"/>
      <c r="K841" s="78"/>
      <c r="L841" s="402"/>
      <c r="M841" s="78"/>
      <c r="N841" s="78"/>
      <c r="O841" s="78"/>
      <c r="P841" s="78"/>
      <c r="Q841" s="78"/>
      <c r="R841" s="36">
        <f t="shared" si="48"/>
        <v>28348.636155563392</v>
      </c>
      <c r="S841" s="386"/>
      <c r="T841" s="78"/>
      <c r="X841" s="39" t="str">
        <f t="shared" si="49"/>
        <v/>
      </c>
      <c r="Y841" s="42" t="str">
        <f t="shared" si="50"/>
        <v/>
      </c>
    </row>
    <row r="842" spans="1:25">
      <c r="A842" s="399"/>
      <c r="B842" s="18"/>
      <c r="C842" s="78"/>
      <c r="D842" s="78"/>
      <c r="E842" s="78"/>
      <c r="F842" s="78"/>
      <c r="G842" s="400"/>
      <c r="H842" s="400"/>
      <c r="I842" s="401"/>
      <c r="J842" s="78"/>
      <c r="K842" s="78"/>
      <c r="L842" s="402"/>
      <c r="M842" s="78"/>
      <c r="N842" s="78"/>
      <c r="O842" s="78"/>
      <c r="P842" s="78"/>
      <c r="Q842" s="78"/>
      <c r="R842" s="36">
        <f t="shared" si="48"/>
        <v>28348.636155563392</v>
      </c>
      <c r="S842" s="386"/>
      <c r="T842" s="78"/>
      <c r="X842" s="39" t="str">
        <f t="shared" si="49"/>
        <v/>
      </c>
      <c r="Y842" s="42" t="str">
        <f t="shared" si="50"/>
        <v/>
      </c>
    </row>
    <row r="843" spans="1:25">
      <c r="A843" s="399"/>
      <c r="B843" s="18"/>
      <c r="C843" s="78"/>
      <c r="D843" s="78"/>
      <c r="E843" s="78"/>
      <c r="F843" s="78"/>
      <c r="G843" s="400"/>
      <c r="H843" s="400"/>
      <c r="I843" s="401"/>
      <c r="J843" s="78"/>
      <c r="K843" s="78"/>
      <c r="L843" s="402"/>
      <c r="M843" s="78"/>
      <c r="N843" s="78"/>
      <c r="O843" s="78"/>
      <c r="P843" s="78"/>
      <c r="Q843" s="78"/>
      <c r="R843" s="36">
        <f t="shared" si="48"/>
        <v>28348.636155563392</v>
      </c>
      <c r="S843" s="386"/>
      <c r="T843" s="78"/>
      <c r="X843" s="39" t="str">
        <f t="shared" si="49"/>
        <v/>
      </c>
      <c r="Y843" s="42" t="str">
        <f t="shared" si="50"/>
        <v/>
      </c>
    </row>
    <row r="844" spans="1:25">
      <c r="A844" s="399"/>
      <c r="B844" s="18"/>
      <c r="C844" s="78"/>
      <c r="D844" s="78"/>
      <c r="E844" s="78"/>
      <c r="F844" s="78"/>
      <c r="G844" s="400"/>
      <c r="H844" s="400"/>
      <c r="I844" s="401"/>
      <c r="J844" s="78"/>
      <c r="K844" s="78"/>
      <c r="L844" s="402"/>
      <c r="M844" s="78"/>
      <c r="N844" s="78"/>
      <c r="O844" s="78"/>
      <c r="P844" s="78"/>
      <c r="Q844" s="78"/>
      <c r="R844" s="36">
        <f t="shared" si="48"/>
        <v>28348.636155563392</v>
      </c>
      <c r="S844" s="386"/>
      <c r="T844" s="78"/>
      <c r="X844" s="39" t="str">
        <f t="shared" si="49"/>
        <v/>
      </c>
      <c r="Y844" s="42" t="str">
        <f t="shared" si="50"/>
        <v/>
      </c>
    </row>
    <row r="845" spans="1:25">
      <c r="A845" s="399"/>
      <c r="B845" s="18"/>
      <c r="C845" s="78"/>
      <c r="D845" s="78"/>
      <c r="E845" s="78"/>
      <c r="F845" s="78"/>
      <c r="G845" s="400"/>
      <c r="H845" s="400"/>
      <c r="I845" s="401"/>
      <c r="J845" s="78"/>
      <c r="K845" s="78"/>
      <c r="L845" s="402"/>
      <c r="M845" s="78"/>
      <c r="N845" s="78"/>
      <c r="O845" s="78"/>
      <c r="P845" s="78"/>
      <c r="Q845" s="78"/>
      <c r="R845" s="36">
        <f t="shared" si="48"/>
        <v>28348.636155563392</v>
      </c>
      <c r="S845" s="386"/>
      <c r="T845" s="78"/>
      <c r="X845" s="39" t="str">
        <f t="shared" si="49"/>
        <v/>
      </c>
      <c r="Y845" s="42" t="str">
        <f t="shared" si="50"/>
        <v/>
      </c>
    </row>
    <row r="846" spans="1:25">
      <c r="A846" s="399"/>
      <c r="B846" s="18"/>
      <c r="C846" s="78"/>
      <c r="D846" s="78"/>
      <c r="E846" s="78"/>
      <c r="F846" s="78"/>
      <c r="G846" s="400"/>
      <c r="H846" s="400"/>
      <c r="I846" s="401"/>
      <c r="J846" s="78"/>
      <c r="K846" s="78"/>
      <c r="L846" s="402"/>
      <c r="M846" s="78"/>
      <c r="N846" s="78"/>
      <c r="O846" s="78"/>
      <c r="P846" s="78"/>
      <c r="Q846" s="78"/>
      <c r="R846" s="36">
        <f t="shared" si="48"/>
        <v>28348.636155563392</v>
      </c>
      <c r="S846" s="386"/>
      <c r="T846" s="78"/>
      <c r="X846" s="39" t="str">
        <f t="shared" si="49"/>
        <v/>
      </c>
      <c r="Y846" s="42" t="str">
        <f t="shared" si="50"/>
        <v/>
      </c>
    </row>
    <row r="847" spans="1:25">
      <c r="A847" s="399"/>
      <c r="B847" s="18"/>
      <c r="C847" s="78"/>
      <c r="D847" s="78"/>
      <c r="E847" s="78"/>
      <c r="F847" s="78"/>
      <c r="G847" s="400"/>
      <c r="H847" s="400"/>
      <c r="I847" s="401"/>
      <c r="J847" s="78"/>
      <c r="K847" s="78"/>
      <c r="L847" s="402"/>
      <c r="M847" s="78"/>
      <c r="N847" s="78"/>
      <c r="O847" s="78"/>
      <c r="P847" s="78"/>
      <c r="Q847" s="78"/>
      <c r="R847" s="36">
        <f t="shared" si="48"/>
        <v>28348.636155563392</v>
      </c>
      <c r="S847" s="386"/>
      <c r="T847" s="78"/>
      <c r="X847" s="39" t="str">
        <f t="shared" si="49"/>
        <v/>
      </c>
      <c r="Y847" s="42" t="str">
        <f t="shared" si="50"/>
        <v/>
      </c>
    </row>
    <row r="848" spans="1:25">
      <c r="A848" s="399"/>
      <c r="B848" s="18"/>
      <c r="C848" s="78"/>
      <c r="D848" s="78"/>
      <c r="E848" s="78"/>
      <c r="F848" s="78"/>
      <c r="G848" s="400"/>
      <c r="H848" s="400"/>
      <c r="I848" s="401"/>
      <c r="J848" s="78"/>
      <c r="K848" s="78"/>
      <c r="L848" s="402"/>
      <c r="M848" s="78"/>
      <c r="N848" s="78"/>
      <c r="O848" s="78"/>
      <c r="P848" s="78"/>
      <c r="Q848" s="78"/>
      <c r="R848" s="36">
        <f t="shared" si="48"/>
        <v>28348.636155563392</v>
      </c>
      <c r="S848" s="386"/>
      <c r="T848" s="78"/>
      <c r="X848" s="39" t="str">
        <f t="shared" si="49"/>
        <v/>
      </c>
      <c r="Y848" s="42" t="str">
        <f t="shared" si="50"/>
        <v/>
      </c>
    </row>
    <row r="849" spans="1:25">
      <c r="A849" s="399"/>
      <c r="B849" s="18"/>
      <c r="C849" s="78"/>
      <c r="D849" s="78"/>
      <c r="E849" s="78"/>
      <c r="F849" s="78"/>
      <c r="G849" s="400"/>
      <c r="H849" s="400"/>
      <c r="I849" s="401"/>
      <c r="J849" s="78"/>
      <c r="K849" s="78"/>
      <c r="L849" s="402"/>
      <c r="M849" s="78"/>
      <c r="N849" s="78"/>
      <c r="O849" s="78"/>
      <c r="P849" s="78"/>
      <c r="Q849" s="78"/>
      <c r="R849" s="36">
        <f t="shared" si="48"/>
        <v>28348.636155563392</v>
      </c>
      <c r="S849" s="386"/>
      <c r="T849" s="78"/>
      <c r="X849" s="39" t="str">
        <f t="shared" si="49"/>
        <v/>
      </c>
      <c r="Y849" s="42" t="str">
        <f t="shared" si="50"/>
        <v/>
      </c>
    </row>
    <row r="850" spans="1:25">
      <c r="A850" s="399"/>
      <c r="B850" s="18"/>
      <c r="C850" s="78"/>
      <c r="D850" s="78"/>
      <c r="E850" s="78"/>
      <c r="F850" s="78"/>
      <c r="G850" s="400"/>
      <c r="H850" s="400"/>
      <c r="I850" s="401"/>
      <c r="J850" s="78"/>
      <c r="K850" s="78"/>
      <c r="L850" s="402"/>
      <c r="M850" s="78"/>
      <c r="N850" s="78"/>
      <c r="O850" s="78"/>
      <c r="P850" s="78"/>
      <c r="Q850" s="78"/>
      <c r="R850" s="36">
        <f t="shared" si="48"/>
        <v>28348.636155563392</v>
      </c>
      <c r="S850" s="386"/>
      <c r="T850" s="78"/>
      <c r="X850" s="39" t="str">
        <f t="shared" si="49"/>
        <v/>
      </c>
      <c r="Y850" s="42" t="str">
        <f t="shared" si="50"/>
        <v/>
      </c>
    </row>
    <row r="851" spans="1:25">
      <c r="A851" s="399"/>
      <c r="B851" s="18"/>
      <c r="C851" s="78"/>
      <c r="D851" s="78"/>
      <c r="E851" s="78"/>
      <c r="F851" s="78"/>
      <c r="G851" s="400"/>
      <c r="H851" s="400"/>
      <c r="I851" s="401"/>
      <c r="J851" s="78"/>
      <c r="K851" s="78"/>
      <c r="L851" s="402"/>
      <c r="M851" s="78"/>
      <c r="N851" s="78"/>
      <c r="O851" s="78"/>
      <c r="P851" s="78"/>
      <c r="Q851" s="78"/>
      <c r="R851" s="36">
        <f t="shared" si="48"/>
        <v>28348.636155563392</v>
      </c>
      <c r="S851" s="386"/>
      <c r="T851" s="78"/>
      <c r="X851" s="39" t="str">
        <f t="shared" si="49"/>
        <v/>
      </c>
      <c r="Y851" s="42" t="str">
        <f t="shared" si="50"/>
        <v/>
      </c>
    </row>
    <row r="852" spans="1:25">
      <c r="A852" s="399"/>
      <c r="B852" s="18"/>
      <c r="C852" s="78"/>
      <c r="D852" s="78"/>
      <c r="E852" s="78"/>
      <c r="F852" s="78"/>
      <c r="G852" s="400"/>
      <c r="H852" s="400"/>
      <c r="I852" s="401"/>
      <c r="J852" s="78"/>
      <c r="K852" s="78"/>
      <c r="L852" s="402"/>
      <c r="M852" s="78"/>
      <c r="N852" s="78"/>
      <c r="O852" s="78"/>
      <c r="P852" s="78"/>
      <c r="Q852" s="78"/>
      <c r="R852" s="36">
        <f t="shared" si="48"/>
        <v>28348.636155563392</v>
      </c>
      <c r="S852" s="386"/>
      <c r="T852" s="78"/>
      <c r="X852" s="39" t="str">
        <f t="shared" si="49"/>
        <v/>
      </c>
      <c r="Y852" s="42" t="str">
        <f t="shared" si="50"/>
        <v/>
      </c>
    </row>
    <row r="853" spans="1:25">
      <c r="A853" s="399"/>
      <c r="B853" s="18"/>
      <c r="C853" s="78"/>
      <c r="D853" s="78"/>
      <c r="E853" s="78"/>
      <c r="F853" s="78"/>
      <c r="G853" s="400"/>
      <c r="H853" s="400"/>
      <c r="I853" s="401"/>
      <c r="J853" s="78"/>
      <c r="K853" s="78"/>
      <c r="L853" s="402"/>
      <c r="M853" s="78"/>
      <c r="N853" s="78"/>
      <c r="O853" s="78"/>
      <c r="P853" s="78"/>
      <c r="Q853" s="78"/>
      <c r="R853" s="36">
        <f t="shared" si="48"/>
        <v>28348.636155563392</v>
      </c>
      <c r="S853" s="386"/>
      <c r="T853" s="78"/>
      <c r="X853" s="39" t="str">
        <f t="shared" si="49"/>
        <v/>
      </c>
      <c r="Y853" s="42" t="str">
        <f t="shared" si="50"/>
        <v/>
      </c>
    </row>
    <row r="854" spans="1:25">
      <c r="A854" s="399"/>
      <c r="B854" s="18"/>
      <c r="C854" s="78"/>
      <c r="D854" s="78"/>
      <c r="E854" s="78"/>
      <c r="F854" s="78"/>
      <c r="G854" s="400"/>
      <c r="H854" s="400"/>
      <c r="I854" s="401"/>
      <c r="J854" s="78"/>
      <c r="K854" s="78"/>
      <c r="L854" s="402"/>
      <c r="M854" s="78"/>
      <c r="N854" s="78"/>
      <c r="O854" s="78"/>
      <c r="P854" s="78"/>
      <c r="Q854" s="78"/>
      <c r="R854" s="36">
        <f t="shared" si="48"/>
        <v>28348.636155563392</v>
      </c>
      <c r="S854" s="386"/>
      <c r="T854" s="78"/>
      <c r="X854" s="39" t="str">
        <f t="shared" si="49"/>
        <v/>
      </c>
      <c r="Y854" s="42" t="str">
        <f t="shared" si="50"/>
        <v/>
      </c>
    </row>
    <row r="855" spans="1:25">
      <c r="A855" s="399"/>
      <c r="B855" s="18"/>
      <c r="C855" s="78"/>
      <c r="D855" s="78"/>
      <c r="E855" s="78"/>
      <c r="F855" s="78"/>
      <c r="G855" s="400"/>
      <c r="H855" s="400"/>
      <c r="I855" s="401"/>
      <c r="J855" s="78"/>
      <c r="K855" s="78"/>
      <c r="L855" s="402"/>
      <c r="M855" s="78"/>
      <c r="N855" s="78"/>
      <c r="O855" s="78"/>
      <c r="P855" s="78"/>
      <c r="Q855" s="78"/>
      <c r="R855" s="36">
        <f t="shared" si="48"/>
        <v>28348.636155563392</v>
      </c>
      <c r="S855" s="386"/>
      <c r="T855" s="78"/>
      <c r="X855" s="39" t="str">
        <f t="shared" si="49"/>
        <v/>
      </c>
      <c r="Y855" s="42" t="str">
        <f t="shared" si="50"/>
        <v/>
      </c>
    </row>
    <row r="856" spans="1:25">
      <c r="A856" s="399"/>
      <c r="B856" s="18"/>
      <c r="C856" s="78"/>
      <c r="D856" s="78"/>
      <c r="E856" s="78"/>
      <c r="F856" s="78"/>
      <c r="G856" s="400"/>
      <c r="H856" s="400"/>
      <c r="I856" s="401"/>
      <c r="J856" s="78"/>
      <c r="K856" s="78"/>
      <c r="L856" s="402"/>
      <c r="M856" s="78"/>
      <c r="N856" s="78"/>
      <c r="O856" s="78"/>
      <c r="P856" s="78"/>
      <c r="Q856" s="78"/>
      <c r="R856" s="36">
        <f t="shared" si="48"/>
        <v>28348.636155563392</v>
      </c>
      <c r="S856" s="386"/>
      <c r="T856" s="78"/>
      <c r="X856" s="39" t="str">
        <f t="shared" si="49"/>
        <v/>
      </c>
      <c r="Y856" s="42" t="str">
        <f t="shared" si="50"/>
        <v/>
      </c>
    </row>
    <row r="857" spans="1:25">
      <c r="A857" s="399"/>
      <c r="B857" s="18"/>
      <c r="C857" s="78"/>
      <c r="D857" s="78"/>
      <c r="E857" s="78"/>
      <c r="F857" s="78"/>
      <c r="G857" s="400"/>
      <c r="H857" s="400"/>
      <c r="I857" s="401"/>
      <c r="J857" s="78"/>
      <c r="K857" s="78"/>
      <c r="L857" s="402"/>
      <c r="M857" s="78"/>
      <c r="N857" s="78"/>
      <c r="O857" s="78"/>
      <c r="P857" s="78"/>
      <c r="Q857" s="78"/>
      <c r="R857" s="36">
        <f t="shared" si="48"/>
        <v>28348.636155563392</v>
      </c>
      <c r="S857" s="386"/>
      <c r="T857" s="78"/>
      <c r="X857" s="39" t="str">
        <f t="shared" si="49"/>
        <v/>
      </c>
      <c r="Y857" s="42" t="str">
        <f t="shared" si="50"/>
        <v/>
      </c>
    </row>
    <row r="858" spans="1:25">
      <c r="A858" s="399"/>
      <c r="B858" s="18"/>
      <c r="C858" s="78"/>
      <c r="D858" s="78"/>
      <c r="E858" s="78"/>
      <c r="F858" s="78"/>
      <c r="G858" s="400"/>
      <c r="H858" s="400"/>
      <c r="I858" s="401"/>
      <c r="J858" s="78"/>
      <c r="K858" s="78"/>
      <c r="L858" s="402"/>
      <c r="M858" s="78"/>
      <c r="N858" s="78"/>
      <c r="O858" s="78"/>
      <c r="P858" s="78"/>
      <c r="Q858" s="78"/>
      <c r="R858" s="36">
        <f t="shared" si="48"/>
        <v>28348.636155563392</v>
      </c>
      <c r="S858" s="386"/>
      <c r="T858" s="78"/>
      <c r="X858" s="39" t="str">
        <f t="shared" si="49"/>
        <v/>
      </c>
      <c r="Y858" s="42" t="str">
        <f t="shared" si="50"/>
        <v/>
      </c>
    </row>
    <row r="859" spans="1:25">
      <c r="A859" s="399"/>
      <c r="B859" s="18"/>
      <c r="C859" s="78"/>
      <c r="D859" s="78"/>
      <c r="E859" s="78"/>
      <c r="F859" s="78"/>
      <c r="G859" s="400"/>
      <c r="H859" s="400"/>
      <c r="I859" s="401"/>
      <c r="J859" s="78"/>
      <c r="K859" s="78"/>
      <c r="L859" s="402"/>
      <c r="M859" s="78"/>
      <c r="N859" s="78"/>
      <c r="O859" s="78"/>
      <c r="P859" s="78"/>
      <c r="Q859" s="78"/>
      <c r="R859" s="36">
        <f t="shared" si="48"/>
        <v>28348.636155563392</v>
      </c>
      <c r="S859" s="386"/>
      <c r="T859" s="78"/>
      <c r="X859" s="39" t="str">
        <f t="shared" si="49"/>
        <v/>
      </c>
      <c r="Y859" s="42" t="str">
        <f t="shared" si="50"/>
        <v/>
      </c>
    </row>
    <row r="860" spans="1:25">
      <c r="A860" s="399"/>
      <c r="B860" s="18"/>
      <c r="C860" s="78"/>
      <c r="D860" s="78"/>
      <c r="E860" s="78"/>
      <c r="F860" s="78"/>
      <c r="G860" s="400"/>
      <c r="H860" s="400"/>
      <c r="I860" s="401"/>
      <c r="J860" s="78"/>
      <c r="K860" s="78"/>
      <c r="L860" s="402"/>
      <c r="M860" s="78"/>
      <c r="N860" s="78"/>
      <c r="O860" s="78"/>
      <c r="P860" s="78"/>
      <c r="Q860" s="78"/>
      <c r="R860" s="36">
        <f t="shared" si="48"/>
        <v>28348.636155563392</v>
      </c>
      <c r="S860" s="386"/>
      <c r="T860" s="78"/>
      <c r="X860" s="39" t="str">
        <f t="shared" si="49"/>
        <v/>
      </c>
      <c r="Y860" s="42" t="str">
        <f t="shared" si="50"/>
        <v/>
      </c>
    </row>
    <row r="861" spans="1:25">
      <c r="A861" s="399"/>
      <c r="B861" s="18"/>
      <c r="C861" s="78"/>
      <c r="D861" s="78"/>
      <c r="E861" s="78"/>
      <c r="F861" s="78"/>
      <c r="G861" s="400"/>
      <c r="H861" s="400"/>
      <c r="I861" s="401"/>
      <c r="J861" s="78"/>
      <c r="K861" s="78"/>
      <c r="L861" s="402"/>
      <c r="M861" s="78"/>
      <c r="N861" s="78"/>
      <c r="O861" s="78"/>
      <c r="P861" s="78"/>
      <c r="Q861" s="78"/>
      <c r="R861" s="36">
        <f t="shared" si="48"/>
        <v>28348.636155563392</v>
      </c>
      <c r="S861" s="386"/>
      <c r="T861" s="78"/>
      <c r="X861" s="39" t="str">
        <f t="shared" si="49"/>
        <v/>
      </c>
      <c r="Y861" s="42" t="str">
        <f t="shared" si="50"/>
        <v/>
      </c>
    </row>
    <row r="862" spans="1:25">
      <c r="A862" s="399"/>
      <c r="B862" s="18"/>
      <c r="C862" s="78"/>
      <c r="D862" s="78"/>
      <c r="E862" s="78"/>
      <c r="F862" s="78"/>
      <c r="G862" s="400"/>
      <c r="H862" s="400"/>
      <c r="I862" s="401"/>
      <c r="J862" s="78"/>
      <c r="K862" s="78"/>
      <c r="L862" s="402"/>
      <c r="M862" s="78"/>
      <c r="N862" s="78"/>
      <c r="O862" s="78"/>
      <c r="P862" s="78"/>
      <c r="Q862" s="78"/>
      <c r="R862" s="36">
        <f t="shared" si="48"/>
        <v>28348.636155563392</v>
      </c>
      <c r="S862" s="386"/>
      <c r="T862" s="78"/>
      <c r="X862" s="39" t="str">
        <f t="shared" si="49"/>
        <v/>
      </c>
      <c r="Y862" s="42" t="str">
        <f t="shared" si="50"/>
        <v/>
      </c>
    </row>
    <row r="863" spans="1:25">
      <c r="A863" s="399"/>
      <c r="B863" s="18"/>
      <c r="C863" s="78"/>
      <c r="D863" s="78"/>
      <c r="E863" s="78"/>
      <c r="F863" s="78"/>
      <c r="G863" s="400"/>
      <c r="H863" s="400"/>
      <c r="I863" s="401"/>
      <c r="J863" s="78"/>
      <c r="K863" s="78"/>
      <c r="L863" s="402"/>
      <c r="M863" s="78"/>
      <c r="N863" s="78"/>
      <c r="O863" s="78"/>
      <c r="P863" s="78"/>
      <c r="Q863" s="78"/>
      <c r="R863" s="36">
        <f t="shared" si="48"/>
        <v>28348.636155563392</v>
      </c>
      <c r="S863" s="386"/>
      <c r="T863" s="78"/>
      <c r="X863" s="39" t="str">
        <f t="shared" si="49"/>
        <v/>
      </c>
      <c r="Y863" s="42" t="str">
        <f t="shared" si="50"/>
        <v/>
      </c>
    </row>
    <row r="864" spans="1:25">
      <c r="A864" s="399"/>
      <c r="B864" s="18"/>
      <c r="C864" s="78"/>
      <c r="D864" s="78"/>
      <c r="E864" s="78"/>
      <c r="F864" s="78"/>
      <c r="G864" s="400"/>
      <c r="H864" s="400"/>
      <c r="I864" s="401"/>
      <c r="J864" s="78"/>
      <c r="K864" s="78"/>
      <c r="L864" s="402"/>
      <c r="M864" s="78"/>
      <c r="N864" s="78"/>
      <c r="O864" s="78"/>
      <c r="P864" s="78"/>
      <c r="Q864" s="78"/>
      <c r="R864" s="36">
        <f t="shared" si="48"/>
        <v>28348.636155563392</v>
      </c>
      <c r="S864" s="386"/>
      <c r="T864" s="78"/>
      <c r="X864" s="39" t="str">
        <f t="shared" si="49"/>
        <v/>
      </c>
      <c r="Y864" s="42" t="str">
        <f t="shared" si="50"/>
        <v/>
      </c>
    </row>
    <row r="865" spans="1:25">
      <c r="A865" s="399"/>
      <c r="B865" s="18"/>
      <c r="C865" s="78"/>
      <c r="D865" s="78"/>
      <c r="E865" s="78"/>
      <c r="F865" s="78"/>
      <c r="G865" s="400"/>
      <c r="H865" s="400"/>
      <c r="I865" s="401"/>
      <c r="J865" s="78"/>
      <c r="K865" s="78"/>
      <c r="L865" s="402"/>
      <c r="M865" s="78"/>
      <c r="N865" s="78"/>
      <c r="O865" s="78"/>
      <c r="P865" s="78"/>
      <c r="Q865" s="78"/>
      <c r="R865" s="36">
        <f t="shared" si="48"/>
        <v>28348.636155563392</v>
      </c>
      <c r="S865" s="386"/>
      <c r="T865" s="78"/>
      <c r="X865" s="39" t="str">
        <f t="shared" si="49"/>
        <v/>
      </c>
      <c r="Y865" s="42" t="str">
        <f t="shared" si="50"/>
        <v/>
      </c>
    </row>
    <row r="866" spans="1:25">
      <c r="A866" s="399"/>
      <c r="B866" s="18"/>
      <c r="C866" s="78"/>
      <c r="D866" s="78"/>
      <c r="E866" s="78"/>
      <c r="F866" s="78"/>
      <c r="G866" s="400"/>
      <c r="H866" s="400"/>
      <c r="I866" s="401"/>
      <c r="J866" s="78"/>
      <c r="K866" s="78"/>
      <c r="L866" s="402"/>
      <c r="M866" s="78"/>
      <c r="N866" s="78"/>
      <c r="O866" s="78"/>
      <c r="P866" s="78"/>
      <c r="Q866" s="78"/>
      <c r="R866" s="36">
        <f t="shared" ref="R866:R929" si="51">R865*((J866/100)+1)</f>
        <v>28348.636155563392</v>
      </c>
      <c r="S866" s="386"/>
      <c r="T866" s="78"/>
      <c r="X866" s="39" t="str">
        <f t="shared" si="49"/>
        <v/>
      </c>
      <c r="Y866" s="42" t="str">
        <f t="shared" si="50"/>
        <v/>
      </c>
    </row>
    <row r="867" spans="1:25">
      <c r="A867" s="399"/>
      <c r="B867" s="18"/>
      <c r="C867" s="78"/>
      <c r="D867" s="78"/>
      <c r="E867" s="78"/>
      <c r="F867" s="78"/>
      <c r="G867" s="400"/>
      <c r="H867" s="400"/>
      <c r="I867" s="401"/>
      <c r="J867" s="78"/>
      <c r="K867" s="78"/>
      <c r="L867" s="402"/>
      <c r="M867" s="78"/>
      <c r="N867" s="78"/>
      <c r="O867" s="78"/>
      <c r="P867" s="78"/>
      <c r="Q867" s="78"/>
      <c r="R867" s="36">
        <f t="shared" si="51"/>
        <v>28348.636155563392</v>
      </c>
      <c r="S867" s="386"/>
      <c r="T867" s="78"/>
      <c r="X867" s="39" t="str">
        <f t="shared" si="49"/>
        <v/>
      </c>
      <c r="Y867" s="42" t="str">
        <f t="shared" si="50"/>
        <v/>
      </c>
    </row>
    <row r="868" spans="1:25">
      <c r="A868" s="399"/>
      <c r="B868" s="18"/>
      <c r="C868" s="78"/>
      <c r="D868" s="78"/>
      <c r="E868" s="78"/>
      <c r="F868" s="78"/>
      <c r="G868" s="400"/>
      <c r="H868" s="400"/>
      <c r="I868" s="401"/>
      <c r="J868" s="78"/>
      <c r="K868" s="78"/>
      <c r="L868" s="402"/>
      <c r="M868" s="78"/>
      <c r="N868" s="78"/>
      <c r="O868" s="78"/>
      <c r="P868" s="78"/>
      <c r="Q868" s="78"/>
      <c r="R868" s="36">
        <f t="shared" si="51"/>
        <v>28348.636155563392</v>
      </c>
      <c r="S868" s="386"/>
      <c r="T868" s="78"/>
      <c r="X868" s="39" t="str">
        <f t="shared" si="49"/>
        <v/>
      </c>
      <c r="Y868" s="42" t="str">
        <f t="shared" si="50"/>
        <v/>
      </c>
    </row>
    <row r="869" spans="1:25">
      <c r="A869" s="399"/>
      <c r="B869" s="18"/>
      <c r="C869" s="78"/>
      <c r="D869" s="78"/>
      <c r="E869" s="78"/>
      <c r="F869" s="78"/>
      <c r="G869" s="400"/>
      <c r="H869" s="400"/>
      <c r="I869" s="401"/>
      <c r="J869" s="78"/>
      <c r="K869" s="78"/>
      <c r="L869" s="402"/>
      <c r="M869" s="78"/>
      <c r="N869" s="78"/>
      <c r="O869" s="78"/>
      <c r="P869" s="78"/>
      <c r="Q869" s="78"/>
      <c r="R869" s="36">
        <f t="shared" si="51"/>
        <v>28348.636155563392</v>
      </c>
      <c r="S869" s="386"/>
      <c r="T869" s="78"/>
      <c r="X869" s="39" t="str">
        <f t="shared" si="49"/>
        <v/>
      </c>
      <c r="Y869" s="42" t="str">
        <f t="shared" si="50"/>
        <v/>
      </c>
    </row>
    <row r="870" spans="1:25">
      <c r="A870" s="399"/>
      <c r="B870" s="18"/>
      <c r="C870" s="78"/>
      <c r="D870" s="78"/>
      <c r="E870" s="78"/>
      <c r="F870" s="78"/>
      <c r="G870" s="400"/>
      <c r="H870" s="400"/>
      <c r="I870" s="401"/>
      <c r="J870" s="78"/>
      <c r="K870" s="78"/>
      <c r="L870" s="402"/>
      <c r="M870" s="78"/>
      <c r="N870" s="78"/>
      <c r="O870" s="78"/>
      <c r="P870" s="78"/>
      <c r="Q870" s="78"/>
      <c r="R870" s="36">
        <f t="shared" si="51"/>
        <v>28348.636155563392</v>
      </c>
      <c r="S870" s="386"/>
      <c r="T870" s="78"/>
      <c r="X870" s="39" t="str">
        <f t="shared" si="49"/>
        <v/>
      </c>
      <c r="Y870" s="42" t="str">
        <f t="shared" si="50"/>
        <v/>
      </c>
    </row>
    <row r="871" spans="1:25">
      <c r="A871" s="399"/>
      <c r="B871" s="18"/>
      <c r="C871" s="78"/>
      <c r="D871" s="78"/>
      <c r="E871" s="78"/>
      <c r="F871" s="78"/>
      <c r="G871" s="400"/>
      <c r="H871" s="400"/>
      <c r="I871" s="401"/>
      <c r="J871" s="78"/>
      <c r="K871" s="78"/>
      <c r="L871" s="402"/>
      <c r="M871" s="78"/>
      <c r="N871" s="78"/>
      <c r="O871" s="78"/>
      <c r="P871" s="78"/>
      <c r="Q871" s="78"/>
      <c r="R871" s="36">
        <f t="shared" si="51"/>
        <v>28348.636155563392</v>
      </c>
      <c r="S871" s="386"/>
      <c r="T871" s="78"/>
      <c r="X871" s="39" t="str">
        <f t="shared" si="49"/>
        <v/>
      </c>
      <c r="Y871" s="42" t="str">
        <f t="shared" si="50"/>
        <v/>
      </c>
    </row>
    <row r="872" spans="1:25">
      <c r="A872" s="399"/>
      <c r="B872" s="18"/>
      <c r="C872" s="78"/>
      <c r="D872" s="78"/>
      <c r="E872" s="78"/>
      <c r="F872" s="78"/>
      <c r="G872" s="400"/>
      <c r="H872" s="400"/>
      <c r="I872" s="401"/>
      <c r="J872" s="78"/>
      <c r="K872" s="78"/>
      <c r="L872" s="402"/>
      <c r="M872" s="78"/>
      <c r="N872" s="78"/>
      <c r="O872" s="78"/>
      <c r="P872" s="78"/>
      <c r="Q872" s="78"/>
      <c r="R872" s="36">
        <f t="shared" si="51"/>
        <v>28348.636155563392</v>
      </c>
      <c r="S872" s="386"/>
      <c r="T872" s="78"/>
      <c r="X872" s="39" t="str">
        <f t="shared" si="49"/>
        <v/>
      </c>
      <c r="Y872" s="42" t="str">
        <f t="shared" si="50"/>
        <v/>
      </c>
    </row>
    <row r="873" spans="1:25">
      <c r="A873" s="399"/>
      <c r="B873" s="18"/>
      <c r="C873" s="78"/>
      <c r="D873" s="78"/>
      <c r="E873" s="78"/>
      <c r="F873" s="78"/>
      <c r="G873" s="400"/>
      <c r="H873" s="400"/>
      <c r="I873" s="401"/>
      <c r="J873" s="78"/>
      <c r="K873" s="78"/>
      <c r="L873" s="402"/>
      <c r="M873" s="78"/>
      <c r="N873" s="78"/>
      <c r="O873" s="78"/>
      <c r="P873" s="78"/>
      <c r="Q873" s="78"/>
      <c r="R873" s="36">
        <f t="shared" si="51"/>
        <v>28348.636155563392</v>
      </c>
      <c r="S873" s="386"/>
      <c r="T873" s="78"/>
      <c r="X873" s="39" t="str">
        <f t="shared" si="49"/>
        <v/>
      </c>
      <c r="Y873" s="42" t="str">
        <f t="shared" si="50"/>
        <v/>
      </c>
    </row>
    <row r="874" spans="1:25">
      <c r="A874" s="399"/>
      <c r="B874" s="18"/>
      <c r="C874" s="78"/>
      <c r="D874" s="78"/>
      <c r="E874" s="78"/>
      <c r="F874" s="78"/>
      <c r="G874" s="400"/>
      <c r="H874" s="400"/>
      <c r="I874" s="401"/>
      <c r="J874" s="78"/>
      <c r="K874" s="78"/>
      <c r="L874" s="402"/>
      <c r="M874" s="78"/>
      <c r="N874" s="78"/>
      <c r="O874" s="78"/>
      <c r="P874" s="78"/>
      <c r="Q874" s="78"/>
      <c r="R874" s="36">
        <f t="shared" si="51"/>
        <v>28348.636155563392</v>
      </c>
      <c r="S874" s="386"/>
      <c r="T874" s="78"/>
      <c r="X874" s="39" t="str">
        <f t="shared" si="49"/>
        <v/>
      </c>
      <c r="Y874" s="42" t="str">
        <f t="shared" si="50"/>
        <v/>
      </c>
    </row>
    <row r="875" spans="1:25">
      <c r="A875" s="399"/>
      <c r="B875" s="18"/>
      <c r="C875" s="78"/>
      <c r="D875" s="78"/>
      <c r="E875" s="78"/>
      <c r="F875" s="78"/>
      <c r="G875" s="400"/>
      <c r="H875" s="400"/>
      <c r="I875" s="401"/>
      <c r="J875" s="78"/>
      <c r="K875" s="78"/>
      <c r="L875" s="402"/>
      <c r="M875" s="78"/>
      <c r="N875" s="78"/>
      <c r="O875" s="78"/>
      <c r="P875" s="78"/>
      <c r="Q875" s="78"/>
      <c r="R875" s="36">
        <f t="shared" si="51"/>
        <v>28348.636155563392</v>
      </c>
      <c r="S875" s="386"/>
      <c r="T875" s="78"/>
      <c r="X875" s="39" t="str">
        <f t="shared" si="49"/>
        <v/>
      </c>
      <c r="Y875" s="42" t="str">
        <f t="shared" si="50"/>
        <v/>
      </c>
    </row>
    <row r="876" spans="1:25">
      <c r="A876" s="399"/>
      <c r="B876" s="18"/>
      <c r="C876" s="78"/>
      <c r="D876" s="78"/>
      <c r="E876" s="78"/>
      <c r="F876" s="78"/>
      <c r="G876" s="400"/>
      <c r="H876" s="400"/>
      <c r="I876" s="401"/>
      <c r="J876" s="78"/>
      <c r="K876" s="78"/>
      <c r="L876" s="402"/>
      <c r="M876" s="78"/>
      <c r="N876" s="78"/>
      <c r="O876" s="78"/>
      <c r="P876" s="78"/>
      <c r="Q876" s="78"/>
      <c r="R876" s="36">
        <f t="shared" si="51"/>
        <v>28348.636155563392</v>
      </c>
      <c r="S876" s="386"/>
      <c r="T876" s="78"/>
      <c r="X876" s="39" t="str">
        <f t="shared" si="49"/>
        <v/>
      </c>
      <c r="Y876" s="42" t="str">
        <f t="shared" si="50"/>
        <v/>
      </c>
    </row>
    <row r="877" spans="1:25">
      <c r="A877" s="399"/>
      <c r="B877" s="18"/>
      <c r="C877" s="78"/>
      <c r="D877" s="78"/>
      <c r="E877" s="78"/>
      <c r="F877" s="78"/>
      <c r="G877" s="400"/>
      <c r="H877" s="400"/>
      <c r="I877" s="401"/>
      <c r="J877" s="78"/>
      <c r="K877" s="78"/>
      <c r="L877" s="402"/>
      <c r="M877" s="78"/>
      <c r="N877" s="78"/>
      <c r="O877" s="78"/>
      <c r="P877" s="78"/>
      <c r="Q877" s="78"/>
      <c r="R877" s="36">
        <f t="shared" si="51"/>
        <v>28348.636155563392</v>
      </c>
      <c r="S877" s="386"/>
      <c r="T877" s="78"/>
      <c r="X877" s="39" t="str">
        <f t="shared" si="49"/>
        <v/>
      </c>
      <c r="Y877" s="42" t="str">
        <f t="shared" si="50"/>
        <v/>
      </c>
    </row>
    <row r="878" spans="1:25">
      <c r="A878" s="399"/>
      <c r="B878" s="18"/>
      <c r="C878" s="78"/>
      <c r="D878" s="78"/>
      <c r="E878" s="78"/>
      <c r="F878" s="78"/>
      <c r="G878" s="400"/>
      <c r="H878" s="400"/>
      <c r="I878" s="401"/>
      <c r="J878" s="78"/>
      <c r="K878" s="78"/>
      <c r="L878" s="402"/>
      <c r="M878" s="78"/>
      <c r="N878" s="78"/>
      <c r="O878" s="78"/>
      <c r="P878" s="78"/>
      <c r="Q878" s="78"/>
      <c r="R878" s="36">
        <f t="shared" si="51"/>
        <v>28348.636155563392</v>
      </c>
      <c r="S878" s="386"/>
      <c r="T878" s="78"/>
      <c r="X878" s="39" t="str">
        <f t="shared" si="49"/>
        <v/>
      </c>
      <c r="Y878" s="42" t="str">
        <f t="shared" si="50"/>
        <v/>
      </c>
    </row>
    <row r="879" spans="1:25">
      <c r="A879" s="399"/>
      <c r="B879" s="18"/>
      <c r="C879" s="78"/>
      <c r="D879" s="78"/>
      <c r="E879" s="78"/>
      <c r="F879" s="78"/>
      <c r="G879" s="400"/>
      <c r="H879" s="400"/>
      <c r="I879" s="401"/>
      <c r="J879" s="78"/>
      <c r="K879" s="78"/>
      <c r="L879" s="402"/>
      <c r="M879" s="78"/>
      <c r="N879" s="78"/>
      <c r="O879" s="78"/>
      <c r="P879" s="78"/>
      <c r="Q879" s="78"/>
      <c r="R879" s="36">
        <f t="shared" si="51"/>
        <v>28348.636155563392</v>
      </c>
      <c r="S879" s="386"/>
      <c r="T879" s="78"/>
      <c r="X879" s="39" t="str">
        <f t="shared" si="49"/>
        <v/>
      </c>
      <c r="Y879" s="42" t="str">
        <f t="shared" si="50"/>
        <v/>
      </c>
    </row>
    <row r="880" spans="1:25">
      <c r="A880" s="399"/>
      <c r="B880" s="18"/>
      <c r="C880" s="78"/>
      <c r="D880" s="78"/>
      <c r="E880" s="78"/>
      <c r="F880" s="78"/>
      <c r="G880" s="400"/>
      <c r="H880" s="400"/>
      <c r="I880" s="401"/>
      <c r="J880" s="78"/>
      <c r="K880" s="78"/>
      <c r="L880" s="402"/>
      <c r="M880" s="78"/>
      <c r="N880" s="78"/>
      <c r="O880" s="78"/>
      <c r="P880" s="78"/>
      <c r="Q880" s="78"/>
      <c r="R880" s="36">
        <f t="shared" si="51"/>
        <v>28348.636155563392</v>
      </c>
      <c r="S880" s="386"/>
      <c r="T880" s="78"/>
      <c r="X880" s="39" t="str">
        <f t="shared" si="49"/>
        <v/>
      </c>
      <c r="Y880" s="42" t="str">
        <f t="shared" si="50"/>
        <v/>
      </c>
    </row>
    <row r="881" spans="1:25">
      <c r="A881" s="399"/>
      <c r="B881" s="18"/>
      <c r="C881" s="78"/>
      <c r="D881" s="78"/>
      <c r="E881" s="78"/>
      <c r="F881" s="78"/>
      <c r="G881" s="400"/>
      <c r="H881" s="400"/>
      <c r="I881" s="401"/>
      <c r="J881" s="78"/>
      <c r="K881" s="78"/>
      <c r="L881" s="402"/>
      <c r="M881" s="78"/>
      <c r="N881" s="78"/>
      <c r="O881" s="78"/>
      <c r="P881" s="78"/>
      <c r="Q881" s="78"/>
      <c r="R881" s="36">
        <f t="shared" si="51"/>
        <v>28348.636155563392</v>
      </c>
      <c r="S881" s="386"/>
      <c r="T881" s="78"/>
      <c r="X881" s="39" t="str">
        <f t="shared" si="49"/>
        <v/>
      </c>
      <c r="Y881" s="42" t="str">
        <f t="shared" si="50"/>
        <v/>
      </c>
    </row>
    <row r="882" spans="1:25">
      <c r="A882" s="399"/>
      <c r="B882" s="18"/>
      <c r="C882" s="78"/>
      <c r="D882" s="78"/>
      <c r="E882" s="78"/>
      <c r="F882" s="78"/>
      <c r="G882" s="400"/>
      <c r="H882" s="400"/>
      <c r="I882" s="401"/>
      <c r="J882" s="78"/>
      <c r="K882" s="78"/>
      <c r="L882" s="402"/>
      <c r="M882" s="78"/>
      <c r="N882" s="78"/>
      <c r="O882" s="78"/>
      <c r="P882" s="78"/>
      <c r="Q882" s="78"/>
      <c r="R882" s="36">
        <f t="shared" si="51"/>
        <v>28348.636155563392</v>
      </c>
      <c r="S882" s="386"/>
      <c r="T882" s="78"/>
      <c r="X882" s="39" t="str">
        <f t="shared" si="49"/>
        <v/>
      </c>
      <c r="Y882" s="42" t="str">
        <f t="shared" si="50"/>
        <v/>
      </c>
    </row>
    <row r="883" spans="1:25">
      <c r="A883" s="399"/>
      <c r="B883" s="18"/>
      <c r="C883" s="78"/>
      <c r="D883" s="78"/>
      <c r="E883" s="78"/>
      <c r="F883" s="78"/>
      <c r="G883" s="400"/>
      <c r="H883" s="400"/>
      <c r="I883" s="401"/>
      <c r="J883" s="78"/>
      <c r="K883" s="78"/>
      <c r="L883" s="402"/>
      <c r="M883" s="78"/>
      <c r="N883" s="78"/>
      <c r="O883" s="78"/>
      <c r="P883" s="78"/>
      <c r="Q883" s="78"/>
      <c r="R883" s="36">
        <f t="shared" si="51"/>
        <v>28348.636155563392</v>
      </c>
      <c r="S883" s="386"/>
      <c r="T883" s="78"/>
      <c r="X883" s="39" t="str">
        <f t="shared" si="49"/>
        <v/>
      </c>
      <c r="Y883" s="42" t="str">
        <f t="shared" si="50"/>
        <v/>
      </c>
    </row>
    <row r="884" spans="1:25">
      <c r="A884" s="399"/>
      <c r="B884" s="18"/>
      <c r="C884" s="78"/>
      <c r="D884" s="78"/>
      <c r="E884" s="78"/>
      <c r="F884" s="78"/>
      <c r="G884" s="400"/>
      <c r="H884" s="400"/>
      <c r="I884" s="401"/>
      <c r="J884" s="78"/>
      <c r="K884" s="78"/>
      <c r="L884" s="402"/>
      <c r="M884" s="78"/>
      <c r="N884" s="78"/>
      <c r="O884" s="78"/>
      <c r="P884" s="78"/>
      <c r="Q884" s="78"/>
      <c r="R884" s="36">
        <f t="shared" si="51"/>
        <v>28348.636155563392</v>
      </c>
      <c r="S884" s="386"/>
      <c r="T884" s="78"/>
      <c r="X884" s="39" t="str">
        <f t="shared" si="49"/>
        <v/>
      </c>
      <c r="Y884" s="42" t="str">
        <f t="shared" si="50"/>
        <v/>
      </c>
    </row>
    <row r="885" spans="1:25">
      <c r="A885" s="399"/>
      <c r="B885" s="18"/>
      <c r="C885" s="78"/>
      <c r="D885" s="78"/>
      <c r="E885" s="78"/>
      <c r="F885" s="78"/>
      <c r="G885" s="400"/>
      <c r="H885" s="400"/>
      <c r="I885" s="401"/>
      <c r="J885" s="78"/>
      <c r="K885" s="78"/>
      <c r="L885" s="402"/>
      <c r="M885" s="78"/>
      <c r="N885" s="78"/>
      <c r="O885" s="78"/>
      <c r="P885" s="78"/>
      <c r="Q885" s="78"/>
      <c r="R885" s="36">
        <f t="shared" si="51"/>
        <v>28348.636155563392</v>
      </c>
      <c r="S885" s="386"/>
      <c r="T885" s="78"/>
      <c r="X885" s="39" t="str">
        <f t="shared" si="49"/>
        <v/>
      </c>
      <c r="Y885" s="42" t="str">
        <f t="shared" si="50"/>
        <v/>
      </c>
    </row>
    <row r="886" spans="1:25">
      <c r="A886" s="399"/>
      <c r="B886" s="18"/>
      <c r="C886" s="78"/>
      <c r="D886" s="78"/>
      <c r="E886" s="78"/>
      <c r="F886" s="78"/>
      <c r="G886" s="400"/>
      <c r="H886" s="400"/>
      <c r="I886" s="401"/>
      <c r="J886" s="78"/>
      <c r="K886" s="78"/>
      <c r="L886" s="402"/>
      <c r="M886" s="78"/>
      <c r="N886" s="78"/>
      <c r="O886" s="78"/>
      <c r="P886" s="78"/>
      <c r="Q886" s="78"/>
      <c r="R886" s="36">
        <f t="shared" si="51"/>
        <v>28348.636155563392</v>
      </c>
      <c r="S886" s="386"/>
      <c r="T886" s="78"/>
      <c r="X886" s="39" t="str">
        <f t="shared" ref="X886:X898" si="52">IF(I1001&lt;&gt;0,I1001,"")</f>
        <v/>
      </c>
      <c r="Y886" s="42" t="str">
        <f t="shared" ref="Y886:Y898" si="53">IF(I1001&lt;&gt;0,A1001,"")</f>
        <v/>
      </c>
    </row>
    <row r="887" spans="1:25">
      <c r="A887" s="399"/>
      <c r="B887" s="18"/>
      <c r="C887" s="78"/>
      <c r="D887" s="78"/>
      <c r="E887" s="78"/>
      <c r="F887" s="78"/>
      <c r="G887" s="400"/>
      <c r="H887" s="400"/>
      <c r="I887" s="401"/>
      <c r="J887" s="78"/>
      <c r="K887" s="78"/>
      <c r="L887" s="402"/>
      <c r="M887" s="78"/>
      <c r="N887" s="78"/>
      <c r="O887" s="78"/>
      <c r="P887" s="78"/>
      <c r="Q887" s="78"/>
      <c r="R887" s="36">
        <f t="shared" si="51"/>
        <v>28348.636155563392</v>
      </c>
      <c r="S887" s="386"/>
      <c r="T887" s="78"/>
      <c r="X887" s="39" t="str">
        <f t="shared" si="52"/>
        <v/>
      </c>
      <c r="Y887" s="42" t="str">
        <f t="shared" si="53"/>
        <v/>
      </c>
    </row>
    <row r="888" spans="1:25">
      <c r="A888" s="399"/>
      <c r="B888" s="18"/>
      <c r="C888" s="78"/>
      <c r="D888" s="78"/>
      <c r="E888" s="78"/>
      <c r="F888" s="78"/>
      <c r="G888" s="400"/>
      <c r="H888" s="400"/>
      <c r="I888" s="401"/>
      <c r="J888" s="78"/>
      <c r="K888" s="78"/>
      <c r="L888" s="402"/>
      <c r="M888" s="78"/>
      <c r="N888" s="78"/>
      <c r="O888" s="78"/>
      <c r="P888" s="78"/>
      <c r="Q888" s="78"/>
      <c r="R888" s="36">
        <f t="shared" si="51"/>
        <v>28348.636155563392</v>
      </c>
      <c r="S888" s="386"/>
      <c r="T888" s="78"/>
      <c r="X888" s="39" t="str">
        <f t="shared" si="52"/>
        <v/>
      </c>
      <c r="Y888" s="42" t="str">
        <f t="shared" si="53"/>
        <v/>
      </c>
    </row>
    <row r="889" spans="1:25">
      <c r="A889" s="399"/>
      <c r="B889" s="18"/>
      <c r="C889" s="78"/>
      <c r="D889" s="78"/>
      <c r="E889" s="78"/>
      <c r="F889" s="78"/>
      <c r="G889" s="400"/>
      <c r="H889" s="400"/>
      <c r="I889" s="401"/>
      <c r="J889" s="78"/>
      <c r="K889" s="78"/>
      <c r="L889" s="402"/>
      <c r="M889" s="78"/>
      <c r="N889" s="78"/>
      <c r="O889" s="78"/>
      <c r="P889" s="78"/>
      <c r="Q889" s="78"/>
      <c r="R889" s="36">
        <f t="shared" si="51"/>
        <v>28348.636155563392</v>
      </c>
      <c r="S889" s="386"/>
      <c r="T889" s="78"/>
      <c r="X889" s="39" t="str">
        <f t="shared" si="52"/>
        <v/>
      </c>
      <c r="Y889" s="42" t="str">
        <f t="shared" si="53"/>
        <v/>
      </c>
    </row>
    <row r="890" spans="1:25">
      <c r="A890" s="399"/>
      <c r="B890" s="18"/>
      <c r="C890" s="78"/>
      <c r="D890" s="78"/>
      <c r="E890" s="78"/>
      <c r="F890" s="78"/>
      <c r="G890" s="400"/>
      <c r="H890" s="400"/>
      <c r="I890" s="401"/>
      <c r="J890" s="78"/>
      <c r="K890" s="78"/>
      <c r="L890" s="402"/>
      <c r="M890" s="78"/>
      <c r="N890" s="78"/>
      <c r="O890" s="78"/>
      <c r="P890" s="78"/>
      <c r="Q890" s="78"/>
      <c r="R890" s="36">
        <f t="shared" si="51"/>
        <v>28348.636155563392</v>
      </c>
      <c r="S890" s="386"/>
      <c r="T890" s="78"/>
      <c r="X890" s="39" t="str">
        <f t="shared" si="52"/>
        <v/>
      </c>
      <c r="Y890" s="42" t="str">
        <f t="shared" si="53"/>
        <v/>
      </c>
    </row>
    <row r="891" spans="1:25">
      <c r="A891" s="399"/>
      <c r="B891" s="18"/>
      <c r="C891" s="78"/>
      <c r="D891" s="78"/>
      <c r="E891" s="78"/>
      <c r="F891" s="78"/>
      <c r="G891" s="400"/>
      <c r="H891" s="400"/>
      <c r="I891" s="401"/>
      <c r="J891" s="78"/>
      <c r="K891" s="78"/>
      <c r="L891" s="402"/>
      <c r="M891" s="78"/>
      <c r="N891" s="78"/>
      <c r="O891" s="78"/>
      <c r="P891" s="78"/>
      <c r="Q891" s="78"/>
      <c r="R891" s="36">
        <f t="shared" si="51"/>
        <v>28348.636155563392</v>
      </c>
      <c r="S891" s="386"/>
      <c r="T891" s="78"/>
      <c r="X891" s="39" t="str">
        <f t="shared" si="52"/>
        <v/>
      </c>
      <c r="Y891" s="42" t="str">
        <f t="shared" si="53"/>
        <v/>
      </c>
    </row>
    <row r="892" spans="1:25">
      <c r="A892" s="399"/>
      <c r="B892" s="18"/>
      <c r="C892" s="78"/>
      <c r="D892" s="78"/>
      <c r="E892" s="78"/>
      <c r="F892" s="78"/>
      <c r="G892" s="400"/>
      <c r="H892" s="400"/>
      <c r="I892" s="401"/>
      <c r="J892" s="78"/>
      <c r="K892" s="78"/>
      <c r="L892" s="402"/>
      <c r="M892" s="78"/>
      <c r="N892" s="78"/>
      <c r="O892" s="78"/>
      <c r="P892" s="78"/>
      <c r="Q892" s="78"/>
      <c r="R892" s="36">
        <f t="shared" si="51"/>
        <v>28348.636155563392</v>
      </c>
      <c r="S892" s="386"/>
      <c r="T892" s="78"/>
      <c r="X892" s="39" t="str">
        <f t="shared" si="52"/>
        <v/>
      </c>
      <c r="Y892" s="42" t="str">
        <f t="shared" si="53"/>
        <v/>
      </c>
    </row>
    <row r="893" spans="1:25">
      <c r="A893" s="399"/>
      <c r="B893" s="18"/>
      <c r="C893" s="78"/>
      <c r="D893" s="78"/>
      <c r="E893" s="78"/>
      <c r="F893" s="78"/>
      <c r="G893" s="400"/>
      <c r="H893" s="400"/>
      <c r="I893" s="401"/>
      <c r="J893" s="78"/>
      <c r="K893" s="78"/>
      <c r="L893" s="402"/>
      <c r="M893" s="78"/>
      <c r="N893" s="78"/>
      <c r="O893" s="78"/>
      <c r="P893" s="78"/>
      <c r="Q893" s="78"/>
      <c r="R893" s="36">
        <f t="shared" si="51"/>
        <v>28348.636155563392</v>
      </c>
      <c r="S893" s="386"/>
      <c r="T893" s="78"/>
      <c r="X893" s="39" t="str">
        <f t="shared" si="52"/>
        <v/>
      </c>
      <c r="Y893" s="42" t="str">
        <f t="shared" si="53"/>
        <v/>
      </c>
    </row>
    <row r="894" spans="1:25">
      <c r="A894" s="399"/>
      <c r="B894" s="18"/>
      <c r="C894" s="78"/>
      <c r="D894" s="78"/>
      <c r="E894" s="78"/>
      <c r="F894" s="78"/>
      <c r="G894" s="400"/>
      <c r="H894" s="400"/>
      <c r="I894" s="401"/>
      <c r="J894" s="78"/>
      <c r="K894" s="78"/>
      <c r="L894" s="402"/>
      <c r="M894" s="78"/>
      <c r="N894" s="78"/>
      <c r="O894" s="78"/>
      <c r="P894" s="78"/>
      <c r="Q894" s="78"/>
      <c r="R894" s="36">
        <f t="shared" si="51"/>
        <v>28348.636155563392</v>
      </c>
      <c r="S894" s="386"/>
      <c r="T894" s="78"/>
      <c r="X894" s="39" t="str">
        <f t="shared" si="52"/>
        <v/>
      </c>
      <c r="Y894" s="42" t="str">
        <f t="shared" si="53"/>
        <v/>
      </c>
    </row>
    <row r="895" spans="1:25">
      <c r="A895" s="399"/>
      <c r="B895" s="18"/>
      <c r="C895" s="78"/>
      <c r="D895" s="78"/>
      <c r="E895" s="78"/>
      <c r="F895" s="78"/>
      <c r="G895" s="400"/>
      <c r="H895" s="400"/>
      <c r="I895" s="401"/>
      <c r="J895" s="78"/>
      <c r="K895" s="78"/>
      <c r="L895" s="402"/>
      <c r="M895" s="78"/>
      <c r="N895" s="78"/>
      <c r="O895" s="78"/>
      <c r="P895" s="78"/>
      <c r="Q895" s="78"/>
      <c r="R895" s="36">
        <f t="shared" si="51"/>
        <v>28348.636155563392</v>
      </c>
      <c r="S895" s="386"/>
      <c r="T895" s="78"/>
      <c r="X895" s="39" t="str">
        <f t="shared" si="52"/>
        <v/>
      </c>
      <c r="Y895" s="42" t="str">
        <f t="shared" si="53"/>
        <v/>
      </c>
    </row>
    <row r="896" spans="1:25">
      <c r="A896" s="399"/>
      <c r="B896" s="18"/>
      <c r="C896" s="78"/>
      <c r="D896" s="78"/>
      <c r="E896" s="78"/>
      <c r="F896" s="78"/>
      <c r="G896" s="400"/>
      <c r="H896" s="400"/>
      <c r="I896" s="401"/>
      <c r="J896" s="78"/>
      <c r="K896" s="78"/>
      <c r="L896" s="402"/>
      <c r="M896" s="78"/>
      <c r="N896" s="78"/>
      <c r="O896" s="78"/>
      <c r="P896" s="78"/>
      <c r="Q896" s="78"/>
      <c r="R896" s="36">
        <f t="shared" si="51"/>
        <v>28348.636155563392</v>
      </c>
      <c r="S896" s="386"/>
      <c r="T896" s="78"/>
      <c r="X896" s="39" t="str">
        <f t="shared" si="52"/>
        <v/>
      </c>
      <c r="Y896" s="42" t="str">
        <f t="shared" si="53"/>
        <v/>
      </c>
    </row>
    <row r="897" spans="1:25">
      <c r="A897" s="399"/>
      <c r="B897" s="18"/>
      <c r="C897" s="78"/>
      <c r="D897" s="78"/>
      <c r="E897" s="78"/>
      <c r="F897" s="78"/>
      <c r="G897" s="400"/>
      <c r="H897" s="400"/>
      <c r="I897" s="401"/>
      <c r="J897" s="78"/>
      <c r="K897" s="78"/>
      <c r="L897" s="402"/>
      <c r="M897" s="78"/>
      <c r="N897" s="78"/>
      <c r="O897" s="78"/>
      <c r="P897" s="78"/>
      <c r="Q897" s="78"/>
      <c r="R897" s="36">
        <f t="shared" si="51"/>
        <v>28348.636155563392</v>
      </c>
      <c r="S897" s="386"/>
      <c r="T897" s="78"/>
      <c r="X897" s="39" t="str">
        <f t="shared" si="52"/>
        <v/>
      </c>
      <c r="Y897" s="42" t="str">
        <f t="shared" si="53"/>
        <v/>
      </c>
    </row>
    <row r="898" spans="1:25">
      <c r="A898" s="399"/>
      <c r="B898" s="18"/>
      <c r="C898" s="78"/>
      <c r="D898" s="78"/>
      <c r="E898" s="78"/>
      <c r="F898" s="78"/>
      <c r="G898" s="400"/>
      <c r="H898" s="400"/>
      <c r="I898" s="401"/>
      <c r="J898" s="78"/>
      <c r="K898" s="78"/>
      <c r="L898" s="402"/>
      <c r="M898" s="78"/>
      <c r="N898" s="78"/>
      <c r="O898" s="78"/>
      <c r="P898" s="78"/>
      <c r="Q898" s="78"/>
      <c r="R898" s="36">
        <f t="shared" si="51"/>
        <v>28348.636155563392</v>
      </c>
      <c r="S898" s="386"/>
      <c r="T898" s="78"/>
      <c r="X898" s="39" t="str">
        <f t="shared" si="52"/>
        <v/>
      </c>
      <c r="Y898" s="42" t="str">
        <f t="shared" si="53"/>
        <v/>
      </c>
    </row>
    <row r="899" spans="1:25">
      <c r="A899" s="399"/>
      <c r="B899" s="18"/>
      <c r="C899" s="78"/>
      <c r="D899" s="78"/>
      <c r="E899" s="78"/>
      <c r="F899" s="78"/>
      <c r="G899" s="400"/>
      <c r="H899" s="400"/>
      <c r="I899" s="401"/>
      <c r="J899" s="78"/>
      <c r="K899" s="78"/>
      <c r="L899" s="402"/>
      <c r="M899" s="78"/>
      <c r="N899" s="78"/>
      <c r="O899" s="78"/>
      <c r="P899" s="78"/>
      <c r="Q899" s="78"/>
      <c r="R899" s="36">
        <f t="shared" si="51"/>
        <v>28348.636155563392</v>
      </c>
      <c r="S899" s="386"/>
      <c r="T899" s="78"/>
      <c r="Y899" s="42"/>
    </row>
    <row r="900" spans="1:25">
      <c r="A900" s="399"/>
      <c r="B900" s="18"/>
      <c r="C900" s="78"/>
      <c r="D900" s="78"/>
      <c r="E900" s="78"/>
      <c r="F900" s="78"/>
      <c r="G900" s="400"/>
      <c r="H900" s="400"/>
      <c r="I900" s="401"/>
      <c r="J900" s="78"/>
      <c r="K900" s="78"/>
      <c r="L900" s="402"/>
      <c r="M900" s="78"/>
      <c r="N900" s="78"/>
      <c r="O900" s="78"/>
      <c r="P900" s="78"/>
      <c r="Q900" s="78"/>
      <c r="R900" s="36">
        <f t="shared" si="51"/>
        <v>28348.636155563392</v>
      </c>
      <c r="S900" s="386"/>
      <c r="T900" s="78"/>
      <c r="Y900" s="42"/>
    </row>
    <row r="901" spans="1:25">
      <c r="A901" s="399"/>
      <c r="B901" s="18"/>
      <c r="C901" s="78"/>
      <c r="D901" s="78"/>
      <c r="E901" s="78"/>
      <c r="F901" s="78"/>
      <c r="G901" s="400"/>
      <c r="H901" s="400"/>
      <c r="I901" s="401"/>
      <c r="J901" s="78"/>
      <c r="K901" s="78"/>
      <c r="L901" s="402"/>
      <c r="M901" s="78"/>
      <c r="N901" s="78"/>
      <c r="O901" s="78"/>
      <c r="P901" s="78"/>
      <c r="Q901" s="78"/>
      <c r="R901" s="36">
        <f t="shared" si="51"/>
        <v>28348.636155563392</v>
      </c>
      <c r="S901" s="386"/>
      <c r="T901" s="78"/>
      <c r="Y901" s="42"/>
    </row>
    <row r="902" spans="1:25">
      <c r="A902" s="399"/>
      <c r="B902" s="18"/>
      <c r="C902" s="78"/>
      <c r="D902" s="78"/>
      <c r="E902" s="78"/>
      <c r="F902" s="78"/>
      <c r="G902" s="400"/>
      <c r="H902" s="400"/>
      <c r="I902" s="401"/>
      <c r="J902" s="78"/>
      <c r="K902" s="78"/>
      <c r="L902" s="402"/>
      <c r="M902" s="78"/>
      <c r="N902" s="78"/>
      <c r="O902" s="78"/>
      <c r="P902" s="78"/>
      <c r="Q902" s="78"/>
      <c r="R902" s="36">
        <f t="shared" si="51"/>
        <v>28348.636155563392</v>
      </c>
      <c r="S902" s="386"/>
      <c r="T902" s="78"/>
      <c r="Y902" s="42"/>
    </row>
    <row r="903" spans="1:25">
      <c r="A903" s="399"/>
      <c r="B903" s="18"/>
      <c r="C903" s="78"/>
      <c r="D903" s="78"/>
      <c r="E903" s="78"/>
      <c r="F903" s="78"/>
      <c r="G903" s="400"/>
      <c r="H903" s="400"/>
      <c r="I903" s="401"/>
      <c r="J903" s="78"/>
      <c r="K903" s="78"/>
      <c r="L903" s="402"/>
      <c r="M903" s="78"/>
      <c r="N903" s="78"/>
      <c r="O903" s="78"/>
      <c r="P903" s="78"/>
      <c r="Q903" s="78"/>
      <c r="R903" s="36">
        <f t="shared" si="51"/>
        <v>28348.636155563392</v>
      </c>
      <c r="S903" s="386"/>
      <c r="T903" s="78"/>
      <c r="Y903" s="42"/>
    </row>
    <row r="904" spans="1:25">
      <c r="A904" s="399"/>
      <c r="B904" s="18"/>
      <c r="C904" s="78"/>
      <c r="D904" s="78"/>
      <c r="E904" s="78"/>
      <c r="F904" s="78"/>
      <c r="G904" s="400"/>
      <c r="H904" s="400"/>
      <c r="I904" s="401"/>
      <c r="J904" s="78"/>
      <c r="K904" s="78"/>
      <c r="L904" s="402"/>
      <c r="M904" s="78"/>
      <c r="N904" s="78"/>
      <c r="O904" s="78"/>
      <c r="P904" s="78"/>
      <c r="Q904" s="78"/>
      <c r="R904" s="36">
        <f t="shared" si="51"/>
        <v>28348.636155563392</v>
      </c>
      <c r="S904" s="386"/>
      <c r="T904" s="78"/>
      <c r="Y904" s="42"/>
    </row>
    <row r="905" spans="1:25">
      <c r="A905" s="399"/>
      <c r="B905" s="18"/>
      <c r="C905" s="78"/>
      <c r="D905" s="78"/>
      <c r="E905" s="78"/>
      <c r="F905" s="78"/>
      <c r="G905" s="400"/>
      <c r="H905" s="400"/>
      <c r="I905" s="401"/>
      <c r="J905" s="78"/>
      <c r="K905" s="78"/>
      <c r="L905" s="402"/>
      <c r="M905" s="78"/>
      <c r="N905" s="78"/>
      <c r="O905" s="78"/>
      <c r="P905" s="78"/>
      <c r="Q905" s="78"/>
      <c r="R905" s="36">
        <f t="shared" si="51"/>
        <v>28348.636155563392</v>
      </c>
      <c r="S905" s="386"/>
      <c r="T905" s="78"/>
      <c r="Y905" s="42"/>
    </row>
    <row r="906" spans="1:25">
      <c r="A906" s="399"/>
      <c r="B906" s="18"/>
      <c r="C906" s="78"/>
      <c r="D906" s="78"/>
      <c r="E906" s="78"/>
      <c r="F906" s="78"/>
      <c r="G906" s="400"/>
      <c r="H906" s="400"/>
      <c r="I906" s="401"/>
      <c r="J906" s="78"/>
      <c r="K906" s="78"/>
      <c r="L906" s="402"/>
      <c r="M906" s="78"/>
      <c r="N906" s="78"/>
      <c r="O906" s="78"/>
      <c r="P906" s="78"/>
      <c r="Q906" s="78"/>
      <c r="R906" s="36">
        <f t="shared" si="51"/>
        <v>28348.636155563392</v>
      </c>
      <c r="S906" s="386"/>
      <c r="T906" s="78"/>
      <c r="Y906" s="42"/>
    </row>
    <row r="907" spans="1:25">
      <c r="A907" s="399"/>
      <c r="B907" s="18"/>
      <c r="C907" s="78"/>
      <c r="D907" s="78"/>
      <c r="E907" s="78"/>
      <c r="F907" s="78"/>
      <c r="G907" s="400"/>
      <c r="H907" s="400"/>
      <c r="I907" s="401"/>
      <c r="J907" s="78"/>
      <c r="K907" s="78"/>
      <c r="L907" s="402"/>
      <c r="M907" s="78"/>
      <c r="N907" s="78"/>
      <c r="O907" s="78"/>
      <c r="P907" s="78"/>
      <c r="Q907" s="78"/>
      <c r="R907" s="36">
        <f t="shared" si="51"/>
        <v>28348.636155563392</v>
      </c>
      <c r="S907" s="386"/>
      <c r="T907" s="78"/>
      <c r="Y907" s="42"/>
    </row>
    <row r="908" spans="1:25">
      <c r="A908" s="399"/>
      <c r="B908" s="18"/>
      <c r="C908" s="78"/>
      <c r="D908" s="78"/>
      <c r="E908" s="78"/>
      <c r="F908" s="78"/>
      <c r="G908" s="400"/>
      <c r="H908" s="400"/>
      <c r="I908" s="401"/>
      <c r="J908" s="78"/>
      <c r="K908" s="78"/>
      <c r="L908" s="402"/>
      <c r="M908" s="78"/>
      <c r="N908" s="78"/>
      <c r="O908" s="78"/>
      <c r="P908" s="78"/>
      <c r="Q908" s="78"/>
      <c r="R908" s="36">
        <f t="shared" si="51"/>
        <v>28348.636155563392</v>
      </c>
      <c r="S908" s="386"/>
      <c r="T908" s="78"/>
      <c r="Y908" s="42"/>
    </row>
    <row r="909" spans="1:25">
      <c r="A909" s="399"/>
      <c r="B909" s="18"/>
      <c r="C909" s="78"/>
      <c r="D909" s="78"/>
      <c r="E909" s="78"/>
      <c r="F909" s="78"/>
      <c r="G909" s="400"/>
      <c r="H909" s="400"/>
      <c r="I909" s="401"/>
      <c r="J909" s="78"/>
      <c r="K909" s="78"/>
      <c r="L909" s="402"/>
      <c r="M909" s="78"/>
      <c r="N909" s="78"/>
      <c r="O909" s="78"/>
      <c r="P909" s="78"/>
      <c r="Q909" s="78"/>
      <c r="R909" s="36">
        <f t="shared" si="51"/>
        <v>28348.636155563392</v>
      </c>
      <c r="S909" s="386"/>
      <c r="T909" s="78"/>
      <c r="Y909" s="42"/>
    </row>
    <row r="910" spans="1:25">
      <c r="A910" s="399"/>
      <c r="B910" s="18"/>
      <c r="C910" s="78"/>
      <c r="D910" s="78"/>
      <c r="E910" s="78"/>
      <c r="F910" s="78"/>
      <c r="G910" s="400"/>
      <c r="H910" s="400"/>
      <c r="I910" s="401"/>
      <c r="J910" s="78"/>
      <c r="K910" s="78"/>
      <c r="L910" s="402"/>
      <c r="M910" s="78"/>
      <c r="N910" s="78"/>
      <c r="O910" s="78"/>
      <c r="P910" s="78"/>
      <c r="Q910" s="78"/>
      <c r="R910" s="36">
        <f t="shared" si="51"/>
        <v>28348.636155563392</v>
      </c>
      <c r="S910" s="386"/>
      <c r="T910" s="78"/>
      <c r="Y910" s="42"/>
    </row>
    <row r="911" spans="1:25">
      <c r="A911" s="399"/>
      <c r="B911" s="18"/>
      <c r="C911" s="78"/>
      <c r="D911" s="78"/>
      <c r="E911" s="78"/>
      <c r="F911" s="78"/>
      <c r="G911" s="400"/>
      <c r="H911" s="400"/>
      <c r="I911" s="401"/>
      <c r="J911" s="78"/>
      <c r="K911" s="78"/>
      <c r="L911" s="402"/>
      <c r="M911" s="78"/>
      <c r="N911" s="78"/>
      <c r="O911" s="78"/>
      <c r="P911" s="78"/>
      <c r="Q911" s="78"/>
      <c r="R911" s="36">
        <f t="shared" si="51"/>
        <v>28348.636155563392</v>
      </c>
      <c r="S911" s="386"/>
      <c r="T911" s="78"/>
      <c r="Y911" s="42"/>
    </row>
    <row r="912" spans="1:25">
      <c r="A912" s="399"/>
      <c r="B912" s="18"/>
      <c r="C912" s="78"/>
      <c r="D912" s="78"/>
      <c r="E912" s="78"/>
      <c r="F912" s="78"/>
      <c r="G912" s="400"/>
      <c r="H912" s="400"/>
      <c r="I912" s="401"/>
      <c r="J912" s="78"/>
      <c r="K912" s="78"/>
      <c r="L912" s="402"/>
      <c r="M912" s="78"/>
      <c r="N912" s="78"/>
      <c r="O912" s="78"/>
      <c r="P912" s="78"/>
      <c r="Q912" s="78"/>
      <c r="R912" s="36">
        <f t="shared" si="51"/>
        <v>28348.636155563392</v>
      </c>
      <c r="S912" s="386"/>
      <c r="T912" s="78"/>
      <c r="Y912" s="42"/>
    </row>
    <row r="913" spans="1:25">
      <c r="A913" s="399"/>
      <c r="B913" s="18"/>
      <c r="C913" s="78"/>
      <c r="D913" s="78"/>
      <c r="E913" s="78"/>
      <c r="F913" s="78"/>
      <c r="G913" s="400"/>
      <c r="H913" s="400"/>
      <c r="I913" s="401"/>
      <c r="J913" s="78"/>
      <c r="K913" s="78"/>
      <c r="L913" s="402"/>
      <c r="M913" s="78"/>
      <c r="N913" s="78"/>
      <c r="O913" s="78"/>
      <c r="P913" s="78"/>
      <c r="Q913" s="78"/>
      <c r="R913" s="36">
        <f t="shared" si="51"/>
        <v>28348.636155563392</v>
      </c>
      <c r="S913" s="386"/>
      <c r="T913" s="78"/>
      <c r="Y913" s="42"/>
    </row>
    <row r="914" spans="1:25">
      <c r="A914" s="399"/>
      <c r="B914" s="18"/>
      <c r="C914" s="78"/>
      <c r="D914" s="78"/>
      <c r="E914" s="78"/>
      <c r="F914" s="78"/>
      <c r="G914" s="400"/>
      <c r="H914" s="400"/>
      <c r="I914" s="401"/>
      <c r="J914" s="78"/>
      <c r="K914" s="78"/>
      <c r="L914" s="402"/>
      <c r="M914" s="78"/>
      <c r="N914" s="78"/>
      <c r="O914" s="78"/>
      <c r="P914" s="78"/>
      <c r="Q914" s="78"/>
      <c r="R914" s="36">
        <f t="shared" si="51"/>
        <v>28348.636155563392</v>
      </c>
      <c r="S914" s="386"/>
      <c r="T914" s="78"/>
      <c r="Y914" s="42"/>
    </row>
    <row r="915" spans="1:25">
      <c r="A915" s="399"/>
      <c r="B915" s="18"/>
      <c r="C915" s="78"/>
      <c r="D915" s="78"/>
      <c r="E915" s="78"/>
      <c r="F915" s="78"/>
      <c r="G915" s="400"/>
      <c r="H915" s="400"/>
      <c r="I915" s="401"/>
      <c r="J915" s="78"/>
      <c r="K915" s="78"/>
      <c r="L915" s="402"/>
      <c r="M915" s="78"/>
      <c r="N915" s="78"/>
      <c r="O915" s="78"/>
      <c r="P915" s="78"/>
      <c r="Q915" s="78"/>
      <c r="R915" s="36">
        <f t="shared" si="51"/>
        <v>28348.636155563392</v>
      </c>
      <c r="S915" s="386"/>
      <c r="T915" s="78"/>
      <c r="Y915" s="42"/>
    </row>
    <row r="916" spans="1:25">
      <c r="A916" s="399"/>
      <c r="B916" s="18"/>
      <c r="C916" s="78"/>
      <c r="D916" s="78"/>
      <c r="E916" s="78"/>
      <c r="F916" s="78"/>
      <c r="G916" s="400"/>
      <c r="H916" s="400"/>
      <c r="I916" s="401"/>
      <c r="J916" s="78"/>
      <c r="K916" s="78"/>
      <c r="L916" s="402"/>
      <c r="M916" s="78"/>
      <c r="N916" s="78"/>
      <c r="O916" s="78"/>
      <c r="P916" s="78"/>
      <c r="Q916" s="78"/>
      <c r="R916" s="36">
        <f t="shared" si="51"/>
        <v>28348.636155563392</v>
      </c>
      <c r="S916" s="386"/>
      <c r="T916" s="78"/>
      <c r="Y916" s="42"/>
    </row>
    <row r="917" spans="1:25">
      <c r="A917" s="399"/>
      <c r="B917" s="18"/>
      <c r="C917" s="78"/>
      <c r="D917" s="78"/>
      <c r="E917" s="78"/>
      <c r="F917" s="78"/>
      <c r="G917" s="400"/>
      <c r="H917" s="400"/>
      <c r="I917" s="401"/>
      <c r="J917" s="78"/>
      <c r="K917" s="78"/>
      <c r="L917" s="402"/>
      <c r="M917" s="78"/>
      <c r="N917" s="78"/>
      <c r="O917" s="78"/>
      <c r="P917" s="78"/>
      <c r="Q917" s="78"/>
      <c r="R917" s="36">
        <f t="shared" si="51"/>
        <v>28348.636155563392</v>
      </c>
      <c r="S917" s="386"/>
      <c r="T917" s="78"/>
      <c r="Y917" s="42"/>
    </row>
    <row r="918" spans="1:25">
      <c r="A918" s="399"/>
      <c r="B918" s="18"/>
      <c r="C918" s="78"/>
      <c r="D918" s="78"/>
      <c r="E918" s="78"/>
      <c r="F918" s="78"/>
      <c r="G918" s="400"/>
      <c r="H918" s="400"/>
      <c r="I918" s="401"/>
      <c r="J918" s="78"/>
      <c r="K918" s="78"/>
      <c r="L918" s="402"/>
      <c r="M918" s="78"/>
      <c r="N918" s="78"/>
      <c r="O918" s="78"/>
      <c r="P918" s="78"/>
      <c r="Q918" s="78"/>
      <c r="R918" s="36">
        <f t="shared" si="51"/>
        <v>28348.636155563392</v>
      </c>
      <c r="S918" s="386"/>
      <c r="T918" s="78"/>
      <c r="Y918" s="42"/>
    </row>
    <row r="919" spans="1:25">
      <c r="A919" s="399"/>
      <c r="B919" s="18"/>
      <c r="C919" s="78"/>
      <c r="D919" s="78"/>
      <c r="E919" s="78"/>
      <c r="F919" s="78"/>
      <c r="G919" s="400"/>
      <c r="H919" s="400"/>
      <c r="I919" s="401"/>
      <c r="J919" s="78"/>
      <c r="K919" s="78"/>
      <c r="L919" s="402"/>
      <c r="M919" s="78"/>
      <c r="N919" s="78"/>
      <c r="O919" s="78"/>
      <c r="P919" s="78"/>
      <c r="Q919" s="78"/>
      <c r="R919" s="36">
        <f t="shared" si="51"/>
        <v>28348.636155563392</v>
      </c>
      <c r="S919" s="386"/>
      <c r="T919" s="78"/>
      <c r="Y919" s="42"/>
    </row>
    <row r="920" spans="1:25">
      <c r="A920" s="399"/>
      <c r="B920" s="18"/>
      <c r="C920" s="78"/>
      <c r="D920" s="78"/>
      <c r="E920" s="78"/>
      <c r="F920" s="78"/>
      <c r="G920" s="400"/>
      <c r="H920" s="400"/>
      <c r="I920" s="401"/>
      <c r="J920" s="78"/>
      <c r="K920" s="78"/>
      <c r="L920" s="402"/>
      <c r="M920" s="78"/>
      <c r="N920" s="78"/>
      <c r="O920" s="78"/>
      <c r="P920" s="78"/>
      <c r="Q920" s="78"/>
      <c r="R920" s="36">
        <f t="shared" si="51"/>
        <v>28348.636155563392</v>
      </c>
      <c r="S920" s="386"/>
      <c r="T920" s="78"/>
      <c r="Y920" s="42"/>
    </row>
    <row r="921" spans="1:25">
      <c r="A921" s="399"/>
      <c r="B921" s="18"/>
      <c r="C921" s="78"/>
      <c r="D921" s="78"/>
      <c r="E921" s="78"/>
      <c r="F921" s="78"/>
      <c r="G921" s="400"/>
      <c r="H921" s="400"/>
      <c r="I921" s="401"/>
      <c r="J921" s="78"/>
      <c r="K921" s="78"/>
      <c r="L921" s="402"/>
      <c r="M921" s="78"/>
      <c r="N921" s="78"/>
      <c r="O921" s="78"/>
      <c r="P921" s="78"/>
      <c r="Q921" s="78"/>
      <c r="R921" s="36">
        <f t="shared" si="51"/>
        <v>28348.636155563392</v>
      </c>
      <c r="S921" s="386"/>
      <c r="T921" s="78"/>
      <c r="Y921" s="42"/>
    </row>
    <row r="922" spans="1:25">
      <c r="A922" s="399"/>
      <c r="B922" s="18"/>
      <c r="C922" s="78"/>
      <c r="D922" s="78"/>
      <c r="E922" s="78"/>
      <c r="F922" s="78"/>
      <c r="G922" s="400"/>
      <c r="H922" s="400"/>
      <c r="I922" s="401"/>
      <c r="J922" s="78"/>
      <c r="K922" s="78"/>
      <c r="L922" s="402"/>
      <c r="M922" s="78"/>
      <c r="N922" s="78"/>
      <c r="O922" s="78"/>
      <c r="P922" s="78"/>
      <c r="Q922" s="78"/>
      <c r="R922" s="36">
        <f t="shared" si="51"/>
        <v>28348.636155563392</v>
      </c>
      <c r="S922" s="386"/>
      <c r="T922" s="78"/>
      <c r="Y922" s="42"/>
    </row>
    <row r="923" spans="1:25">
      <c r="A923" s="399"/>
      <c r="B923" s="18"/>
      <c r="C923" s="78"/>
      <c r="D923" s="78"/>
      <c r="E923" s="78"/>
      <c r="F923" s="78"/>
      <c r="G923" s="400"/>
      <c r="H923" s="400"/>
      <c r="I923" s="401"/>
      <c r="J923" s="78"/>
      <c r="K923" s="78"/>
      <c r="L923" s="402"/>
      <c r="M923" s="78"/>
      <c r="N923" s="78"/>
      <c r="O923" s="78"/>
      <c r="P923" s="78"/>
      <c r="Q923" s="78"/>
      <c r="R923" s="36">
        <f t="shared" si="51"/>
        <v>28348.636155563392</v>
      </c>
      <c r="S923" s="386"/>
      <c r="T923" s="78"/>
      <c r="Y923" s="42"/>
    </row>
    <row r="924" spans="1:25">
      <c r="A924" s="399"/>
      <c r="B924" s="18"/>
      <c r="C924" s="78"/>
      <c r="D924" s="78"/>
      <c r="E924" s="78"/>
      <c r="F924" s="78"/>
      <c r="G924" s="400"/>
      <c r="H924" s="400"/>
      <c r="I924" s="401"/>
      <c r="J924" s="78"/>
      <c r="K924" s="78"/>
      <c r="L924" s="402"/>
      <c r="M924" s="78"/>
      <c r="N924" s="78"/>
      <c r="O924" s="78"/>
      <c r="P924" s="78"/>
      <c r="Q924" s="78"/>
      <c r="R924" s="36">
        <f t="shared" si="51"/>
        <v>28348.636155563392</v>
      </c>
      <c r="S924" s="386"/>
      <c r="T924" s="78"/>
      <c r="Y924" s="42"/>
    </row>
    <row r="925" spans="1:25">
      <c r="A925" s="399"/>
      <c r="B925" s="18"/>
      <c r="C925" s="78"/>
      <c r="D925" s="78"/>
      <c r="E925" s="78"/>
      <c r="F925" s="78"/>
      <c r="G925" s="400"/>
      <c r="H925" s="400"/>
      <c r="I925" s="401"/>
      <c r="J925" s="78"/>
      <c r="K925" s="78"/>
      <c r="L925" s="402"/>
      <c r="M925" s="78"/>
      <c r="N925" s="78"/>
      <c r="O925" s="78"/>
      <c r="P925" s="78"/>
      <c r="Q925" s="78"/>
      <c r="R925" s="36">
        <f t="shared" si="51"/>
        <v>28348.636155563392</v>
      </c>
      <c r="S925" s="386"/>
      <c r="T925" s="78"/>
      <c r="Y925" s="42"/>
    </row>
    <row r="926" spans="1:25">
      <c r="A926" s="399"/>
      <c r="B926" s="18"/>
      <c r="C926" s="78"/>
      <c r="D926" s="78"/>
      <c r="E926" s="78"/>
      <c r="F926" s="78"/>
      <c r="G926" s="400"/>
      <c r="H926" s="400"/>
      <c r="I926" s="401"/>
      <c r="J926" s="78"/>
      <c r="K926" s="78"/>
      <c r="L926" s="402"/>
      <c r="M926" s="78"/>
      <c r="N926" s="78"/>
      <c r="O926" s="78"/>
      <c r="P926" s="78"/>
      <c r="Q926" s="78"/>
      <c r="R926" s="36">
        <f t="shared" si="51"/>
        <v>28348.636155563392</v>
      </c>
      <c r="S926" s="386"/>
      <c r="T926" s="78"/>
      <c r="Y926" s="42"/>
    </row>
    <row r="927" spans="1:25">
      <c r="A927" s="399"/>
      <c r="B927" s="18"/>
      <c r="C927" s="78"/>
      <c r="D927" s="78"/>
      <c r="E927" s="78"/>
      <c r="F927" s="78"/>
      <c r="G927" s="400"/>
      <c r="H927" s="400"/>
      <c r="I927" s="401"/>
      <c r="J927" s="78"/>
      <c r="K927" s="78"/>
      <c r="L927" s="402"/>
      <c r="M927" s="78"/>
      <c r="N927" s="78"/>
      <c r="O927" s="78"/>
      <c r="P927" s="78"/>
      <c r="Q927" s="78"/>
      <c r="R927" s="36">
        <f t="shared" si="51"/>
        <v>28348.636155563392</v>
      </c>
      <c r="S927" s="386"/>
      <c r="T927" s="78"/>
      <c r="Y927" s="42"/>
    </row>
    <row r="928" spans="1:25">
      <c r="A928" s="399"/>
      <c r="B928" s="18"/>
      <c r="C928" s="78"/>
      <c r="D928" s="78"/>
      <c r="E928" s="78"/>
      <c r="F928" s="78"/>
      <c r="G928" s="400"/>
      <c r="H928" s="400"/>
      <c r="I928" s="401"/>
      <c r="J928" s="78"/>
      <c r="K928" s="78"/>
      <c r="L928" s="402"/>
      <c r="M928" s="78"/>
      <c r="N928" s="78"/>
      <c r="O928" s="78"/>
      <c r="P928" s="78"/>
      <c r="Q928" s="78"/>
      <c r="R928" s="36">
        <f t="shared" si="51"/>
        <v>28348.636155563392</v>
      </c>
      <c r="S928" s="386"/>
      <c r="T928" s="78"/>
      <c r="Y928" s="42"/>
    </row>
    <row r="929" spans="1:25">
      <c r="A929" s="399"/>
      <c r="B929" s="18"/>
      <c r="C929" s="78"/>
      <c r="D929" s="78"/>
      <c r="E929" s="78"/>
      <c r="F929" s="78"/>
      <c r="G929" s="400"/>
      <c r="H929" s="400"/>
      <c r="I929" s="401"/>
      <c r="J929" s="78"/>
      <c r="K929" s="78"/>
      <c r="L929" s="402"/>
      <c r="M929" s="78"/>
      <c r="N929" s="78"/>
      <c r="O929" s="78"/>
      <c r="P929" s="78"/>
      <c r="Q929" s="78"/>
      <c r="R929" s="36">
        <f t="shared" si="51"/>
        <v>28348.636155563392</v>
      </c>
      <c r="S929" s="386"/>
      <c r="T929" s="78"/>
      <c r="Y929" s="42"/>
    </row>
    <row r="930" spans="1:25">
      <c r="A930" s="399"/>
      <c r="B930" s="18"/>
      <c r="C930" s="78"/>
      <c r="D930" s="78"/>
      <c r="E930" s="78"/>
      <c r="F930" s="78"/>
      <c r="G930" s="400"/>
      <c r="H930" s="400"/>
      <c r="I930" s="401"/>
      <c r="J930" s="78"/>
      <c r="K930" s="78"/>
      <c r="L930" s="402"/>
      <c r="M930" s="78"/>
      <c r="N930" s="78"/>
      <c r="O930" s="78"/>
      <c r="P930" s="78"/>
      <c r="Q930" s="78"/>
      <c r="R930" s="36">
        <f t="shared" ref="R930:R993" si="54">R929*((J930/100)+1)</f>
        <v>28348.636155563392</v>
      </c>
      <c r="S930" s="386"/>
      <c r="T930" s="78"/>
      <c r="Y930" s="42"/>
    </row>
    <row r="931" spans="1:25">
      <c r="A931" s="399"/>
      <c r="B931" s="18"/>
      <c r="C931" s="78"/>
      <c r="D931" s="78"/>
      <c r="E931" s="78"/>
      <c r="F931" s="78"/>
      <c r="G931" s="400"/>
      <c r="H931" s="400"/>
      <c r="I931" s="401"/>
      <c r="J931" s="78"/>
      <c r="K931" s="78"/>
      <c r="L931" s="402"/>
      <c r="M931" s="78"/>
      <c r="N931" s="78"/>
      <c r="O931" s="78"/>
      <c r="P931" s="78"/>
      <c r="Q931" s="78"/>
      <c r="R931" s="36">
        <f t="shared" si="54"/>
        <v>28348.636155563392</v>
      </c>
      <c r="S931" s="386"/>
      <c r="T931" s="78"/>
      <c r="Y931" s="42"/>
    </row>
    <row r="932" spans="1:25">
      <c r="A932" s="399"/>
      <c r="B932" s="18"/>
      <c r="C932" s="78"/>
      <c r="D932" s="78"/>
      <c r="E932" s="78"/>
      <c r="F932" s="78"/>
      <c r="G932" s="400"/>
      <c r="H932" s="400"/>
      <c r="I932" s="401"/>
      <c r="J932" s="78"/>
      <c r="K932" s="78"/>
      <c r="L932" s="402"/>
      <c r="M932" s="78"/>
      <c r="N932" s="78"/>
      <c r="O932" s="78"/>
      <c r="P932" s="78"/>
      <c r="Q932" s="78"/>
      <c r="R932" s="36">
        <f t="shared" si="54"/>
        <v>28348.636155563392</v>
      </c>
      <c r="S932" s="386"/>
      <c r="T932" s="78"/>
      <c r="Y932" s="42"/>
    </row>
    <row r="933" spans="1:25">
      <c r="A933" s="399"/>
      <c r="B933" s="18"/>
      <c r="C933" s="78"/>
      <c r="D933" s="78"/>
      <c r="E933" s="78"/>
      <c r="F933" s="78"/>
      <c r="G933" s="400"/>
      <c r="H933" s="400"/>
      <c r="I933" s="401"/>
      <c r="J933" s="78"/>
      <c r="K933" s="78"/>
      <c r="L933" s="402"/>
      <c r="M933" s="78"/>
      <c r="N933" s="78"/>
      <c r="O933" s="78"/>
      <c r="P933" s="78"/>
      <c r="Q933" s="78"/>
      <c r="R933" s="36">
        <f t="shared" si="54"/>
        <v>28348.636155563392</v>
      </c>
      <c r="S933" s="386"/>
      <c r="T933" s="78"/>
      <c r="Y933" s="42"/>
    </row>
    <row r="934" spans="1:25">
      <c r="A934" s="399"/>
      <c r="B934" s="18"/>
      <c r="C934" s="78"/>
      <c r="D934" s="78"/>
      <c r="E934" s="78"/>
      <c r="F934" s="78"/>
      <c r="G934" s="400"/>
      <c r="H934" s="400"/>
      <c r="I934" s="401"/>
      <c r="J934" s="78"/>
      <c r="K934" s="78"/>
      <c r="L934" s="402"/>
      <c r="M934" s="78"/>
      <c r="N934" s="78"/>
      <c r="O934" s="78"/>
      <c r="P934" s="78"/>
      <c r="Q934" s="78"/>
      <c r="R934" s="36">
        <f t="shared" si="54"/>
        <v>28348.636155563392</v>
      </c>
      <c r="S934" s="386"/>
      <c r="T934" s="78"/>
      <c r="Y934" s="42"/>
    </row>
    <row r="935" spans="1:25">
      <c r="A935" s="399"/>
      <c r="B935" s="18"/>
      <c r="C935" s="78"/>
      <c r="D935" s="78"/>
      <c r="E935" s="78"/>
      <c r="F935" s="78"/>
      <c r="G935" s="400"/>
      <c r="H935" s="400"/>
      <c r="I935" s="401"/>
      <c r="J935" s="78"/>
      <c r="K935" s="78"/>
      <c r="L935" s="402"/>
      <c r="M935" s="78"/>
      <c r="N935" s="78"/>
      <c r="O935" s="78"/>
      <c r="P935" s="78"/>
      <c r="Q935" s="78"/>
      <c r="R935" s="36">
        <f t="shared" si="54"/>
        <v>28348.636155563392</v>
      </c>
      <c r="S935" s="386"/>
      <c r="T935" s="78"/>
      <c r="Y935" s="42"/>
    </row>
    <row r="936" spans="1:25">
      <c r="A936" s="399"/>
      <c r="B936" s="18"/>
      <c r="C936" s="78"/>
      <c r="D936" s="78"/>
      <c r="E936" s="78"/>
      <c r="F936" s="78"/>
      <c r="G936" s="400"/>
      <c r="H936" s="400"/>
      <c r="I936" s="401"/>
      <c r="J936" s="78"/>
      <c r="K936" s="78"/>
      <c r="L936" s="402"/>
      <c r="M936" s="78"/>
      <c r="N936" s="78"/>
      <c r="O936" s="78"/>
      <c r="P936" s="78"/>
      <c r="Q936" s="78"/>
      <c r="R936" s="36">
        <f t="shared" si="54"/>
        <v>28348.636155563392</v>
      </c>
      <c r="S936" s="386"/>
      <c r="T936" s="78"/>
      <c r="Y936" s="42"/>
    </row>
    <row r="937" spans="1:25">
      <c r="A937" s="399"/>
      <c r="B937" s="18"/>
      <c r="C937" s="78"/>
      <c r="D937" s="78"/>
      <c r="E937" s="78"/>
      <c r="F937" s="78"/>
      <c r="G937" s="400"/>
      <c r="H937" s="400"/>
      <c r="I937" s="401"/>
      <c r="J937" s="78"/>
      <c r="K937" s="78"/>
      <c r="L937" s="402"/>
      <c r="M937" s="78"/>
      <c r="N937" s="78"/>
      <c r="O937" s="78"/>
      <c r="P937" s="78"/>
      <c r="Q937" s="78"/>
      <c r="R937" s="36">
        <f t="shared" si="54"/>
        <v>28348.636155563392</v>
      </c>
      <c r="S937" s="386"/>
      <c r="T937" s="78"/>
      <c r="Y937" s="42"/>
    </row>
    <row r="938" spans="1:25">
      <c r="A938" s="399"/>
      <c r="B938" s="18"/>
      <c r="C938" s="78"/>
      <c r="D938" s="78"/>
      <c r="E938" s="78"/>
      <c r="F938" s="78"/>
      <c r="G938" s="400"/>
      <c r="H938" s="400"/>
      <c r="I938" s="401"/>
      <c r="J938" s="78"/>
      <c r="K938" s="78"/>
      <c r="L938" s="402"/>
      <c r="M938" s="78"/>
      <c r="N938" s="78"/>
      <c r="O938" s="78"/>
      <c r="P938" s="78"/>
      <c r="Q938" s="78"/>
      <c r="R938" s="36">
        <f t="shared" si="54"/>
        <v>28348.636155563392</v>
      </c>
      <c r="S938" s="386"/>
      <c r="T938" s="78"/>
      <c r="Y938" s="42"/>
    </row>
    <row r="939" spans="1:25">
      <c r="A939" s="399"/>
      <c r="B939" s="18"/>
      <c r="C939" s="78"/>
      <c r="D939" s="78"/>
      <c r="E939" s="78"/>
      <c r="F939" s="78"/>
      <c r="G939" s="400"/>
      <c r="H939" s="400"/>
      <c r="I939" s="401"/>
      <c r="J939" s="78"/>
      <c r="K939" s="78"/>
      <c r="L939" s="402"/>
      <c r="M939" s="78"/>
      <c r="N939" s="78"/>
      <c r="O939" s="78"/>
      <c r="P939" s="78"/>
      <c r="Q939" s="78"/>
      <c r="R939" s="36">
        <f t="shared" si="54"/>
        <v>28348.636155563392</v>
      </c>
      <c r="S939" s="386"/>
      <c r="T939" s="78"/>
      <c r="Y939" s="42"/>
    </row>
    <row r="940" spans="1:25">
      <c r="A940" s="399"/>
      <c r="B940" s="18"/>
      <c r="C940" s="78"/>
      <c r="D940" s="78"/>
      <c r="E940" s="78"/>
      <c r="F940" s="78"/>
      <c r="G940" s="400"/>
      <c r="H940" s="400"/>
      <c r="I940" s="401"/>
      <c r="J940" s="78"/>
      <c r="K940" s="78"/>
      <c r="L940" s="402"/>
      <c r="M940" s="78"/>
      <c r="N940" s="78"/>
      <c r="O940" s="78"/>
      <c r="P940" s="78"/>
      <c r="Q940" s="78"/>
      <c r="R940" s="36">
        <f t="shared" si="54"/>
        <v>28348.636155563392</v>
      </c>
      <c r="S940" s="386"/>
      <c r="T940" s="78"/>
      <c r="Y940" s="42"/>
    </row>
    <row r="941" spans="1:25">
      <c r="A941" s="399"/>
      <c r="B941" s="18"/>
      <c r="C941" s="78"/>
      <c r="D941" s="78"/>
      <c r="E941" s="78"/>
      <c r="F941" s="78"/>
      <c r="G941" s="400"/>
      <c r="H941" s="400"/>
      <c r="I941" s="401"/>
      <c r="J941" s="78"/>
      <c r="K941" s="78"/>
      <c r="L941" s="402"/>
      <c r="M941" s="78"/>
      <c r="N941" s="78"/>
      <c r="O941" s="78"/>
      <c r="P941" s="78"/>
      <c r="Q941" s="78"/>
      <c r="R941" s="36">
        <f t="shared" si="54"/>
        <v>28348.636155563392</v>
      </c>
      <c r="S941" s="386"/>
      <c r="T941" s="78"/>
      <c r="Y941" s="42"/>
    </row>
    <row r="942" spans="1:25">
      <c r="A942" s="399"/>
      <c r="B942" s="18"/>
      <c r="C942" s="78"/>
      <c r="D942" s="78"/>
      <c r="E942" s="78"/>
      <c r="F942" s="78"/>
      <c r="G942" s="400"/>
      <c r="H942" s="400"/>
      <c r="I942" s="401"/>
      <c r="J942" s="78"/>
      <c r="K942" s="78"/>
      <c r="L942" s="402"/>
      <c r="M942" s="78"/>
      <c r="N942" s="78"/>
      <c r="O942" s="78"/>
      <c r="P942" s="78"/>
      <c r="Q942" s="78"/>
      <c r="R942" s="36">
        <f t="shared" si="54"/>
        <v>28348.636155563392</v>
      </c>
      <c r="S942" s="386"/>
      <c r="T942" s="78"/>
      <c r="Y942" s="42"/>
    </row>
    <row r="943" spans="1:25">
      <c r="A943" s="399"/>
      <c r="B943" s="18"/>
      <c r="C943" s="78"/>
      <c r="D943" s="78"/>
      <c r="E943" s="78"/>
      <c r="F943" s="78"/>
      <c r="G943" s="400"/>
      <c r="H943" s="400"/>
      <c r="I943" s="401"/>
      <c r="J943" s="78"/>
      <c r="K943" s="78"/>
      <c r="L943" s="402"/>
      <c r="M943" s="78"/>
      <c r="N943" s="78"/>
      <c r="O943" s="78"/>
      <c r="P943" s="78"/>
      <c r="Q943" s="78"/>
      <c r="R943" s="36">
        <f t="shared" si="54"/>
        <v>28348.636155563392</v>
      </c>
      <c r="S943" s="386"/>
      <c r="T943" s="78"/>
      <c r="Y943" s="42"/>
    </row>
    <row r="944" spans="1:25">
      <c r="A944" s="399"/>
      <c r="B944" s="18"/>
      <c r="C944" s="78"/>
      <c r="D944" s="78"/>
      <c r="E944" s="78"/>
      <c r="F944" s="78"/>
      <c r="G944" s="400"/>
      <c r="H944" s="400"/>
      <c r="I944" s="401"/>
      <c r="J944" s="78"/>
      <c r="K944" s="78"/>
      <c r="L944" s="402"/>
      <c r="M944" s="78"/>
      <c r="N944" s="78"/>
      <c r="O944" s="78"/>
      <c r="P944" s="78"/>
      <c r="Q944" s="78"/>
      <c r="R944" s="36">
        <f t="shared" si="54"/>
        <v>28348.636155563392</v>
      </c>
      <c r="S944" s="386"/>
      <c r="T944" s="78"/>
      <c r="Y944" s="42"/>
    </row>
    <row r="945" spans="1:25">
      <c r="A945" s="399"/>
      <c r="B945" s="18"/>
      <c r="C945" s="78"/>
      <c r="D945" s="78"/>
      <c r="E945" s="78"/>
      <c r="F945" s="78"/>
      <c r="G945" s="400"/>
      <c r="H945" s="400"/>
      <c r="I945" s="401"/>
      <c r="J945" s="78"/>
      <c r="K945" s="78"/>
      <c r="L945" s="402"/>
      <c r="M945" s="78"/>
      <c r="N945" s="78"/>
      <c r="O945" s="78"/>
      <c r="P945" s="78"/>
      <c r="Q945" s="78"/>
      <c r="R945" s="36">
        <f t="shared" si="54"/>
        <v>28348.636155563392</v>
      </c>
      <c r="S945" s="386"/>
      <c r="T945" s="78"/>
      <c r="Y945" s="42"/>
    </row>
    <row r="946" spans="1:25">
      <c r="A946" s="399"/>
      <c r="B946" s="18"/>
      <c r="C946" s="78"/>
      <c r="D946" s="78"/>
      <c r="E946" s="78"/>
      <c r="F946" s="78"/>
      <c r="G946" s="400"/>
      <c r="H946" s="400"/>
      <c r="I946" s="401"/>
      <c r="J946" s="78"/>
      <c r="K946" s="78"/>
      <c r="L946" s="402"/>
      <c r="M946" s="78"/>
      <c r="N946" s="78"/>
      <c r="O946" s="78"/>
      <c r="P946" s="78"/>
      <c r="Q946" s="78"/>
      <c r="R946" s="36">
        <f t="shared" si="54"/>
        <v>28348.636155563392</v>
      </c>
      <c r="S946" s="386"/>
      <c r="T946" s="78"/>
      <c r="Y946" s="42"/>
    </row>
    <row r="947" spans="1:25">
      <c r="A947" s="399"/>
      <c r="B947" s="18"/>
      <c r="C947" s="78"/>
      <c r="D947" s="78"/>
      <c r="E947" s="78"/>
      <c r="F947" s="78"/>
      <c r="G947" s="400"/>
      <c r="H947" s="400"/>
      <c r="I947" s="401"/>
      <c r="J947" s="78"/>
      <c r="K947" s="78"/>
      <c r="L947" s="402"/>
      <c r="M947" s="78"/>
      <c r="N947" s="78"/>
      <c r="O947" s="78"/>
      <c r="P947" s="78"/>
      <c r="Q947" s="78"/>
      <c r="R947" s="36">
        <f t="shared" si="54"/>
        <v>28348.636155563392</v>
      </c>
      <c r="S947" s="386"/>
      <c r="T947" s="78"/>
      <c r="Y947" s="42"/>
    </row>
    <row r="948" spans="1:25">
      <c r="A948" s="399"/>
      <c r="B948" s="18"/>
      <c r="C948" s="78"/>
      <c r="D948" s="78"/>
      <c r="E948" s="78"/>
      <c r="F948" s="78"/>
      <c r="G948" s="400"/>
      <c r="H948" s="400"/>
      <c r="I948" s="401"/>
      <c r="J948" s="78"/>
      <c r="K948" s="78"/>
      <c r="L948" s="402"/>
      <c r="M948" s="78"/>
      <c r="N948" s="78"/>
      <c r="O948" s="78"/>
      <c r="P948" s="78"/>
      <c r="Q948" s="78"/>
      <c r="R948" s="36">
        <f t="shared" si="54"/>
        <v>28348.636155563392</v>
      </c>
      <c r="S948" s="386"/>
      <c r="T948" s="78"/>
      <c r="Y948" s="42"/>
    </row>
    <row r="949" spans="1:25">
      <c r="A949" s="399"/>
      <c r="B949" s="18"/>
      <c r="C949" s="78"/>
      <c r="D949" s="78"/>
      <c r="E949" s="78"/>
      <c r="F949" s="78"/>
      <c r="G949" s="400"/>
      <c r="H949" s="400"/>
      <c r="I949" s="401"/>
      <c r="J949" s="78"/>
      <c r="K949" s="78"/>
      <c r="L949" s="402"/>
      <c r="M949" s="78"/>
      <c r="N949" s="78"/>
      <c r="O949" s="78"/>
      <c r="P949" s="78"/>
      <c r="Q949" s="78"/>
      <c r="R949" s="36">
        <f t="shared" si="54"/>
        <v>28348.636155563392</v>
      </c>
      <c r="S949" s="386"/>
      <c r="T949" s="78"/>
      <c r="Y949" s="42"/>
    </row>
    <row r="950" spans="1:25">
      <c r="A950" s="399"/>
      <c r="B950" s="18"/>
      <c r="C950" s="78"/>
      <c r="D950" s="78"/>
      <c r="E950" s="78"/>
      <c r="F950" s="78"/>
      <c r="G950" s="400"/>
      <c r="H950" s="400"/>
      <c r="I950" s="401"/>
      <c r="J950" s="78"/>
      <c r="K950" s="78"/>
      <c r="L950" s="402"/>
      <c r="M950" s="78"/>
      <c r="N950" s="78"/>
      <c r="O950" s="78"/>
      <c r="P950" s="78"/>
      <c r="Q950" s="78"/>
      <c r="R950" s="36">
        <f t="shared" si="54"/>
        <v>28348.636155563392</v>
      </c>
      <c r="S950" s="386"/>
      <c r="T950" s="78"/>
      <c r="Y950" s="42"/>
    </row>
    <row r="951" spans="1:25">
      <c r="A951" s="399"/>
      <c r="B951" s="18"/>
      <c r="C951" s="78"/>
      <c r="D951" s="78"/>
      <c r="E951" s="78"/>
      <c r="F951" s="78"/>
      <c r="G951" s="400"/>
      <c r="H951" s="400"/>
      <c r="I951" s="401"/>
      <c r="J951" s="78"/>
      <c r="K951" s="78"/>
      <c r="L951" s="402"/>
      <c r="M951" s="78"/>
      <c r="N951" s="78"/>
      <c r="O951" s="78"/>
      <c r="P951" s="78"/>
      <c r="Q951" s="78"/>
      <c r="R951" s="36">
        <f t="shared" si="54"/>
        <v>28348.636155563392</v>
      </c>
      <c r="S951" s="386"/>
      <c r="T951" s="78"/>
      <c r="Y951" s="42"/>
    </row>
    <row r="952" spans="1:25">
      <c r="A952" s="399"/>
      <c r="B952" s="18"/>
      <c r="C952" s="78"/>
      <c r="D952" s="78"/>
      <c r="E952" s="78"/>
      <c r="F952" s="78"/>
      <c r="G952" s="400"/>
      <c r="H952" s="400"/>
      <c r="I952" s="401"/>
      <c r="J952" s="78"/>
      <c r="K952" s="78"/>
      <c r="L952" s="402"/>
      <c r="M952" s="78"/>
      <c r="N952" s="78"/>
      <c r="O952" s="78"/>
      <c r="P952" s="78"/>
      <c r="Q952" s="78"/>
      <c r="R952" s="36">
        <f t="shared" si="54"/>
        <v>28348.636155563392</v>
      </c>
      <c r="S952" s="386"/>
      <c r="T952" s="78"/>
      <c r="Y952" s="42"/>
    </row>
    <row r="953" spans="1:25">
      <c r="A953" s="399"/>
      <c r="B953" s="18"/>
      <c r="C953" s="78"/>
      <c r="D953" s="78"/>
      <c r="E953" s="78"/>
      <c r="F953" s="78"/>
      <c r="G953" s="400"/>
      <c r="H953" s="400"/>
      <c r="I953" s="401"/>
      <c r="J953" s="78"/>
      <c r="K953" s="78"/>
      <c r="L953" s="402"/>
      <c r="M953" s="78"/>
      <c r="N953" s="78"/>
      <c r="O953" s="78"/>
      <c r="P953" s="78"/>
      <c r="Q953" s="78"/>
      <c r="R953" s="36">
        <f t="shared" si="54"/>
        <v>28348.636155563392</v>
      </c>
      <c r="S953" s="386"/>
      <c r="T953" s="78"/>
      <c r="Y953" s="42"/>
    </row>
    <row r="954" spans="1:25">
      <c r="A954" s="399"/>
      <c r="B954" s="18"/>
      <c r="C954" s="78"/>
      <c r="D954" s="78"/>
      <c r="E954" s="78"/>
      <c r="F954" s="78"/>
      <c r="G954" s="400"/>
      <c r="H954" s="400"/>
      <c r="I954" s="401"/>
      <c r="J954" s="78"/>
      <c r="K954" s="78"/>
      <c r="L954" s="402"/>
      <c r="M954" s="78"/>
      <c r="N954" s="78"/>
      <c r="O954" s="78"/>
      <c r="P954" s="78"/>
      <c r="Q954" s="78"/>
      <c r="R954" s="36">
        <f t="shared" si="54"/>
        <v>28348.636155563392</v>
      </c>
      <c r="S954" s="386"/>
      <c r="T954" s="78"/>
      <c r="Y954" s="42"/>
    </row>
    <row r="955" spans="1:25">
      <c r="A955" s="399"/>
      <c r="B955" s="18"/>
      <c r="C955" s="78"/>
      <c r="D955" s="78"/>
      <c r="E955" s="78"/>
      <c r="F955" s="78"/>
      <c r="G955" s="400"/>
      <c r="H955" s="400"/>
      <c r="I955" s="401"/>
      <c r="J955" s="78"/>
      <c r="K955" s="78"/>
      <c r="L955" s="402"/>
      <c r="M955" s="78"/>
      <c r="N955" s="78"/>
      <c r="O955" s="78"/>
      <c r="P955" s="78"/>
      <c r="Q955" s="78"/>
      <c r="R955" s="36">
        <f t="shared" si="54"/>
        <v>28348.636155563392</v>
      </c>
      <c r="S955" s="386"/>
      <c r="T955" s="78"/>
      <c r="Y955" s="42"/>
    </row>
    <row r="956" spans="1:25">
      <c r="A956" s="399"/>
      <c r="B956" s="18"/>
      <c r="C956" s="78"/>
      <c r="D956" s="78"/>
      <c r="E956" s="78"/>
      <c r="F956" s="78"/>
      <c r="G956" s="400"/>
      <c r="H956" s="400"/>
      <c r="I956" s="401"/>
      <c r="J956" s="78"/>
      <c r="K956" s="78"/>
      <c r="L956" s="402"/>
      <c r="M956" s="78"/>
      <c r="N956" s="78"/>
      <c r="O956" s="78"/>
      <c r="P956" s="78"/>
      <c r="Q956" s="78"/>
      <c r="R956" s="36">
        <f t="shared" si="54"/>
        <v>28348.636155563392</v>
      </c>
      <c r="S956" s="386"/>
      <c r="T956" s="78"/>
      <c r="Y956" s="42"/>
    </row>
    <row r="957" spans="1:25">
      <c r="A957" s="399"/>
      <c r="B957" s="18"/>
      <c r="C957" s="78"/>
      <c r="D957" s="78"/>
      <c r="E957" s="78"/>
      <c r="F957" s="78"/>
      <c r="G957" s="400"/>
      <c r="H957" s="400"/>
      <c r="I957" s="401"/>
      <c r="J957" s="78"/>
      <c r="K957" s="78"/>
      <c r="L957" s="402"/>
      <c r="M957" s="78"/>
      <c r="N957" s="78"/>
      <c r="O957" s="78"/>
      <c r="P957" s="78"/>
      <c r="Q957" s="78"/>
      <c r="R957" s="36">
        <f t="shared" si="54"/>
        <v>28348.636155563392</v>
      </c>
      <c r="S957" s="386"/>
      <c r="T957" s="78"/>
      <c r="Y957" s="42"/>
    </row>
    <row r="958" spans="1:25">
      <c r="A958" s="399"/>
      <c r="B958" s="18"/>
      <c r="C958" s="78"/>
      <c r="D958" s="78"/>
      <c r="E958" s="78"/>
      <c r="F958" s="78"/>
      <c r="G958" s="400"/>
      <c r="H958" s="400"/>
      <c r="I958" s="401"/>
      <c r="J958" s="78"/>
      <c r="K958" s="78"/>
      <c r="L958" s="402"/>
      <c r="M958" s="78"/>
      <c r="N958" s="78"/>
      <c r="O958" s="78"/>
      <c r="P958" s="78"/>
      <c r="Q958" s="78"/>
      <c r="R958" s="36">
        <f t="shared" si="54"/>
        <v>28348.636155563392</v>
      </c>
      <c r="S958" s="386"/>
      <c r="T958" s="78"/>
      <c r="Y958" s="42"/>
    </row>
    <row r="959" spans="1:25">
      <c r="A959" s="399"/>
      <c r="B959" s="18"/>
      <c r="C959" s="78"/>
      <c r="D959" s="78"/>
      <c r="E959" s="78"/>
      <c r="F959" s="78"/>
      <c r="G959" s="400"/>
      <c r="H959" s="400"/>
      <c r="I959" s="401"/>
      <c r="J959" s="78"/>
      <c r="K959" s="78"/>
      <c r="L959" s="402"/>
      <c r="M959" s="78"/>
      <c r="N959" s="78"/>
      <c r="O959" s="78"/>
      <c r="P959" s="78"/>
      <c r="Q959" s="78"/>
      <c r="R959" s="36">
        <f t="shared" si="54"/>
        <v>28348.636155563392</v>
      </c>
      <c r="S959" s="386"/>
      <c r="T959" s="78"/>
      <c r="Y959" s="42"/>
    </row>
    <row r="960" spans="1:25">
      <c r="A960" s="399"/>
      <c r="B960" s="18"/>
      <c r="C960" s="78"/>
      <c r="D960" s="78"/>
      <c r="E960" s="78"/>
      <c r="F960" s="78"/>
      <c r="G960" s="400"/>
      <c r="H960" s="400"/>
      <c r="I960" s="401"/>
      <c r="J960" s="78"/>
      <c r="K960" s="78"/>
      <c r="L960" s="402"/>
      <c r="M960" s="78"/>
      <c r="N960" s="78"/>
      <c r="O960" s="78"/>
      <c r="P960" s="78"/>
      <c r="Q960" s="78"/>
      <c r="R960" s="36">
        <f t="shared" si="54"/>
        <v>28348.636155563392</v>
      </c>
      <c r="S960" s="386"/>
      <c r="T960" s="78"/>
      <c r="Y960" s="42"/>
    </row>
    <row r="961" spans="1:25">
      <c r="A961" s="399"/>
      <c r="B961" s="18"/>
      <c r="C961" s="78"/>
      <c r="D961" s="78"/>
      <c r="E961" s="78"/>
      <c r="F961" s="78"/>
      <c r="G961" s="400"/>
      <c r="H961" s="400"/>
      <c r="I961" s="401"/>
      <c r="J961" s="78"/>
      <c r="K961" s="78"/>
      <c r="L961" s="402"/>
      <c r="M961" s="78"/>
      <c r="N961" s="78"/>
      <c r="O961" s="78"/>
      <c r="P961" s="78"/>
      <c r="Q961" s="78"/>
      <c r="R961" s="36">
        <f t="shared" si="54"/>
        <v>28348.636155563392</v>
      </c>
      <c r="S961" s="386"/>
      <c r="T961" s="78"/>
      <c r="Y961" s="42"/>
    </row>
    <row r="962" spans="1:25">
      <c r="A962" s="399"/>
      <c r="B962" s="18"/>
      <c r="C962" s="78"/>
      <c r="D962" s="78"/>
      <c r="E962" s="78"/>
      <c r="F962" s="78"/>
      <c r="G962" s="400"/>
      <c r="H962" s="400"/>
      <c r="I962" s="401"/>
      <c r="J962" s="78"/>
      <c r="K962" s="78"/>
      <c r="L962" s="402"/>
      <c r="M962" s="78"/>
      <c r="N962" s="78"/>
      <c r="O962" s="78"/>
      <c r="P962" s="78"/>
      <c r="Q962" s="78"/>
      <c r="R962" s="36">
        <f t="shared" si="54"/>
        <v>28348.636155563392</v>
      </c>
      <c r="S962" s="386"/>
      <c r="T962" s="78"/>
      <c r="Y962" s="42"/>
    </row>
    <row r="963" spans="1:25">
      <c r="A963" s="399"/>
      <c r="B963" s="18"/>
      <c r="C963" s="78"/>
      <c r="D963" s="78"/>
      <c r="E963" s="78"/>
      <c r="F963" s="78"/>
      <c r="G963" s="400"/>
      <c r="H963" s="400"/>
      <c r="I963" s="401"/>
      <c r="J963" s="78"/>
      <c r="K963" s="78"/>
      <c r="L963" s="402"/>
      <c r="M963" s="78"/>
      <c r="N963" s="78"/>
      <c r="O963" s="78"/>
      <c r="P963" s="78"/>
      <c r="Q963" s="78"/>
      <c r="R963" s="36">
        <f t="shared" si="54"/>
        <v>28348.636155563392</v>
      </c>
      <c r="S963" s="386"/>
      <c r="T963" s="78"/>
      <c r="Y963" s="42"/>
    </row>
    <row r="964" spans="1:25">
      <c r="A964" s="399"/>
      <c r="B964" s="18"/>
      <c r="C964" s="78"/>
      <c r="D964" s="78"/>
      <c r="E964" s="78"/>
      <c r="F964" s="78"/>
      <c r="G964" s="400"/>
      <c r="H964" s="400"/>
      <c r="I964" s="401"/>
      <c r="J964" s="78"/>
      <c r="K964" s="78"/>
      <c r="L964" s="402"/>
      <c r="M964" s="78"/>
      <c r="N964" s="78"/>
      <c r="O964" s="78"/>
      <c r="P964" s="78"/>
      <c r="Q964" s="78"/>
      <c r="R964" s="36">
        <f t="shared" si="54"/>
        <v>28348.636155563392</v>
      </c>
      <c r="S964" s="386"/>
      <c r="T964" s="78"/>
      <c r="Y964" s="42"/>
    </row>
    <row r="965" spans="1:25">
      <c r="A965" s="399"/>
      <c r="B965" s="18"/>
      <c r="C965" s="78"/>
      <c r="D965" s="78"/>
      <c r="E965" s="78"/>
      <c r="F965" s="78"/>
      <c r="G965" s="400"/>
      <c r="H965" s="400"/>
      <c r="I965" s="401"/>
      <c r="J965" s="78"/>
      <c r="K965" s="78"/>
      <c r="L965" s="402"/>
      <c r="M965" s="78"/>
      <c r="N965" s="78"/>
      <c r="O965" s="78"/>
      <c r="P965" s="78"/>
      <c r="Q965" s="78"/>
      <c r="R965" s="36">
        <f t="shared" si="54"/>
        <v>28348.636155563392</v>
      </c>
      <c r="S965" s="386"/>
      <c r="T965" s="78"/>
      <c r="Y965" s="42"/>
    </row>
    <row r="966" spans="1:25">
      <c r="A966" s="399"/>
      <c r="B966" s="18"/>
      <c r="C966" s="78"/>
      <c r="D966" s="78"/>
      <c r="E966" s="78"/>
      <c r="F966" s="78"/>
      <c r="G966" s="400"/>
      <c r="H966" s="400"/>
      <c r="I966" s="401"/>
      <c r="J966" s="78"/>
      <c r="K966" s="78"/>
      <c r="L966" s="402"/>
      <c r="M966" s="78"/>
      <c r="N966" s="78"/>
      <c r="O966" s="78"/>
      <c r="P966" s="78"/>
      <c r="Q966" s="78"/>
      <c r="R966" s="36">
        <f t="shared" si="54"/>
        <v>28348.636155563392</v>
      </c>
      <c r="S966" s="386"/>
      <c r="T966" s="78"/>
      <c r="Y966" s="42"/>
    </row>
    <row r="967" spans="1:25">
      <c r="A967" s="399"/>
      <c r="B967" s="18"/>
      <c r="C967" s="78"/>
      <c r="D967" s="78"/>
      <c r="E967" s="78"/>
      <c r="F967" s="78"/>
      <c r="G967" s="400"/>
      <c r="H967" s="400"/>
      <c r="I967" s="401"/>
      <c r="J967" s="78"/>
      <c r="K967" s="78"/>
      <c r="L967" s="402"/>
      <c r="M967" s="78"/>
      <c r="N967" s="78"/>
      <c r="O967" s="78"/>
      <c r="P967" s="78"/>
      <c r="Q967" s="78"/>
      <c r="R967" s="36">
        <f t="shared" si="54"/>
        <v>28348.636155563392</v>
      </c>
      <c r="S967" s="386"/>
      <c r="T967" s="78"/>
      <c r="Y967" s="42"/>
    </row>
    <row r="968" spans="1:25">
      <c r="A968" s="399"/>
      <c r="B968" s="18"/>
      <c r="C968" s="78"/>
      <c r="D968" s="78"/>
      <c r="E968" s="78"/>
      <c r="F968" s="78"/>
      <c r="G968" s="400"/>
      <c r="H968" s="400"/>
      <c r="I968" s="401"/>
      <c r="J968" s="78"/>
      <c r="K968" s="78"/>
      <c r="L968" s="402"/>
      <c r="M968" s="78"/>
      <c r="N968" s="78"/>
      <c r="O968" s="78"/>
      <c r="P968" s="78"/>
      <c r="Q968" s="78"/>
      <c r="R968" s="36">
        <f t="shared" si="54"/>
        <v>28348.636155563392</v>
      </c>
      <c r="S968" s="386"/>
      <c r="T968" s="78"/>
      <c r="Y968" s="42"/>
    </row>
    <row r="969" spans="1:25">
      <c r="A969" s="399"/>
      <c r="B969" s="18"/>
      <c r="C969" s="78"/>
      <c r="D969" s="78"/>
      <c r="E969" s="78"/>
      <c r="F969" s="78"/>
      <c r="G969" s="400"/>
      <c r="H969" s="400"/>
      <c r="I969" s="401"/>
      <c r="J969" s="78"/>
      <c r="K969" s="78"/>
      <c r="L969" s="402"/>
      <c r="M969" s="78"/>
      <c r="N969" s="78"/>
      <c r="O969" s="78"/>
      <c r="P969" s="78"/>
      <c r="Q969" s="78"/>
      <c r="R969" s="36">
        <f t="shared" si="54"/>
        <v>28348.636155563392</v>
      </c>
      <c r="S969" s="386"/>
      <c r="T969" s="78"/>
      <c r="Y969" s="42"/>
    </row>
    <row r="970" spans="1:25">
      <c r="A970" s="399"/>
      <c r="B970" s="18"/>
      <c r="C970" s="78"/>
      <c r="D970" s="78"/>
      <c r="E970" s="78"/>
      <c r="F970" s="78"/>
      <c r="G970" s="400"/>
      <c r="H970" s="400"/>
      <c r="I970" s="401"/>
      <c r="J970" s="78"/>
      <c r="K970" s="78"/>
      <c r="L970" s="402"/>
      <c r="M970" s="78"/>
      <c r="N970" s="78"/>
      <c r="O970" s="78"/>
      <c r="P970" s="78"/>
      <c r="Q970" s="78"/>
      <c r="R970" s="36">
        <f t="shared" si="54"/>
        <v>28348.636155563392</v>
      </c>
      <c r="S970" s="386"/>
      <c r="T970" s="78"/>
      <c r="Y970" s="42"/>
    </row>
    <row r="971" spans="1:25">
      <c r="A971" s="399"/>
      <c r="B971" s="18"/>
      <c r="C971" s="78"/>
      <c r="D971" s="78"/>
      <c r="E971" s="78"/>
      <c r="F971" s="78"/>
      <c r="G971" s="400"/>
      <c r="H971" s="400"/>
      <c r="I971" s="401"/>
      <c r="J971" s="78"/>
      <c r="K971" s="78"/>
      <c r="L971" s="402"/>
      <c r="M971" s="78"/>
      <c r="N971" s="78"/>
      <c r="O971" s="78"/>
      <c r="P971" s="78"/>
      <c r="Q971" s="78"/>
      <c r="R971" s="36">
        <f t="shared" si="54"/>
        <v>28348.636155563392</v>
      </c>
      <c r="S971" s="386"/>
      <c r="T971" s="78"/>
      <c r="Y971" s="42"/>
    </row>
    <row r="972" spans="1:25">
      <c r="A972" s="399"/>
      <c r="B972" s="18"/>
      <c r="C972" s="78"/>
      <c r="D972" s="78"/>
      <c r="E972" s="78"/>
      <c r="F972" s="78"/>
      <c r="G972" s="400"/>
      <c r="H972" s="400"/>
      <c r="I972" s="401"/>
      <c r="J972" s="78"/>
      <c r="K972" s="78"/>
      <c r="L972" s="402"/>
      <c r="M972" s="78"/>
      <c r="N972" s="78"/>
      <c r="O972" s="78"/>
      <c r="P972" s="78"/>
      <c r="Q972" s="78"/>
      <c r="R972" s="36">
        <f t="shared" si="54"/>
        <v>28348.636155563392</v>
      </c>
      <c r="S972" s="386"/>
      <c r="T972" s="78"/>
      <c r="Y972" s="42"/>
    </row>
    <row r="973" spans="1:25">
      <c r="A973" s="399"/>
      <c r="B973" s="18"/>
      <c r="C973" s="78"/>
      <c r="D973" s="78"/>
      <c r="E973" s="78"/>
      <c r="F973" s="78"/>
      <c r="G973" s="400"/>
      <c r="H973" s="400"/>
      <c r="I973" s="401"/>
      <c r="J973" s="78"/>
      <c r="K973" s="78"/>
      <c r="L973" s="402"/>
      <c r="M973" s="78"/>
      <c r="N973" s="78"/>
      <c r="O973" s="78"/>
      <c r="P973" s="78"/>
      <c r="Q973" s="78"/>
      <c r="R973" s="36">
        <f t="shared" si="54"/>
        <v>28348.636155563392</v>
      </c>
      <c r="S973" s="386"/>
      <c r="T973" s="78"/>
      <c r="Y973" s="42"/>
    </row>
    <row r="974" spans="1:25">
      <c r="A974" s="399"/>
      <c r="B974" s="18"/>
      <c r="C974" s="78"/>
      <c r="D974" s="78"/>
      <c r="E974" s="78"/>
      <c r="F974" s="78"/>
      <c r="G974" s="400"/>
      <c r="H974" s="400"/>
      <c r="I974" s="401"/>
      <c r="J974" s="78"/>
      <c r="K974" s="78"/>
      <c r="L974" s="402"/>
      <c r="M974" s="78"/>
      <c r="N974" s="78"/>
      <c r="O974" s="78"/>
      <c r="P974" s="78"/>
      <c r="Q974" s="78"/>
      <c r="R974" s="36">
        <f t="shared" si="54"/>
        <v>28348.636155563392</v>
      </c>
      <c r="S974" s="386"/>
      <c r="T974" s="78"/>
      <c r="Y974" s="42"/>
    </row>
    <row r="975" spans="1:25">
      <c r="A975" s="399"/>
      <c r="B975" s="18"/>
      <c r="C975" s="78"/>
      <c r="D975" s="78"/>
      <c r="E975" s="78"/>
      <c r="F975" s="78"/>
      <c r="G975" s="400"/>
      <c r="H975" s="400"/>
      <c r="I975" s="401"/>
      <c r="J975" s="78"/>
      <c r="K975" s="78"/>
      <c r="L975" s="402"/>
      <c r="M975" s="78"/>
      <c r="N975" s="78"/>
      <c r="O975" s="78"/>
      <c r="P975" s="78"/>
      <c r="Q975" s="78"/>
      <c r="R975" s="36">
        <f t="shared" si="54"/>
        <v>28348.636155563392</v>
      </c>
      <c r="S975" s="386"/>
      <c r="T975" s="78"/>
      <c r="Y975" s="42"/>
    </row>
    <row r="976" spans="1:25">
      <c r="A976" s="399"/>
      <c r="B976" s="18"/>
      <c r="C976" s="78"/>
      <c r="D976" s="78"/>
      <c r="E976" s="78"/>
      <c r="F976" s="78"/>
      <c r="G976" s="400"/>
      <c r="H976" s="400"/>
      <c r="I976" s="401"/>
      <c r="J976" s="78"/>
      <c r="K976" s="78"/>
      <c r="L976" s="402"/>
      <c r="M976" s="78"/>
      <c r="N976" s="78"/>
      <c r="O976" s="78"/>
      <c r="P976" s="78"/>
      <c r="Q976" s="78"/>
      <c r="R976" s="36">
        <f t="shared" si="54"/>
        <v>28348.636155563392</v>
      </c>
      <c r="S976" s="386"/>
      <c r="T976" s="78"/>
      <c r="Y976" s="42"/>
    </row>
    <row r="977" spans="1:25">
      <c r="A977" s="399"/>
      <c r="B977" s="18"/>
      <c r="C977" s="78"/>
      <c r="D977" s="78"/>
      <c r="E977" s="78"/>
      <c r="F977" s="78"/>
      <c r="G977" s="400"/>
      <c r="H977" s="400"/>
      <c r="I977" s="401"/>
      <c r="J977" s="78"/>
      <c r="K977" s="78"/>
      <c r="L977" s="402"/>
      <c r="M977" s="78"/>
      <c r="N977" s="78"/>
      <c r="O977" s="78"/>
      <c r="P977" s="78"/>
      <c r="Q977" s="78"/>
      <c r="R977" s="36">
        <f t="shared" si="54"/>
        <v>28348.636155563392</v>
      </c>
      <c r="S977" s="386"/>
      <c r="T977" s="78"/>
      <c r="Y977" s="42"/>
    </row>
    <row r="978" spans="1:25">
      <c r="A978" s="399"/>
      <c r="B978" s="18"/>
      <c r="C978" s="78"/>
      <c r="D978" s="78"/>
      <c r="E978" s="78"/>
      <c r="F978" s="78"/>
      <c r="G978" s="400"/>
      <c r="H978" s="400"/>
      <c r="I978" s="401"/>
      <c r="J978" s="78"/>
      <c r="K978" s="78"/>
      <c r="L978" s="402"/>
      <c r="M978" s="78"/>
      <c r="N978" s="78"/>
      <c r="O978" s="78"/>
      <c r="P978" s="78"/>
      <c r="Q978" s="78"/>
      <c r="R978" s="36">
        <f t="shared" si="54"/>
        <v>28348.636155563392</v>
      </c>
      <c r="S978" s="386"/>
      <c r="T978" s="78"/>
      <c r="Y978" s="42"/>
    </row>
    <row r="979" spans="1:25">
      <c r="A979" s="399"/>
      <c r="B979" s="18"/>
      <c r="C979" s="78"/>
      <c r="D979" s="78"/>
      <c r="E979" s="78"/>
      <c r="F979" s="78"/>
      <c r="G979" s="400"/>
      <c r="H979" s="400"/>
      <c r="I979" s="401"/>
      <c r="J979" s="78"/>
      <c r="K979" s="78"/>
      <c r="L979" s="402"/>
      <c r="M979" s="78"/>
      <c r="N979" s="78"/>
      <c r="O979" s="78"/>
      <c r="P979" s="78"/>
      <c r="Q979" s="78"/>
      <c r="R979" s="36">
        <f t="shared" si="54"/>
        <v>28348.636155563392</v>
      </c>
      <c r="S979" s="386"/>
      <c r="T979" s="78"/>
      <c r="Y979" s="42"/>
    </row>
    <row r="980" spans="1:25">
      <c r="A980" s="399"/>
      <c r="B980" s="18"/>
      <c r="C980" s="78"/>
      <c r="D980" s="78"/>
      <c r="E980" s="78"/>
      <c r="F980" s="78"/>
      <c r="G980" s="400"/>
      <c r="H980" s="400"/>
      <c r="I980" s="401"/>
      <c r="J980" s="78"/>
      <c r="K980" s="78"/>
      <c r="L980" s="402"/>
      <c r="M980" s="78"/>
      <c r="N980" s="78"/>
      <c r="O980" s="78"/>
      <c r="P980" s="78"/>
      <c r="Q980" s="78"/>
      <c r="R980" s="36">
        <f t="shared" si="54"/>
        <v>28348.636155563392</v>
      </c>
      <c r="S980" s="386"/>
      <c r="T980" s="78"/>
      <c r="Y980" s="42"/>
    </row>
    <row r="981" spans="1:25">
      <c r="A981" s="399"/>
      <c r="B981" s="18"/>
      <c r="C981" s="78"/>
      <c r="D981" s="78"/>
      <c r="E981" s="78"/>
      <c r="F981" s="78"/>
      <c r="G981" s="400"/>
      <c r="H981" s="400"/>
      <c r="I981" s="401"/>
      <c r="J981" s="78"/>
      <c r="K981" s="78"/>
      <c r="L981" s="402"/>
      <c r="M981" s="78"/>
      <c r="N981" s="78"/>
      <c r="O981" s="78"/>
      <c r="P981" s="78"/>
      <c r="Q981" s="78"/>
      <c r="R981" s="36">
        <f t="shared" si="54"/>
        <v>28348.636155563392</v>
      </c>
      <c r="S981" s="386"/>
      <c r="T981" s="78"/>
      <c r="Y981" s="42"/>
    </row>
    <row r="982" spans="1:25">
      <c r="A982" s="399"/>
      <c r="B982" s="18"/>
      <c r="C982" s="78"/>
      <c r="D982" s="78"/>
      <c r="E982" s="78"/>
      <c r="F982" s="78"/>
      <c r="G982" s="400"/>
      <c r="H982" s="400"/>
      <c r="I982" s="401"/>
      <c r="J982" s="78"/>
      <c r="K982" s="78"/>
      <c r="L982" s="402"/>
      <c r="M982" s="78"/>
      <c r="N982" s="78"/>
      <c r="O982" s="78"/>
      <c r="P982" s="78"/>
      <c r="Q982" s="78"/>
      <c r="R982" s="36">
        <f t="shared" si="54"/>
        <v>28348.636155563392</v>
      </c>
      <c r="S982" s="386"/>
      <c r="T982" s="78"/>
      <c r="Y982" s="42"/>
    </row>
    <row r="983" spans="1:25">
      <c r="A983" s="399"/>
      <c r="B983" s="18"/>
      <c r="C983" s="78"/>
      <c r="D983" s="78"/>
      <c r="E983" s="78"/>
      <c r="F983" s="78"/>
      <c r="G983" s="400"/>
      <c r="H983" s="400"/>
      <c r="I983" s="401"/>
      <c r="J983" s="78"/>
      <c r="K983" s="78"/>
      <c r="L983" s="402"/>
      <c r="M983" s="78"/>
      <c r="N983" s="78"/>
      <c r="O983" s="78"/>
      <c r="P983" s="78"/>
      <c r="Q983" s="78"/>
      <c r="R983" s="36">
        <f t="shared" si="54"/>
        <v>28348.636155563392</v>
      </c>
      <c r="S983" s="386"/>
      <c r="T983" s="78"/>
      <c r="Y983" s="42"/>
    </row>
    <row r="984" spans="1:25">
      <c r="A984" s="399"/>
      <c r="B984" s="18"/>
      <c r="C984" s="78"/>
      <c r="D984" s="78"/>
      <c r="E984" s="78"/>
      <c r="F984" s="78"/>
      <c r="G984" s="400"/>
      <c r="H984" s="400"/>
      <c r="I984" s="401"/>
      <c r="J984" s="78"/>
      <c r="K984" s="78"/>
      <c r="L984" s="402"/>
      <c r="M984" s="78"/>
      <c r="N984" s="78"/>
      <c r="O984" s="78"/>
      <c r="P984" s="78"/>
      <c r="Q984" s="78"/>
      <c r="R984" s="36">
        <f t="shared" si="54"/>
        <v>28348.636155563392</v>
      </c>
      <c r="S984" s="386"/>
      <c r="T984" s="78"/>
      <c r="Y984" s="42"/>
    </row>
    <row r="985" spans="1:25">
      <c r="A985" s="399"/>
      <c r="B985" s="18"/>
      <c r="C985" s="78"/>
      <c r="D985" s="78"/>
      <c r="E985" s="78"/>
      <c r="F985" s="78"/>
      <c r="G985" s="400"/>
      <c r="H985" s="400"/>
      <c r="I985" s="401"/>
      <c r="J985" s="78"/>
      <c r="K985" s="78"/>
      <c r="L985" s="402"/>
      <c r="M985" s="78"/>
      <c r="N985" s="78"/>
      <c r="O985" s="78"/>
      <c r="P985" s="78"/>
      <c r="Q985" s="78"/>
      <c r="R985" s="36">
        <f t="shared" si="54"/>
        <v>28348.636155563392</v>
      </c>
      <c r="S985" s="386"/>
      <c r="T985" s="78"/>
      <c r="Y985" s="42"/>
    </row>
    <row r="986" spans="1:25">
      <c r="A986" s="399"/>
      <c r="B986" s="18"/>
      <c r="C986" s="78"/>
      <c r="D986" s="78"/>
      <c r="E986" s="78"/>
      <c r="F986" s="78"/>
      <c r="G986" s="400"/>
      <c r="H986" s="400"/>
      <c r="I986" s="401"/>
      <c r="J986" s="78"/>
      <c r="K986" s="78"/>
      <c r="L986" s="402"/>
      <c r="M986" s="78"/>
      <c r="N986" s="78"/>
      <c r="O986" s="78"/>
      <c r="P986" s="78"/>
      <c r="Q986" s="78"/>
      <c r="R986" s="36">
        <f t="shared" si="54"/>
        <v>28348.636155563392</v>
      </c>
      <c r="S986" s="386"/>
      <c r="T986" s="78"/>
      <c r="Y986" s="42"/>
    </row>
    <row r="987" spans="1:25">
      <c r="A987" s="399"/>
      <c r="B987" s="18"/>
      <c r="C987" s="78"/>
      <c r="D987" s="78"/>
      <c r="E987" s="78"/>
      <c r="F987" s="78"/>
      <c r="G987" s="400"/>
      <c r="H987" s="400"/>
      <c r="I987" s="401"/>
      <c r="J987" s="78"/>
      <c r="K987" s="78"/>
      <c r="L987" s="402"/>
      <c r="M987" s="78"/>
      <c r="N987" s="78"/>
      <c r="O987" s="78"/>
      <c r="P987" s="78"/>
      <c r="Q987" s="78"/>
      <c r="R987" s="36">
        <f t="shared" si="54"/>
        <v>28348.636155563392</v>
      </c>
      <c r="S987" s="386"/>
      <c r="T987" s="78"/>
      <c r="Y987" s="42"/>
    </row>
    <row r="988" spans="1:25">
      <c r="A988" s="399"/>
      <c r="B988" s="18"/>
      <c r="C988" s="78"/>
      <c r="D988" s="78"/>
      <c r="E988" s="78"/>
      <c r="F988" s="78"/>
      <c r="G988" s="400"/>
      <c r="H988" s="400"/>
      <c r="I988" s="401"/>
      <c r="J988" s="78"/>
      <c r="K988" s="78"/>
      <c r="L988" s="402"/>
      <c r="M988" s="78"/>
      <c r="N988" s="78"/>
      <c r="O988" s="78"/>
      <c r="P988" s="78"/>
      <c r="Q988" s="78"/>
      <c r="R988" s="36">
        <f t="shared" si="54"/>
        <v>28348.636155563392</v>
      </c>
      <c r="S988" s="386"/>
      <c r="T988" s="78"/>
      <c r="Y988" s="42"/>
    </row>
    <row r="989" spans="1:25">
      <c r="A989" s="399"/>
      <c r="B989" s="18"/>
      <c r="C989" s="78"/>
      <c r="D989" s="78"/>
      <c r="E989" s="78"/>
      <c r="F989" s="78"/>
      <c r="G989" s="400"/>
      <c r="H989" s="400"/>
      <c r="I989" s="401"/>
      <c r="J989" s="78"/>
      <c r="K989" s="78"/>
      <c r="L989" s="402"/>
      <c r="M989" s="78"/>
      <c r="N989" s="78"/>
      <c r="O989" s="78"/>
      <c r="P989" s="78"/>
      <c r="Q989" s="78"/>
      <c r="R989" s="36">
        <f t="shared" si="54"/>
        <v>28348.636155563392</v>
      </c>
      <c r="S989" s="386"/>
      <c r="T989" s="78"/>
      <c r="Y989" s="42"/>
    </row>
    <row r="990" spans="1:25">
      <c r="A990" s="399"/>
      <c r="B990" s="18"/>
      <c r="C990" s="78"/>
      <c r="D990" s="78"/>
      <c r="E990" s="78"/>
      <c r="F990" s="78"/>
      <c r="G990" s="400"/>
      <c r="H990" s="400"/>
      <c r="I990" s="401"/>
      <c r="J990" s="78"/>
      <c r="K990" s="78"/>
      <c r="L990" s="402"/>
      <c r="M990" s="78"/>
      <c r="N990" s="78"/>
      <c r="O990" s="78"/>
      <c r="P990" s="78"/>
      <c r="Q990" s="78"/>
      <c r="R990" s="36">
        <f t="shared" si="54"/>
        <v>28348.636155563392</v>
      </c>
      <c r="S990" s="386"/>
      <c r="T990" s="78"/>
      <c r="Y990" s="42"/>
    </row>
    <row r="991" spans="1:25">
      <c r="A991" s="399"/>
      <c r="B991" s="18"/>
      <c r="C991" s="78"/>
      <c r="D991" s="78"/>
      <c r="E991" s="78"/>
      <c r="F991" s="78"/>
      <c r="G991" s="400"/>
      <c r="H991" s="400"/>
      <c r="I991" s="401"/>
      <c r="J991" s="78"/>
      <c r="K991" s="78"/>
      <c r="L991" s="402"/>
      <c r="M991" s="78"/>
      <c r="N991" s="78"/>
      <c r="O991" s="78"/>
      <c r="P991" s="78"/>
      <c r="Q991" s="78"/>
      <c r="R991" s="36">
        <f t="shared" si="54"/>
        <v>28348.636155563392</v>
      </c>
      <c r="S991" s="386"/>
      <c r="T991" s="78"/>
      <c r="Y991" s="42"/>
    </row>
    <row r="992" spans="1:25">
      <c r="A992" s="399"/>
      <c r="B992" s="18"/>
      <c r="C992" s="78"/>
      <c r="D992" s="78"/>
      <c r="E992" s="78"/>
      <c r="F992" s="78"/>
      <c r="G992" s="400"/>
      <c r="H992" s="400"/>
      <c r="I992" s="401"/>
      <c r="J992" s="78"/>
      <c r="K992" s="78"/>
      <c r="L992" s="402"/>
      <c r="M992" s="78"/>
      <c r="N992" s="78"/>
      <c r="O992" s="78"/>
      <c r="P992" s="78"/>
      <c r="Q992" s="78"/>
      <c r="R992" s="36">
        <f t="shared" si="54"/>
        <v>28348.636155563392</v>
      </c>
      <c r="S992" s="386"/>
      <c r="T992" s="78"/>
      <c r="Y992" s="42"/>
    </row>
    <row r="993" spans="1:25">
      <c r="A993" s="399"/>
      <c r="B993" s="18"/>
      <c r="C993" s="78"/>
      <c r="D993" s="78"/>
      <c r="E993" s="78"/>
      <c r="F993" s="78"/>
      <c r="G993" s="400"/>
      <c r="H993" s="400"/>
      <c r="I993" s="401"/>
      <c r="J993" s="78"/>
      <c r="K993" s="78"/>
      <c r="L993" s="402"/>
      <c r="M993" s="78"/>
      <c r="N993" s="78"/>
      <c r="O993" s="78"/>
      <c r="P993" s="78"/>
      <c r="Q993" s="78"/>
      <c r="R993" s="36">
        <f t="shared" si="54"/>
        <v>28348.636155563392</v>
      </c>
      <c r="S993" s="386"/>
      <c r="T993" s="78"/>
      <c r="Y993" s="42"/>
    </row>
    <row r="994" spans="1:25">
      <c r="A994" s="399"/>
      <c r="B994" s="18"/>
      <c r="C994" s="78"/>
      <c r="D994" s="78"/>
      <c r="E994" s="78"/>
      <c r="F994" s="78"/>
      <c r="G994" s="400"/>
      <c r="H994" s="400"/>
      <c r="I994" s="401"/>
      <c r="J994" s="78"/>
      <c r="K994" s="78"/>
      <c r="L994" s="402"/>
      <c r="M994" s="78"/>
      <c r="N994" s="78"/>
      <c r="O994" s="78"/>
      <c r="P994" s="78"/>
      <c r="Q994" s="78"/>
      <c r="R994" s="36">
        <f t="shared" ref="R994:R1057" si="55">R993*((J994/100)+1)</f>
        <v>28348.636155563392</v>
      </c>
      <c r="S994" s="386"/>
      <c r="T994" s="78"/>
      <c r="Y994" s="42"/>
    </row>
    <row r="995" spans="1:25">
      <c r="A995" s="399"/>
      <c r="B995" s="18"/>
      <c r="C995" s="78"/>
      <c r="D995" s="78"/>
      <c r="E995" s="78"/>
      <c r="F995" s="78"/>
      <c r="G995" s="400"/>
      <c r="H995" s="400"/>
      <c r="I995" s="401"/>
      <c r="J995" s="78"/>
      <c r="K995" s="78"/>
      <c r="L995" s="402"/>
      <c r="M995" s="78"/>
      <c r="N995" s="78"/>
      <c r="O995" s="78"/>
      <c r="P995" s="78"/>
      <c r="Q995" s="78"/>
      <c r="R995" s="36">
        <f t="shared" si="55"/>
        <v>28348.636155563392</v>
      </c>
      <c r="S995" s="386"/>
      <c r="T995" s="78"/>
      <c r="Y995" s="42"/>
    </row>
    <row r="996" spans="1:25">
      <c r="A996" s="399"/>
      <c r="B996" s="18"/>
      <c r="C996" s="78"/>
      <c r="D996" s="78"/>
      <c r="E996" s="78"/>
      <c r="F996" s="78"/>
      <c r="G996" s="400"/>
      <c r="H996" s="400"/>
      <c r="I996" s="401"/>
      <c r="J996" s="78"/>
      <c r="K996" s="78"/>
      <c r="L996" s="402"/>
      <c r="M996" s="78"/>
      <c r="N996" s="78"/>
      <c r="O996" s="78"/>
      <c r="P996" s="78"/>
      <c r="Q996" s="78"/>
      <c r="R996" s="36">
        <f t="shared" si="55"/>
        <v>28348.636155563392</v>
      </c>
      <c r="S996" s="386"/>
      <c r="T996" s="78"/>
      <c r="Y996" s="42"/>
    </row>
    <row r="997" spans="1:25">
      <c r="A997" s="399"/>
      <c r="B997" s="18"/>
      <c r="C997" s="78"/>
      <c r="D997" s="78"/>
      <c r="E997" s="78"/>
      <c r="F997" s="78"/>
      <c r="G997" s="400"/>
      <c r="H997" s="400"/>
      <c r="I997" s="401"/>
      <c r="J997" s="78"/>
      <c r="K997" s="78"/>
      <c r="L997" s="402"/>
      <c r="M997" s="78"/>
      <c r="N997" s="78"/>
      <c r="O997" s="78"/>
      <c r="P997" s="78"/>
      <c r="Q997" s="78"/>
      <c r="R997" s="36">
        <f t="shared" si="55"/>
        <v>28348.636155563392</v>
      </c>
      <c r="S997" s="386"/>
      <c r="T997" s="78"/>
      <c r="Y997" s="42"/>
    </row>
    <row r="998" spans="1:25">
      <c r="A998" s="399"/>
      <c r="B998" s="18"/>
      <c r="C998" s="78"/>
      <c r="D998" s="78"/>
      <c r="E998" s="78"/>
      <c r="F998" s="78"/>
      <c r="G998" s="400"/>
      <c r="H998" s="400"/>
      <c r="I998" s="401"/>
      <c r="J998" s="78"/>
      <c r="K998" s="78"/>
      <c r="L998" s="402"/>
      <c r="M998" s="78"/>
      <c r="N998" s="78"/>
      <c r="O998" s="78"/>
      <c r="P998" s="78"/>
      <c r="Q998" s="78"/>
      <c r="R998" s="36">
        <f t="shared" si="55"/>
        <v>28348.636155563392</v>
      </c>
      <c r="S998" s="386"/>
      <c r="T998" s="78"/>
      <c r="Y998" s="42"/>
    </row>
    <row r="999" spans="1:25">
      <c r="A999" s="399"/>
      <c r="B999" s="18"/>
      <c r="C999" s="78"/>
      <c r="D999" s="78"/>
      <c r="E999" s="78"/>
      <c r="F999" s="78"/>
      <c r="G999" s="400"/>
      <c r="H999" s="400"/>
      <c r="I999" s="401"/>
      <c r="J999" s="78"/>
      <c r="K999" s="78"/>
      <c r="L999" s="402"/>
      <c r="M999" s="78"/>
      <c r="N999" s="78"/>
      <c r="O999" s="78"/>
      <c r="P999" s="78"/>
      <c r="Q999" s="78"/>
      <c r="R999" s="36">
        <f t="shared" si="55"/>
        <v>28348.636155563392</v>
      </c>
      <c r="S999" s="386"/>
      <c r="T999" s="78"/>
      <c r="Y999" s="42"/>
    </row>
    <row r="1000" spans="1:25">
      <c r="A1000" s="399"/>
      <c r="B1000" s="18"/>
      <c r="C1000" s="78"/>
      <c r="D1000" s="78"/>
      <c r="E1000" s="78"/>
      <c r="F1000" s="78"/>
      <c r="G1000" s="400"/>
      <c r="H1000" s="400"/>
      <c r="I1000" s="401"/>
      <c r="J1000" s="78"/>
      <c r="K1000" s="78"/>
      <c r="L1000" s="402"/>
      <c r="M1000" s="78"/>
      <c r="N1000" s="78"/>
      <c r="O1000" s="78"/>
      <c r="P1000" s="78"/>
      <c r="Q1000" s="78"/>
      <c r="R1000" s="36">
        <f t="shared" si="55"/>
        <v>28348.636155563392</v>
      </c>
      <c r="S1000" s="386"/>
      <c r="T1000" s="78"/>
      <c r="Y1000" s="42"/>
    </row>
    <row r="1001" spans="1:25">
      <c r="A1001" s="399"/>
      <c r="B1001" s="18"/>
      <c r="C1001" s="78"/>
      <c r="D1001" s="78"/>
      <c r="E1001" s="78"/>
      <c r="F1001" s="78"/>
      <c r="G1001" s="400"/>
      <c r="H1001" s="400"/>
      <c r="I1001" s="401"/>
      <c r="J1001" s="78"/>
      <c r="K1001" s="78"/>
      <c r="L1001" s="402"/>
      <c r="M1001" s="78"/>
      <c r="N1001" s="78"/>
      <c r="O1001" s="78"/>
      <c r="P1001" s="78"/>
      <c r="Q1001" s="78"/>
      <c r="R1001" s="36">
        <f t="shared" si="55"/>
        <v>28348.636155563392</v>
      </c>
      <c r="S1001" s="386"/>
      <c r="T1001" s="78"/>
      <c r="Y1001" s="42"/>
    </row>
    <row r="1002" spans="1:25">
      <c r="A1002" s="399"/>
      <c r="B1002" s="18"/>
      <c r="C1002" s="78"/>
      <c r="D1002" s="78"/>
      <c r="E1002" s="78"/>
      <c r="F1002" s="78"/>
      <c r="G1002" s="400"/>
      <c r="H1002" s="400"/>
      <c r="I1002" s="401"/>
      <c r="J1002" s="78"/>
      <c r="K1002" s="78"/>
      <c r="L1002" s="402"/>
      <c r="M1002" s="78"/>
      <c r="N1002" s="78"/>
      <c r="O1002" s="78"/>
      <c r="P1002" s="78"/>
      <c r="Q1002" s="78"/>
      <c r="R1002" s="36">
        <f t="shared" si="55"/>
        <v>28348.636155563392</v>
      </c>
      <c r="S1002" s="386"/>
      <c r="T1002" s="78"/>
      <c r="Y1002" s="42"/>
    </row>
    <row r="1003" spans="1:25">
      <c r="A1003" s="399"/>
      <c r="B1003" s="18"/>
      <c r="C1003" s="78"/>
      <c r="D1003" s="78"/>
      <c r="E1003" s="78"/>
      <c r="F1003" s="78"/>
      <c r="G1003" s="400"/>
      <c r="H1003" s="400"/>
      <c r="I1003" s="401"/>
      <c r="J1003" s="78"/>
      <c r="K1003" s="78"/>
      <c r="L1003" s="402"/>
      <c r="M1003" s="78"/>
      <c r="N1003" s="78"/>
      <c r="O1003" s="78"/>
      <c r="P1003" s="78"/>
      <c r="Q1003" s="78"/>
      <c r="R1003" s="36">
        <f t="shared" si="55"/>
        <v>28348.636155563392</v>
      </c>
      <c r="S1003" s="386"/>
      <c r="T1003" s="78"/>
      <c r="Y1003" s="42"/>
    </row>
    <row r="1004" spans="1:25">
      <c r="A1004" s="399"/>
      <c r="B1004" s="18"/>
      <c r="C1004" s="78"/>
      <c r="D1004" s="78"/>
      <c r="E1004" s="78"/>
      <c r="F1004" s="78"/>
      <c r="G1004" s="400"/>
      <c r="H1004" s="400"/>
      <c r="I1004" s="401"/>
      <c r="J1004" s="78"/>
      <c r="K1004" s="78"/>
      <c r="L1004" s="402"/>
      <c r="M1004" s="78"/>
      <c r="N1004" s="78"/>
      <c r="O1004" s="78"/>
      <c r="P1004" s="78"/>
      <c r="Q1004" s="78"/>
      <c r="R1004" s="36">
        <f t="shared" si="55"/>
        <v>28348.636155563392</v>
      </c>
      <c r="S1004" s="386"/>
      <c r="T1004" s="78"/>
      <c r="Y1004" s="42"/>
    </row>
    <row r="1005" spans="1:25">
      <c r="A1005" s="399"/>
      <c r="B1005" s="18"/>
      <c r="C1005" s="78"/>
      <c r="D1005" s="78"/>
      <c r="E1005" s="78"/>
      <c r="F1005" s="78"/>
      <c r="G1005" s="400"/>
      <c r="H1005" s="400"/>
      <c r="I1005" s="401"/>
      <c r="J1005" s="78"/>
      <c r="K1005" s="78"/>
      <c r="L1005" s="402"/>
      <c r="M1005" s="78"/>
      <c r="N1005" s="78"/>
      <c r="O1005" s="78"/>
      <c r="P1005" s="78"/>
      <c r="Q1005" s="78"/>
      <c r="R1005" s="36">
        <f t="shared" si="55"/>
        <v>28348.636155563392</v>
      </c>
      <c r="S1005" s="386"/>
      <c r="T1005" s="78"/>
      <c r="Y1005" s="42"/>
    </row>
    <row r="1006" spans="1:25">
      <c r="A1006" s="399"/>
      <c r="B1006" s="18"/>
      <c r="C1006" s="78"/>
      <c r="D1006" s="78"/>
      <c r="E1006" s="78"/>
      <c r="F1006" s="78"/>
      <c r="G1006" s="400"/>
      <c r="H1006" s="400"/>
      <c r="I1006" s="401"/>
      <c r="J1006" s="78"/>
      <c r="K1006" s="78"/>
      <c r="L1006" s="402"/>
      <c r="M1006" s="78"/>
      <c r="N1006" s="78"/>
      <c r="O1006" s="78"/>
      <c r="P1006" s="78"/>
      <c r="Q1006" s="78"/>
      <c r="R1006" s="36">
        <f t="shared" si="55"/>
        <v>28348.636155563392</v>
      </c>
      <c r="S1006" s="386"/>
      <c r="T1006" s="78"/>
      <c r="Y1006" s="42"/>
    </row>
    <row r="1007" spans="1:25">
      <c r="A1007" s="399"/>
      <c r="B1007" s="18"/>
      <c r="C1007" s="78"/>
      <c r="D1007" s="78"/>
      <c r="E1007" s="78"/>
      <c r="F1007" s="78"/>
      <c r="G1007" s="400"/>
      <c r="H1007" s="400"/>
      <c r="I1007" s="401"/>
      <c r="J1007" s="78"/>
      <c r="K1007" s="78"/>
      <c r="L1007" s="402"/>
      <c r="M1007" s="78"/>
      <c r="N1007" s="78"/>
      <c r="O1007" s="78"/>
      <c r="P1007" s="78"/>
      <c r="Q1007" s="78"/>
      <c r="R1007" s="36">
        <f t="shared" si="55"/>
        <v>28348.636155563392</v>
      </c>
      <c r="S1007" s="386"/>
      <c r="T1007" s="78"/>
      <c r="Y1007" s="42"/>
    </row>
    <row r="1008" spans="1:25">
      <c r="A1008" s="399"/>
      <c r="B1008" s="18"/>
      <c r="C1008" s="78"/>
      <c r="D1008" s="78"/>
      <c r="E1008" s="78"/>
      <c r="F1008" s="78"/>
      <c r="G1008" s="400"/>
      <c r="H1008" s="400"/>
      <c r="I1008" s="401"/>
      <c r="J1008" s="78"/>
      <c r="K1008" s="78"/>
      <c r="L1008" s="402"/>
      <c r="M1008" s="78"/>
      <c r="N1008" s="78"/>
      <c r="O1008" s="78"/>
      <c r="P1008" s="78"/>
      <c r="Q1008" s="78"/>
      <c r="R1008" s="36">
        <f t="shared" si="55"/>
        <v>28348.636155563392</v>
      </c>
      <c r="S1008" s="386"/>
      <c r="T1008" s="78"/>
      <c r="Y1008" s="42"/>
    </row>
    <row r="1009" spans="1:25">
      <c r="A1009" s="399"/>
      <c r="B1009" s="18"/>
      <c r="C1009" s="78"/>
      <c r="D1009" s="78"/>
      <c r="E1009" s="78"/>
      <c r="F1009" s="78"/>
      <c r="G1009" s="400"/>
      <c r="H1009" s="400"/>
      <c r="I1009" s="401"/>
      <c r="J1009" s="78"/>
      <c r="K1009" s="78"/>
      <c r="L1009" s="402"/>
      <c r="M1009" s="78"/>
      <c r="N1009" s="78"/>
      <c r="O1009" s="78"/>
      <c r="P1009" s="78"/>
      <c r="Q1009" s="78"/>
      <c r="R1009" s="36">
        <f t="shared" si="55"/>
        <v>28348.636155563392</v>
      </c>
      <c r="S1009" s="386"/>
      <c r="T1009" s="78"/>
      <c r="Y1009" s="42"/>
    </row>
    <row r="1010" spans="1:25">
      <c r="A1010" s="399"/>
      <c r="B1010" s="18"/>
      <c r="C1010" s="78"/>
      <c r="D1010" s="78"/>
      <c r="E1010" s="78"/>
      <c r="F1010" s="78"/>
      <c r="G1010" s="400"/>
      <c r="H1010" s="400"/>
      <c r="I1010" s="401"/>
      <c r="J1010" s="78"/>
      <c r="K1010" s="78"/>
      <c r="L1010" s="402"/>
      <c r="M1010" s="78"/>
      <c r="N1010" s="78"/>
      <c r="O1010" s="78"/>
      <c r="P1010" s="78"/>
      <c r="Q1010" s="78"/>
      <c r="R1010" s="36">
        <f t="shared" si="55"/>
        <v>28348.636155563392</v>
      </c>
      <c r="S1010" s="386"/>
      <c r="T1010" s="78"/>
      <c r="Y1010" s="42"/>
    </row>
    <row r="1011" spans="1:25">
      <c r="A1011" s="399"/>
      <c r="B1011" s="18"/>
      <c r="C1011" s="78"/>
      <c r="D1011" s="78"/>
      <c r="E1011" s="78"/>
      <c r="F1011" s="78"/>
      <c r="G1011" s="400"/>
      <c r="H1011" s="400"/>
      <c r="I1011" s="401"/>
      <c r="J1011" s="78"/>
      <c r="K1011" s="78"/>
      <c r="L1011" s="402"/>
      <c r="M1011" s="78"/>
      <c r="N1011" s="78"/>
      <c r="O1011" s="78"/>
      <c r="P1011" s="78"/>
      <c r="Q1011" s="78"/>
      <c r="R1011" s="36">
        <f t="shared" si="55"/>
        <v>28348.636155563392</v>
      </c>
      <c r="S1011" s="386"/>
      <c r="T1011" s="78"/>
      <c r="Y1011" s="42"/>
    </row>
    <row r="1012" spans="1:25">
      <c r="A1012" s="399"/>
      <c r="B1012" s="18"/>
      <c r="C1012" s="78"/>
      <c r="D1012" s="78"/>
      <c r="E1012" s="78"/>
      <c r="F1012" s="78"/>
      <c r="G1012" s="400"/>
      <c r="H1012" s="400"/>
      <c r="I1012" s="401"/>
      <c r="J1012" s="78"/>
      <c r="K1012" s="78"/>
      <c r="L1012" s="402"/>
      <c r="M1012" s="78"/>
      <c r="N1012" s="78"/>
      <c r="O1012" s="78"/>
      <c r="P1012" s="78"/>
      <c r="Q1012" s="78"/>
      <c r="R1012" s="36">
        <f t="shared" si="55"/>
        <v>28348.636155563392</v>
      </c>
      <c r="S1012" s="386"/>
      <c r="T1012" s="78"/>
      <c r="Y1012" s="42"/>
    </row>
    <row r="1013" spans="1:25">
      <c r="A1013" s="399"/>
      <c r="B1013" s="18"/>
      <c r="C1013" s="78"/>
      <c r="D1013" s="78"/>
      <c r="E1013" s="78"/>
      <c r="F1013" s="78"/>
      <c r="G1013" s="400"/>
      <c r="H1013" s="400"/>
      <c r="I1013" s="401"/>
      <c r="J1013" s="78"/>
      <c r="K1013" s="78"/>
      <c r="L1013" s="402"/>
      <c r="M1013" s="78"/>
      <c r="N1013" s="78"/>
      <c r="O1013" s="78"/>
      <c r="P1013" s="78"/>
      <c r="Q1013" s="78"/>
      <c r="R1013" s="36">
        <f t="shared" si="55"/>
        <v>28348.636155563392</v>
      </c>
      <c r="S1013" s="386"/>
      <c r="T1013" s="78"/>
      <c r="Y1013" s="42"/>
    </row>
    <row r="1014" spans="1:25">
      <c r="A1014" s="399"/>
      <c r="B1014" s="18"/>
      <c r="C1014" s="78"/>
      <c r="D1014" s="78"/>
      <c r="E1014" s="78"/>
      <c r="F1014" s="78"/>
      <c r="G1014" s="400"/>
      <c r="H1014" s="400"/>
      <c r="I1014" s="401"/>
      <c r="J1014" s="78"/>
      <c r="K1014" s="78"/>
      <c r="L1014" s="402"/>
      <c r="M1014" s="78"/>
      <c r="N1014" s="78"/>
      <c r="O1014" s="78"/>
      <c r="P1014" s="78"/>
      <c r="Q1014" s="78"/>
      <c r="R1014" s="36">
        <f t="shared" si="55"/>
        <v>28348.636155563392</v>
      </c>
      <c r="S1014" s="386"/>
      <c r="T1014" s="78"/>
      <c r="Y1014" s="42"/>
    </row>
    <row r="1015" spans="1:25">
      <c r="A1015" s="399"/>
      <c r="B1015" s="18"/>
      <c r="C1015" s="78"/>
      <c r="D1015" s="78"/>
      <c r="E1015" s="78"/>
      <c r="F1015" s="78"/>
      <c r="G1015" s="400"/>
      <c r="H1015" s="400"/>
      <c r="I1015" s="401"/>
      <c r="J1015" s="78"/>
      <c r="K1015" s="78"/>
      <c r="L1015" s="402"/>
      <c r="M1015" s="78"/>
      <c r="N1015" s="78"/>
      <c r="O1015" s="78"/>
      <c r="P1015" s="78"/>
      <c r="Q1015" s="78"/>
      <c r="R1015" s="36">
        <f t="shared" si="55"/>
        <v>28348.636155563392</v>
      </c>
      <c r="S1015" s="386"/>
      <c r="T1015" s="78"/>
      <c r="Y1015" s="42"/>
    </row>
    <row r="1016" spans="1:25">
      <c r="A1016" s="399"/>
      <c r="B1016" s="18"/>
      <c r="C1016" s="78"/>
      <c r="D1016" s="78"/>
      <c r="E1016" s="78"/>
      <c r="F1016" s="78"/>
      <c r="G1016" s="400"/>
      <c r="H1016" s="400"/>
      <c r="I1016" s="401"/>
      <c r="J1016" s="78"/>
      <c r="K1016" s="78"/>
      <c r="L1016" s="402"/>
      <c r="M1016" s="78"/>
      <c r="N1016" s="78"/>
      <c r="O1016" s="78"/>
      <c r="P1016" s="78"/>
      <c r="Q1016" s="78"/>
      <c r="R1016" s="36">
        <f t="shared" si="55"/>
        <v>28348.636155563392</v>
      </c>
      <c r="S1016" s="386"/>
      <c r="T1016" s="78"/>
      <c r="Y1016" s="42"/>
    </row>
    <row r="1017" spans="1:25">
      <c r="A1017" s="399"/>
      <c r="B1017" s="18"/>
      <c r="C1017" s="78"/>
      <c r="D1017" s="78"/>
      <c r="E1017" s="78"/>
      <c r="F1017" s="78"/>
      <c r="G1017" s="400"/>
      <c r="H1017" s="400"/>
      <c r="I1017" s="401"/>
      <c r="J1017" s="78"/>
      <c r="K1017" s="78"/>
      <c r="L1017" s="402"/>
      <c r="M1017" s="78"/>
      <c r="N1017" s="78"/>
      <c r="O1017" s="78"/>
      <c r="P1017" s="78"/>
      <c r="Q1017" s="78"/>
      <c r="R1017" s="36">
        <f t="shared" si="55"/>
        <v>28348.636155563392</v>
      </c>
      <c r="S1017" s="386"/>
      <c r="T1017" s="78"/>
      <c r="Y1017" s="42"/>
    </row>
    <row r="1018" spans="1:25">
      <c r="A1018" s="399"/>
      <c r="B1018" s="18"/>
      <c r="C1018" s="78"/>
      <c r="D1018" s="78"/>
      <c r="E1018" s="78"/>
      <c r="F1018" s="78"/>
      <c r="G1018" s="400"/>
      <c r="H1018" s="400"/>
      <c r="I1018" s="401"/>
      <c r="J1018" s="78"/>
      <c r="K1018" s="78"/>
      <c r="L1018" s="402"/>
      <c r="M1018" s="78"/>
      <c r="N1018" s="78"/>
      <c r="O1018" s="78"/>
      <c r="P1018" s="78"/>
      <c r="Q1018" s="78"/>
      <c r="R1018" s="36">
        <f t="shared" si="55"/>
        <v>28348.636155563392</v>
      </c>
      <c r="S1018" s="386"/>
      <c r="T1018" s="78"/>
      <c r="Y1018" s="42"/>
    </row>
    <row r="1019" spans="1:25">
      <c r="A1019" s="399"/>
      <c r="B1019" s="18"/>
      <c r="C1019" s="78"/>
      <c r="D1019" s="78"/>
      <c r="E1019" s="78"/>
      <c r="F1019" s="78"/>
      <c r="G1019" s="400"/>
      <c r="H1019" s="400"/>
      <c r="I1019" s="401"/>
      <c r="J1019" s="78"/>
      <c r="K1019" s="78"/>
      <c r="L1019" s="402"/>
      <c r="M1019" s="78"/>
      <c r="N1019" s="78"/>
      <c r="O1019" s="78"/>
      <c r="P1019" s="78"/>
      <c r="Q1019" s="78"/>
      <c r="R1019" s="36">
        <f t="shared" si="55"/>
        <v>28348.636155563392</v>
      </c>
      <c r="S1019" s="386"/>
      <c r="T1019" s="78"/>
      <c r="Y1019" s="42"/>
    </row>
    <row r="1020" spans="1:25">
      <c r="A1020" s="399"/>
      <c r="B1020" s="18"/>
      <c r="C1020" s="78"/>
      <c r="D1020" s="78"/>
      <c r="E1020" s="78"/>
      <c r="F1020" s="78"/>
      <c r="G1020" s="400"/>
      <c r="H1020" s="400"/>
      <c r="I1020" s="401"/>
      <c r="J1020" s="78"/>
      <c r="K1020" s="78"/>
      <c r="L1020" s="402"/>
      <c r="M1020" s="78"/>
      <c r="N1020" s="78"/>
      <c r="O1020" s="78"/>
      <c r="P1020" s="78"/>
      <c r="Q1020" s="78"/>
      <c r="R1020" s="36">
        <f t="shared" si="55"/>
        <v>28348.636155563392</v>
      </c>
      <c r="S1020" s="386"/>
      <c r="T1020" s="78"/>
      <c r="Y1020" s="42"/>
    </row>
    <row r="1021" spans="1:25">
      <c r="A1021" s="399"/>
      <c r="B1021" s="18"/>
      <c r="C1021" s="78"/>
      <c r="D1021" s="78"/>
      <c r="E1021" s="78"/>
      <c r="F1021" s="78"/>
      <c r="G1021" s="400"/>
      <c r="H1021" s="400"/>
      <c r="I1021" s="401"/>
      <c r="J1021" s="78"/>
      <c r="K1021" s="78"/>
      <c r="L1021" s="402"/>
      <c r="M1021" s="78"/>
      <c r="N1021" s="78"/>
      <c r="O1021" s="78"/>
      <c r="P1021" s="78"/>
      <c r="Q1021" s="78"/>
      <c r="R1021" s="36">
        <f t="shared" si="55"/>
        <v>28348.636155563392</v>
      </c>
      <c r="S1021" s="386"/>
      <c r="T1021" s="78"/>
      <c r="Y1021" s="42"/>
    </row>
    <row r="1022" spans="1:25">
      <c r="A1022" s="399"/>
      <c r="B1022" s="18"/>
      <c r="C1022" s="78"/>
      <c r="D1022" s="78"/>
      <c r="E1022" s="78"/>
      <c r="F1022" s="78"/>
      <c r="G1022" s="400"/>
      <c r="H1022" s="400"/>
      <c r="I1022" s="401"/>
      <c r="J1022" s="78"/>
      <c r="K1022" s="78"/>
      <c r="L1022" s="402"/>
      <c r="M1022" s="78"/>
      <c r="N1022" s="78"/>
      <c r="O1022" s="78"/>
      <c r="P1022" s="78"/>
      <c r="Q1022" s="78"/>
      <c r="R1022" s="36">
        <f t="shared" si="55"/>
        <v>28348.636155563392</v>
      </c>
      <c r="S1022" s="386"/>
      <c r="T1022" s="78"/>
      <c r="Y1022" s="42"/>
    </row>
    <row r="1023" spans="1:25">
      <c r="A1023" s="399"/>
      <c r="B1023" s="18"/>
      <c r="C1023" s="78"/>
      <c r="D1023" s="78"/>
      <c r="E1023" s="78"/>
      <c r="F1023" s="78"/>
      <c r="G1023" s="400"/>
      <c r="H1023" s="400"/>
      <c r="I1023" s="401"/>
      <c r="J1023" s="78"/>
      <c r="K1023" s="78"/>
      <c r="L1023" s="402"/>
      <c r="M1023" s="78"/>
      <c r="N1023" s="78"/>
      <c r="O1023" s="78"/>
      <c r="P1023" s="78"/>
      <c r="Q1023" s="78"/>
      <c r="R1023" s="36">
        <f t="shared" si="55"/>
        <v>28348.636155563392</v>
      </c>
      <c r="S1023" s="386"/>
      <c r="T1023" s="78"/>
      <c r="Y1023" s="42"/>
    </row>
    <row r="1024" spans="1:25">
      <c r="A1024" s="399"/>
      <c r="B1024" s="18"/>
      <c r="C1024" s="78"/>
      <c r="D1024" s="78"/>
      <c r="E1024" s="78"/>
      <c r="F1024" s="78"/>
      <c r="G1024" s="400"/>
      <c r="H1024" s="400"/>
      <c r="I1024" s="401"/>
      <c r="J1024" s="78"/>
      <c r="K1024" s="78"/>
      <c r="L1024" s="402"/>
      <c r="M1024" s="78"/>
      <c r="N1024" s="78"/>
      <c r="O1024" s="78"/>
      <c r="P1024" s="78"/>
      <c r="Q1024" s="78"/>
      <c r="R1024" s="36">
        <f t="shared" si="55"/>
        <v>28348.636155563392</v>
      </c>
      <c r="S1024" s="386"/>
      <c r="T1024" s="78"/>
      <c r="Y1024" s="42"/>
    </row>
    <row r="1025" spans="1:25">
      <c r="A1025" s="399"/>
      <c r="B1025" s="18"/>
      <c r="C1025" s="78"/>
      <c r="D1025" s="78"/>
      <c r="E1025" s="78"/>
      <c r="F1025" s="78"/>
      <c r="G1025" s="400"/>
      <c r="H1025" s="400"/>
      <c r="I1025" s="401"/>
      <c r="J1025" s="78"/>
      <c r="K1025" s="78"/>
      <c r="L1025" s="402"/>
      <c r="M1025" s="78"/>
      <c r="N1025" s="78"/>
      <c r="O1025" s="78"/>
      <c r="P1025" s="78"/>
      <c r="Q1025" s="78"/>
      <c r="R1025" s="36">
        <f t="shared" si="55"/>
        <v>28348.636155563392</v>
      </c>
      <c r="S1025" s="386"/>
      <c r="T1025" s="78"/>
      <c r="Y1025" s="42"/>
    </row>
    <row r="1026" spans="1:25">
      <c r="A1026" s="399"/>
      <c r="B1026" s="18"/>
      <c r="C1026" s="78"/>
      <c r="D1026" s="78"/>
      <c r="E1026" s="78"/>
      <c r="F1026" s="78"/>
      <c r="G1026" s="400"/>
      <c r="H1026" s="400"/>
      <c r="I1026" s="401"/>
      <c r="J1026" s="78"/>
      <c r="K1026" s="78"/>
      <c r="L1026" s="402"/>
      <c r="M1026" s="78"/>
      <c r="N1026" s="78"/>
      <c r="O1026" s="78"/>
      <c r="P1026" s="78"/>
      <c r="Q1026" s="78"/>
      <c r="R1026" s="36">
        <f t="shared" si="55"/>
        <v>28348.636155563392</v>
      </c>
      <c r="S1026" s="386"/>
      <c r="T1026" s="78"/>
      <c r="Y1026" s="42"/>
    </row>
    <row r="1027" spans="1:25">
      <c r="A1027" s="399"/>
      <c r="B1027" s="18"/>
      <c r="C1027" s="78"/>
      <c r="D1027" s="78"/>
      <c r="E1027" s="78"/>
      <c r="F1027" s="78"/>
      <c r="G1027" s="400"/>
      <c r="H1027" s="400"/>
      <c r="I1027" s="401"/>
      <c r="J1027" s="78"/>
      <c r="K1027" s="78"/>
      <c r="L1027" s="402"/>
      <c r="M1027" s="78"/>
      <c r="N1027" s="78"/>
      <c r="O1027" s="78"/>
      <c r="P1027" s="78"/>
      <c r="Q1027" s="78"/>
      <c r="R1027" s="36">
        <f t="shared" si="55"/>
        <v>28348.636155563392</v>
      </c>
      <c r="S1027" s="386"/>
      <c r="T1027" s="78"/>
      <c r="Y1027" s="42"/>
    </row>
    <row r="1028" spans="1:25">
      <c r="A1028" s="399"/>
      <c r="B1028" s="18"/>
      <c r="C1028" s="78"/>
      <c r="D1028" s="78"/>
      <c r="E1028" s="78"/>
      <c r="F1028" s="78"/>
      <c r="G1028" s="400"/>
      <c r="H1028" s="400"/>
      <c r="I1028" s="401"/>
      <c r="J1028" s="78"/>
      <c r="K1028" s="78"/>
      <c r="L1028" s="402"/>
      <c r="M1028" s="78"/>
      <c r="N1028" s="78"/>
      <c r="O1028" s="78"/>
      <c r="P1028" s="78"/>
      <c r="Q1028" s="78"/>
      <c r="R1028" s="36">
        <f t="shared" si="55"/>
        <v>28348.636155563392</v>
      </c>
      <c r="S1028" s="386"/>
      <c r="T1028" s="78"/>
      <c r="Y1028" s="42"/>
    </row>
    <row r="1029" spans="1:25">
      <c r="A1029" s="399"/>
      <c r="B1029" s="18"/>
      <c r="C1029" s="78"/>
      <c r="D1029" s="78"/>
      <c r="E1029" s="78"/>
      <c r="F1029" s="78"/>
      <c r="G1029" s="400"/>
      <c r="H1029" s="400"/>
      <c r="I1029" s="401"/>
      <c r="J1029" s="78"/>
      <c r="K1029" s="78"/>
      <c r="L1029" s="402"/>
      <c r="M1029" s="78"/>
      <c r="N1029" s="78"/>
      <c r="O1029" s="78"/>
      <c r="P1029" s="78"/>
      <c r="Q1029" s="78"/>
      <c r="R1029" s="36">
        <f t="shared" si="55"/>
        <v>28348.636155563392</v>
      </c>
      <c r="S1029" s="386"/>
      <c r="T1029" s="78"/>
      <c r="Y1029" s="42"/>
    </row>
    <row r="1030" spans="1:25">
      <c r="A1030" s="399"/>
      <c r="B1030" s="18"/>
      <c r="C1030" s="78"/>
      <c r="D1030" s="78"/>
      <c r="E1030" s="78"/>
      <c r="F1030" s="78"/>
      <c r="G1030" s="400"/>
      <c r="H1030" s="400"/>
      <c r="I1030" s="401"/>
      <c r="J1030" s="78"/>
      <c r="K1030" s="78"/>
      <c r="L1030" s="402"/>
      <c r="M1030" s="78"/>
      <c r="N1030" s="78"/>
      <c r="O1030" s="78"/>
      <c r="P1030" s="78"/>
      <c r="Q1030" s="78"/>
      <c r="R1030" s="36">
        <f t="shared" si="55"/>
        <v>28348.636155563392</v>
      </c>
      <c r="S1030" s="386"/>
      <c r="T1030" s="78"/>
      <c r="Y1030" s="42"/>
    </row>
    <row r="1031" spans="1:25">
      <c r="A1031" s="399"/>
      <c r="B1031" s="18"/>
      <c r="C1031" s="78"/>
      <c r="D1031" s="78"/>
      <c r="E1031" s="78"/>
      <c r="F1031" s="78"/>
      <c r="G1031" s="400"/>
      <c r="H1031" s="400"/>
      <c r="I1031" s="401"/>
      <c r="J1031" s="78"/>
      <c r="K1031" s="78"/>
      <c r="L1031" s="402"/>
      <c r="M1031" s="78"/>
      <c r="N1031" s="78"/>
      <c r="O1031" s="78"/>
      <c r="P1031" s="78"/>
      <c r="Q1031" s="78"/>
      <c r="R1031" s="36">
        <f t="shared" si="55"/>
        <v>28348.636155563392</v>
      </c>
      <c r="S1031" s="386"/>
      <c r="T1031" s="78"/>
      <c r="Y1031" s="42"/>
    </row>
    <row r="1032" spans="1:25">
      <c r="A1032" s="399"/>
      <c r="B1032" s="18"/>
      <c r="C1032" s="78"/>
      <c r="D1032" s="78"/>
      <c r="E1032" s="78"/>
      <c r="F1032" s="78"/>
      <c r="G1032" s="400"/>
      <c r="H1032" s="400"/>
      <c r="I1032" s="401"/>
      <c r="J1032" s="78"/>
      <c r="K1032" s="78"/>
      <c r="L1032" s="402"/>
      <c r="M1032" s="78"/>
      <c r="N1032" s="78"/>
      <c r="O1032" s="78"/>
      <c r="P1032" s="78"/>
      <c r="Q1032" s="78"/>
      <c r="R1032" s="36">
        <f t="shared" si="55"/>
        <v>28348.636155563392</v>
      </c>
      <c r="S1032" s="386"/>
      <c r="T1032" s="78"/>
      <c r="Y1032" s="42"/>
    </row>
    <row r="1033" spans="1:25">
      <c r="A1033" s="399"/>
      <c r="B1033" s="18"/>
      <c r="C1033" s="78"/>
      <c r="D1033" s="78"/>
      <c r="E1033" s="78"/>
      <c r="F1033" s="78"/>
      <c r="G1033" s="400"/>
      <c r="H1033" s="400"/>
      <c r="I1033" s="401"/>
      <c r="J1033" s="78"/>
      <c r="K1033" s="78"/>
      <c r="L1033" s="402"/>
      <c r="M1033" s="78"/>
      <c r="N1033" s="78"/>
      <c r="O1033" s="78"/>
      <c r="P1033" s="78"/>
      <c r="Q1033" s="78"/>
      <c r="R1033" s="36">
        <f t="shared" si="55"/>
        <v>28348.636155563392</v>
      </c>
      <c r="S1033" s="386"/>
      <c r="T1033" s="78"/>
      <c r="Y1033" s="42"/>
    </row>
    <row r="1034" spans="1:25">
      <c r="A1034" s="399"/>
      <c r="B1034" s="18"/>
      <c r="C1034" s="78"/>
      <c r="D1034" s="78"/>
      <c r="E1034" s="78"/>
      <c r="F1034" s="78"/>
      <c r="G1034" s="400"/>
      <c r="H1034" s="400"/>
      <c r="I1034" s="401"/>
      <c r="J1034" s="78"/>
      <c r="K1034" s="78"/>
      <c r="L1034" s="402"/>
      <c r="M1034" s="78"/>
      <c r="N1034" s="78"/>
      <c r="O1034" s="78"/>
      <c r="P1034" s="78"/>
      <c r="Q1034" s="78"/>
      <c r="R1034" s="36">
        <f t="shared" si="55"/>
        <v>28348.636155563392</v>
      </c>
      <c r="S1034" s="386"/>
      <c r="T1034" s="78"/>
      <c r="Y1034" s="42"/>
    </row>
    <row r="1035" spans="1:25">
      <c r="A1035" s="399"/>
      <c r="B1035" s="18"/>
      <c r="C1035" s="78"/>
      <c r="D1035" s="78"/>
      <c r="E1035" s="78"/>
      <c r="F1035" s="78"/>
      <c r="G1035" s="400"/>
      <c r="H1035" s="400"/>
      <c r="I1035" s="401"/>
      <c r="J1035" s="78"/>
      <c r="K1035" s="78"/>
      <c r="L1035" s="402"/>
      <c r="M1035" s="78"/>
      <c r="N1035" s="78"/>
      <c r="O1035" s="78"/>
      <c r="P1035" s="78"/>
      <c r="Q1035" s="78"/>
      <c r="R1035" s="36">
        <f t="shared" si="55"/>
        <v>28348.636155563392</v>
      </c>
      <c r="S1035" s="386"/>
      <c r="T1035" s="78"/>
      <c r="Y1035" s="42"/>
    </row>
    <row r="1036" spans="1:25">
      <c r="A1036" s="399"/>
      <c r="B1036" s="18"/>
      <c r="C1036" s="78"/>
      <c r="D1036" s="78"/>
      <c r="E1036" s="78"/>
      <c r="F1036" s="78"/>
      <c r="G1036" s="400"/>
      <c r="H1036" s="400"/>
      <c r="I1036" s="401"/>
      <c r="J1036" s="78"/>
      <c r="K1036" s="78"/>
      <c r="L1036" s="402"/>
      <c r="M1036" s="78"/>
      <c r="N1036" s="78"/>
      <c r="O1036" s="78"/>
      <c r="P1036" s="78"/>
      <c r="Q1036" s="78"/>
      <c r="R1036" s="36">
        <f t="shared" si="55"/>
        <v>28348.636155563392</v>
      </c>
      <c r="S1036" s="386"/>
      <c r="T1036" s="78"/>
      <c r="Y1036" s="42"/>
    </row>
    <row r="1037" spans="1:25">
      <c r="A1037" s="399"/>
      <c r="B1037" s="18"/>
      <c r="C1037" s="78"/>
      <c r="D1037" s="78"/>
      <c r="E1037" s="78"/>
      <c r="F1037" s="78"/>
      <c r="G1037" s="400"/>
      <c r="H1037" s="400"/>
      <c r="I1037" s="401"/>
      <c r="J1037" s="78"/>
      <c r="K1037" s="78"/>
      <c r="L1037" s="402"/>
      <c r="M1037" s="78"/>
      <c r="N1037" s="78"/>
      <c r="O1037" s="78"/>
      <c r="P1037" s="78"/>
      <c r="Q1037" s="78"/>
      <c r="R1037" s="36">
        <f t="shared" si="55"/>
        <v>28348.636155563392</v>
      </c>
      <c r="S1037" s="386"/>
      <c r="T1037" s="78"/>
      <c r="Y1037" s="42"/>
    </row>
    <row r="1038" spans="1:25">
      <c r="A1038" s="399"/>
      <c r="B1038" s="18"/>
      <c r="C1038" s="78"/>
      <c r="D1038" s="78"/>
      <c r="E1038" s="78"/>
      <c r="F1038" s="78"/>
      <c r="G1038" s="400"/>
      <c r="H1038" s="400"/>
      <c r="I1038" s="401"/>
      <c r="J1038" s="78"/>
      <c r="K1038" s="78"/>
      <c r="L1038" s="402"/>
      <c r="M1038" s="78"/>
      <c r="N1038" s="78"/>
      <c r="O1038" s="78"/>
      <c r="P1038" s="78"/>
      <c r="Q1038" s="78"/>
      <c r="R1038" s="36">
        <f t="shared" si="55"/>
        <v>28348.636155563392</v>
      </c>
      <c r="S1038" s="386"/>
      <c r="T1038" s="78"/>
      <c r="Y1038" s="42"/>
    </row>
    <row r="1039" spans="1:25">
      <c r="A1039" s="399"/>
      <c r="B1039" s="18"/>
      <c r="C1039" s="78"/>
      <c r="D1039" s="78"/>
      <c r="E1039" s="78"/>
      <c r="F1039" s="78"/>
      <c r="G1039" s="400"/>
      <c r="H1039" s="400"/>
      <c r="I1039" s="401"/>
      <c r="J1039" s="78"/>
      <c r="K1039" s="78"/>
      <c r="L1039" s="402"/>
      <c r="M1039" s="78"/>
      <c r="N1039" s="78"/>
      <c r="O1039" s="78"/>
      <c r="P1039" s="78"/>
      <c r="Q1039" s="78"/>
      <c r="R1039" s="36">
        <f t="shared" si="55"/>
        <v>28348.636155563392</v>
      </c>
      <c r="S1039" s="386"/>
      <c r="T1039" s="78"/>
      <c r="Y1039" s="42"/>
    </row>
    <row r="1040" spans="1:25">
      <c r="A1040" s="399"/>
      <c r="B1040" s="18"/>
      <c r="C1040" s="78"/>
      <c r="D1040" s="78"/>
      <c r="E1040" s="78"/>
      <c r="F1040" s="78"/>
      <c r="G1040" s="400"/>
      <c r="H1040" s="400"/>
      <c r="I1040" s="401"/>
      <c r="J1040" s="78"/>
      <c r="K1040" s="78"/>
      <c r="L1040" s="402"/>
      <c r="M1040" s="78"/>
      <c r="N1040" s="78"/>
      <c r="O1040" s="78"/>
      <c r="P1040" s="78"/>
      <c r="Q1040" s="78"/>
      <c r="R1040" s="36">
        <f t="shared" si="55"/>
        <v>28348.636155563392</v>
      </c>
      <c r="S1040" s="386"/>
      <c r="T1040" s="78"/>
      <c r="Y1040" s="42"/>
    </row>
    <row r="1041" spans="1:25">
      <c r="A1041" s="399"/>
      <c r="B1041" s="18"/>
      <c r="C1041" s="78"/>
      <c r="D1041" s="78"/>
      <c r="E1041" s="78"/>
      <c r="F1041" s="78"/>
      <c r="G1041" s="400"/>
      <c r="H1041" s="400"/>
      <c r="I1041" s="401"/>
      <c r="J1041" s="78"/>
      <c r="K1041" s="78"/>
      <c r="L1041" s="402"/>
      <c r="M1041" s="78"/>
      <c r="N1041" s="78"/>
      <c r="O1041" s="78"/>
      <c r="P1041" s="78"/>
      <c r="Q1041" s="78"/>
      <c r="R1041" s="36">
        <f t="shared" si="55"/>
        <v>28348.636155563392</v>
      </c>
      <c r="S1041" s="386"/>
      <c r="T1041" s="78"/>
      <c r="Y1041" s="42"/>
    </row>
    <row r="1042" spans="1:25">
      <c r="A1042" s="399"/>
      <c r="B1042" s="18"/>
      <c r="C1042" s="78"/>
      <c r="D1042" s="78"/>
      <c r="E1042" s="78"/>
      <c r="F1042" s="78"/>
      <c r="G1042" s="400"/>
      <c r="H1042" s="400"/>
      <c r="I1042" s="401"/>
      <c r="J1042" s="78"/>
      <c r="K1042" s="78"/>
      <c r="L1042" s="402"/>
      <c r="M1042" s="78"/>
      <c r="N1042" s="78"/>
      <c r="O1042" s="78"/>
      <c r="P1042" s="78"/>
      <c r="Q1042" s="78"/>
      <c r="R1042" s="36">
        <f t="shared" si="55"/>
        <v>28348.636155563392</v>
      </c>
      <c r="S1042" s="386"/>
      <c r="T1042" s="78"/>
      <c r="Y1042" s="42"/>
    </row>
    <row r="1043" spans="1:25">
      <c r="A1043" s="399"/>
      <c r="B1043" s="18"/>
      <c r="C1043" s="78"/>
      <c r="D1043" s="78"/>
      <c r="E1043" s="78"/>
      <c r="F1043" s="78"/>
      <c r="G1043" s="400"/>
      <c r="H1043" s="400"/>
      <c r="I1043" s="401"/>
      <c r="J1043" s="78"/>
      <c r="K1043" s="78"/>
      <c r="L1043" s="402"/>
      <c r="M1043" s="78"/>
      <c r="N1043" s="78"/>
      <c r="O1043" s="78"/>
      <c r="P1043" s="78"/>
      <c r="Q1043" s="78"/>
      <c r="R1043" s="36">
        <f t="shared" si="55"/>
        <v>28348.636155563392</v>
      </c>
      <c r="S1043" s="386"/>
      <c r="T1043" s="78"/>
      <c r="Y1043" s="42"/>
    </row>
    <row r="1044" spans="1:25">
      <c r="A1044" s="399"/>
      <c r="B1044" s="18"/>
      <c r="C1044" s="78"/>
      <c r="D1044" s="78"/>
      <c r="E1044" s="78"/>
      <c r="F1044" s="78"/>
      <c r="G1044" s="400"/>
      <c r="H1044" s="400"/>
      <c r="I1044" s="401"/>
      <c r="J1044" s="78"/>
      <c r="K1044" s="78"/>
      <c r="L1044" s="402"/>
      <c r="M1044" s="78"/>
      <c r="N1044" s="78"/>
      <c r="O1044" s="78"/>
      <c r="P1044" s="78"/>
      <c r="Q1044" s="78"/>
      <c r="R1044" s="36">
        <f t="shared" si="55"/>
        <v>28348.636155563392</v>
      </c>
      <c r="S1044" s="386"/>
      <c r="T1044" s="78"/>
      <c r="Y1044" s="42"/>
    </row>
    <row r="1045" spans="1:25">
      <c r="A1045" s="399"/>
      <c r="B1045" s="18"/>
      <c r="C1045" s="78"/>
      <c r="D1045" s="78"/>
      <c r="E1045" s="78"/>
      <c r="F1045" s="78"/>
      <c r="G1045" s="400"/>
      <c r="H1045" s="400"/>
      <c r="I1045" s="401"/>
      <c r="J1045" s="78"/>
      <c r="K1045" s="78"/>
      <c r="L1045" s="402"/>
      <c r="M1045" s="78"/>
      <c r="N1045" s="78"/>
      <c r="O1045" s="78"/>
      <c r="P1045" s="78"/>
      <c r="Q1045" s="78"/>
      <c r="R1045" s="36">
        <f t="shared" si="55"/>
        <v>28348.636155563392</v>
      </c>
      <c r="S1045" s="386"/>
      <c r="T1045" s="78"/>
      <c r="Y1045" s="42"/>
    </row>
    <row r="1046" spans="1:25">
      <c r="A1046" s="399"/>
      <c r="B1046" s="18"/>
      <c r="C1046" s="78"/>
      <c r="D1046" s="78"/>
      <c r="E1046" s="78"/>
      <c r="F1046" s="78"/>
      <c r="G1046" s="400"/>
      <c r="H1046" s="400"/>
      <c r="I1046" s="401"/>
      <c r="J1046" s="78"/>
      <c r="K1046" s="78"/>
      <c r="L1046" s="402"/>
      <c r="M1046" s="78"/>
      <c r="N1046" s="78"/>
      <c r="O1046" s="78"/>
      <c r="P1046" s="78"/>
      <c r="Q1046" s="78"/>
      <c r="R1046" s="36">
        <f t="shared" si="55"/>
        <v>28348.636155563392</v>
      </c>
      <c r="S1046" s="386"/>
      <c r="T1046" s="78"/>
      <c r="Y1046" s="42"/>
    </row>
    <row r="1047" spans="1:25">
      <c r="A1047" s="399"/>
      <c r="B1047" s="18"/>
      <c r="C1047" s="78"/>
      <c r="D1047" s="78"/>
      <c r="E1047" s="78"/>
      <c r="F1047" s="78"/>
      <c r="G1047" s="400"/>
      <c r="H1047" s="400"/>
      <c r="I1047" s="401"/>
      <c r="J1047" s="78"/>
      <c r="K1047" s="78"/>
      <c r="L1047" s="402"/>
      <c r="M1047" s="78"/>
      <c r="N1047" s="78"/>
      <c r="O1047" s="78"/>
      <c r="P1047" s="78"/>
      <c r="Q1047" s="78"/>
      <c r="R1047" s="36">
        <f t="shared" si="55"/>
        <v>28348.636155563392</v>
      </c>
      <c r="S1047" s="386"/>
      <c r="T1047" s="78"/>
      <c r="Y1047" s="42"/>
    </row>
    <row r="1048" spans="1:25">
      <c r="A1048" s="399"/>
      <c r="B1048" s="18"/>
      <c r="C1048" s="78"/>
      <c r="D1048" s="78"/>
      <c r="E1048" s="78"/>
      <c r="F1048" s="78"/>
      <c r="G1048" s="400"/>
      <c r="H1048" s="400"/>
      <c r="I1048" s="401"/>
      <c r="J1048" s="78"/>
      <c r="K1048" s="78"/>
      <c r="L1048" s="402"/>
      <c r="M1048" s="78"/>
      <c r="N1048" s="78"/>
      <c r="O1048" s="78"/>
      <c r="P1048" s="78"/>
      <c r="Q1048" s="78"/>
      <c r="R1048" s="36">
        <f t="shared" si="55"/>
        <v>28348.636155563392</v>
      </c>
      <c r="S1048" s="386"/>
      <c r="T1048" s="78"/>
      <c r="Y1048" s="42"/>
    </row>
    <row r="1049" spans="1:25">
      <c r="A1049" s="399"/>
      <c r="B1049" s="18"/>
      <c r="C1049" s="78"/>
      <c r="D1049" s="78"/>
      <c r="E1049" s="78"/>
      <c r="F1049" s="78"/>
      <c r="G1049" s="400"/>
      <c r="H1049" s="400"/>
      <c r="I1049" s="401"/>
      <c r="J1049" s="78"/>
      <c r="K1049" s="78"/>
      <c r="L1049" s="402"/>
      <c r="M1049" s="78"/>
      <c r="N1049" s="78"/>
      <c r="O1049" s="78"/>
      <c r="P1049" s="78"/>
      <c r="Q1049" s="78"/>
      <c r="R1049" s="36">
        <f t="shared" si="55"/>
        <v>28348.636155563392</v>
      </c>
      <c r="S1049" s="386"/>
      <c r="T1049" s="78"/>
      <c r="Y1049" s="42"/>
    </row>
    <row r="1050" spans="1:25">
      <c r="A1050" s="399"/>
      <c r="B1050" s="18"/>
      <c r="C1050" s="78"/>
      <c r="D1050" s="78"/>
      <c r="E1050" s="78"/>
      <c r="F1050" s="78"/>
      <c r="G1050" s="400"/>
      <c r="H1050" s="400"/>
      <c r="I1050" s="401"/>
      <c r="J1050" s="78"/>
      <c r="K1050" s="78"/>
      <c r="L1050" s="402"/>
      <c r="M1050" s="78"/>
      <c r="N1050" s="78"/>
      <c r="O1050" s="78"/>
      <c r="P1050" s="78"/>
      <c r="Q1050" s="78"/>
      <c r="R1050" s="36">
        <f t="shared" si="55"/>
        <v>28348.636155563392</v>
      </c>
      <c r="S1050" s="386"/>
      <c r="T1050" s="78"/>
      <c r="Y1050" s="42"/>
    </row>
    <row r="1051" spans="1:25">
      <c r="A1051" s="399"/>
      <c r="B1051" s="18"/>
      <c r="C1051" s="78"/>
      <c r="D1051" s="78"/>
      <c r="E1051" s="78"/>
      <c r="F1051" s="78"/>
      <c r="G1051" s="400"/>
      <c r="H1051" s="400"/>
      <c r="I1051" s="401"/>
      <c r="J1051" s="78"/>
      <c r="K1051" s="78"/>
      <c r="L1051" s="402"/>
      <c r="M1051" s="78"/>
      <c r="N1051" s="78"/>
      <c r="O1051" s="78"/>
      <c r="P1051" s="78"/>
      <c r="Q1051" s="78"/>
      <c r="R1051" s="36">
        <f t="shared" si="55"/>
        <v>28348.636155563392</v>
      </c>
      <c r="S1051" s="386"/>
      <c r="T1051" s="78"/>
      <c r="Y1051" s="42"/>
    </row>
    <row r="1052" spans="1:25">
      <c r="A1052" s="399"/>
      <c r="B1052" s="18"/>
      <c r="C1052" s="78"/>
      <c r="D1052" s="78"/>
      <c r="E1052" s="78"/>
      <c r="F1052" s="78"/>
      <c r="G1052" s="400"/>
      <c r="H1052" s="400"/>
      <c r="I1052" s="401"/>
      <c r="J1052" s="78"/>
      <c r="K1052" s="78"/>
      <c r="L1052" s="402"/>
      <c r="M1052" s="78"/>
      <c r="N1052" s="78"/>
      <c r="O1052" s="78"/>
      <c r="P1052" s="78"/>
      <c r="Q1052" s="78"/>
      <c r="R1052" s="36">
        <f t="shared" si="55"/>
        <v>28348.636155563392</v>
      </c>
      <c r="S1052" s="386"/>
      <c r="T1052" s="78"/>
      <c r="Y1052" s="42"/>
    </row>
    <row r="1053" spans="1:25">
      <c r="A1053" s="399"/>
      <c r="B1053" s="18"/>
      <c r="C1053" s="78"/>
      <c r="D1053" s="78"/>
      <c r="E1053" s="78"/>
      <c r="F1053" s="78"/>
      <c r="G1053" s="400"/>
      <c r="H1053" s="400"/>
      <c r="I1053" s="401"/>
      <c r="J1053" s="78"/>
      <c r="K1053" s="78"/>
      <c r="L1053" s="402"/>
      <c r="M1053" s="78"/>
      <c r="N1053" s="78"/>
      <c r="O1053" s="78"/>
      <c r="P1053" s="78"/>
      <c r="Q1053" s="78"/>
      <c r="R1053" s="36">
        <f t="shared" si="55"/>
        <v>28348.636155563392</v>
      </c>
      <c r="S1053" s="386"/>
      <c r="T1053" s="78"/>
      <c r="Y1053" s="42"/>
    </row>
    <row r="1054" spans="1:25">
      <c r="A1054" s="399"/>
      <c r="B1054" s="18"/>
      <c r="C1054" s="78"/>
      <c r="D1054" s="78"/>
      <c r="E1054" s="78"/>
      <c r="F1054" s="78"/>
      <c r="G1054" s="400"/>
      <c r="H1054" s="400"/>
      <c r="I1054" s="401"/>
      <c r="J1054" s="78"/>
      <c r="K1054" s="78"/>
      <c r="L1054" s="402"/>
      <c r="M1054" s="78"/>
      <c r="N1054" s="78"/>
      <c r="O1054" s="78"/>
      <c r="P1054" s="78"/>
      <c r="Q1054" s="78"/>
      <c r="R1054" s="36">
        <f t="shared" si="55"/>
        <v>28348.636155563392</v>
      </c>
      <c r="S1054" s="386"/>
      <c r="T1054" s="78"/>
      <c r="Y1054" s="42"/>
    </row>
    <row r="1055" spans="1:25">
      <c r="A1055" s="399"/>
      <c r="B1055" s="18"/>
      <c r="C1055" s="78"/>
      <c r="D1055" s="78"/>
      <c r="E1055" s="78"/>
      <c r="F1055" s="78"/>
      <c r="G1055" s="400"/>
      <c r="H1055" s="400"/>
      <c r="I1055" s="401"/>
      <c r="J1055" s="78"/>
      <c r="K1055" s="78"/>
      <c r="L1055" s="402"/>
      <c r="M1055" s="78"/>
      <c r="N1055" s="78"/>
      <c r="O1055" s="78"/>
      <c r="P1055" s="78"/>
      <c r="Q1055" s="78"/>
      <c r="R1055" s="36">
        <f t="shared" si="55"/>
        <v>28348.636155563392</v>
      </c>
      <c r="S1055" s="386"/>
      <c r="T1055" s="78"/>
      <c r="Y1055" s="42"/>
    </row>
    <row r="1056" spans="1:25">
      <c r="A1056" s="399"/>
      <c r="B1056" s="18"/>
      <c r="C1056" s="78"/>
      <c r="D1056" s="78"/>
      <c r="E1056" s="78"/>
      <c r="F1056" s="78"/>
      <c r="G1056" s="400"/>
      <c r="H1056" s="400"/>
      <c r="I1056" s="401"/>
      <c r="J1056" s="78"/>
      <c r="K1056" s="78"/>
      <c r="L1056" s="402"/>
      <c r="M1056" s="78"/>
      <c r="N1056" s="78"/>
      <c r="O1056" s="78"/>
      <c r="P1056" s="78"/>
      <c r="Q1056" s="78"/>
      <c r="R1056" s="36">
        <f t="shared" si="55"/>
        <v>28348.636155563392</v>
      </c>
      <c r="S1056" s="386"/>
      <c r="T1056" s="78"/>
      <c r="Y1056" s="42"/>
    </row>
    <row r="1057" spans="1:25">
      <c r="A1057" s="399"/>
      <c r="B1057" s="18"/>
      <c r="C1057" s="78"/>
      <c r="D1057" s="78"/>
      <c r="E1057" s="78"/>
      <c r="F1057" s="78"/>
      <c r="G1057" s="400"/>
      <c r="H1057" s="400"/>
      <c r="I1057" s="401"/>
      <c r="J1057" s="78"/>
      <c r="K1057" s="78"/>
      <c r="L1057" s="402"/>
      <c r="M1057" s="78"/>
      <c r="N1057" s="78"/>
      <c r="O1057" s="78"/>
      <c r="P1057" s="78"/>
      <c r="Q1057" s="78"/>
      <c r="R1057" s="36">
        <f t="shared" si="55"/>
        <v>28348.636155563392</v>
      </c>
      <c r="S1057" s="386"/>
      <c r="T1057" s="78"/>
      <c r="Y1057" s="42"/>
    </row>
    <row r="1058" spans="1:25">
      <c r="A1058" s="399"/>
      <c r="B1058" s="18"/>
      <c r="C1058" s="78"/>
      <c r="D1058" s="78"/>
      <c r="E1058" s="78"/>
      <c r="F1058" s="78"/>
      <c r="G1058" s="400"/>
      <c r="H1058" s="400"/>
      <c r="I1058" s="401"/>
      <c r="J1058" s="78"/>
      <c r="K1058" s="78"/>
      <c r="L1058" s="402"/>
      <c r="M1058" s="78"/>
      <c r="N1058" s="78"/>
      <c r="O1058" s="78"/>
      <c r="P1058" s="78"/>
      <c r="Q1058" s="78"/>
      <c r="R1058" s="36">
        <f t="shared" ref="R1058:R1081" si="56">R1057*((J1058/100)+1)</f>
        <v>28348.636155563392</v>
      </c>
      <c r="S1058" s="386"/>
      <c r="T1058" s="78"/>
      <c r="Y1058" s="42"/>
    </row>
    <row r="1059" spans="1:25">
      <c r="A1059" s="399"/>
      <c r="B1059" s="18"/>
      <c r="C1059" s="78"/>
      <c r="D1059" s="78"/>
      <c r="E1059" s="78"/>
      <c r="F1059" s="78"/>
      <c r="G1059" s="400"/>
      <c r="H1059" s="400"/>
      <c r="I1059" s="401"/>
      <c r="J1059" s="78"/>
      <c r="K1059" s="78"/>
      <c r="L1059" s="402"/>
      <c r="M1059" s="78"/>
      <c r="N1059" s="78"/>
      <c r="O1059" s="78"/>
      <c r="P1059" s="78"/>
      <c r="Q1059" s="78"/>
      <c r="R1059" s="36">
        <f t="shared" si="56"/>
        <v>28348.636155563392</v>
      </c>
      <c r="S1059" s="386"/>
      <c r="T1059" s="78"/>
      <c r="Y1059" s="42"/>
    </row>
    <row r="1060" spans="1:25">
      <c r="A1060" s="399"/>
      <c r="B1060" s="18"/>
      <c r="C1060" s="78"/>
      <c r="D1060" s="78"/>
      <c r="E1060" s="78"/>
      <c r="F1060" s="78"/>
      <c r="G1060" s="400"/>
      <c r="H1060" s="400"/>
      <c r="I1060" s="401"/>
      <c r="J1060" s="78"/>
      <c r="K1060" s="78"/>
      <c r="L1060" s="402"/>
      <c r="M1060" s="78"/>
      <c r="N1060" s="78"/>
      <c r="O1060" s="78"/>
      <c r="P1060" s="78"/>
      <c r="Q1060" s="78"/>
      <c r="R1060" s="36">
        <f t="shared" si="56"/>
        <v>28348.636155563392</v>
      </c>
      <c r="S1060" s="386"/>
      <c r="T1060" s="78"/>
      <c r="Y1060" s="42"/>
    </row>
    <row r="1061" spans="1:25">
      <c r="A1061" s="399"/>
      <c r="B1061" s="18"/>
      <c r="C1061" s="78"/>
      <c r="D1061" s="78"/>
      <c r="E1061" s="78"/>
      <c r="F1061" s="78"/>
      <c r="G1061" s="400"/>
      <c r="H1061" s="400"/>
      <c r="I1061" s="401"/>
      <c r="J1061" s="78"/>
      <c r="K1061" s="78"/>
      <c r="L1061" s="402"/>
      <c r="M1061" s="78"/>
      <c r="N1061" s="78"/>
      <c r="O1061" s="78"/>
      <c r="P1061" s="78"/>
      <c r="Q1061" s="78"/>
      <c r="R1061" s="36">
        <f t="shared" si="56"/>
        <v>28348.636155563392</v>
      </c>
      <c r="S1061" s="386"/>
      <c r="T1061" s="78"/>
      <c r="Y1061" s="42"/>
    </row>
    <row r="1062" spans="1:25">
      <c r="A1062" s="399"/>
      <c r="B1062" s="18"/>
      <c r="C1062" s="78"/>
      <c r="D1062" s="78"/>
      <c r="E1062" s="78"/>
      <c r="F1062" s="78"/>
      <c r="G1062" s="400"/>
      <c r="H1062" s="400"/>
      <c r="I1062" s="401"/>
      <c r="J1062" s="78"/>
      <c r="K1062" s="78"/>
      <c r="L1062" s="402"/>
      <c r="M1062" s="78"/>
      <c r="N1062" s="78"/>
      <c r="O1062" s="78"/>
      <c r="P1062" s="78"/>
      <c r="Q1062" s="78"/>
      <c r="R1062" s="36">
        <f t="shared" si="56"/>
        <v>28348.636155563392</v>
      </c>
      <c r="S1062" s="386"/>
      <c r="T1062" s="78"/>
      <c r="Y1062" s="42"/>
    </row>
    <row r="1063" spans="1:25">
      <c r="A1063" s="399"/>
      <c r="B1063" s="18"/>
      <c r="C1063" s="78"/>
      <c r="D1063" s="78"/>
      <c r="E1063" s="78"/>
      <c r="F1063" s="78"/>
      <c r="G1063" s="400"/>
      <c r="H1063" s="400"/>
      <c r="I1063" s="401"/>
      <c r="J1063" s="78"/>
      <c r="K1063" s="78"/>
      <c r="L1063" s="402"/>
      <c r="M1063" s="78"/>
      <c r="N1063" s="78"/>
      <c r="O1063" s="78"/>
      <c r="P1063" s="78"/>
      <c r="Q1063" s="78"/>
      <c r="R1063" s="36">
        <f t="shared" si="56"/>
        <v>28348.636155563392</v>
      </c>
      <c r="S1063" s="386"/>
      <c r="T1063" s="78"/>
      <c r="Y1063" s="42"/>
    </row>
    <row r="1064" spans="1:25">
      <c r="A1064" s="399"/>
      <c r="B1064" s="18"/>
      <c r="C1064" s="78"/>
      <c r="D1064" s="78"/>
      <c r="E1064" s="78"/>
      <c r="F1064" s="78"/>
      <c r="G1064" s="400"/>
      <c r="H1064" s="400"/>
      <c r="I1064" s="401"/>
      <c r="J1064" s="78"/>
      <c r="K1064" s="78"/>
      <c r="L1064" s="402"/>
      <c r="M1064" s="78"/>
      <c r="N1064" s="78"/>
      <c r="O1064" s="78"/>
      <c r="P1064" s="78"/>
      <c r="Q1064" s="78"/>
      <c r="R1064" s="36">
        <f t="shared" si="56"/>
        <v>28348.636155563392</v>
      </c>
      <c r="S1064" s="386"/>
      <c r="T1064" s="78"/>
      <c r="Y1064" s="42"/>
    </row>
    <row r="1065" spans="1:25">
      <c r="A1065" s="399"/>
      <c r="B1065" s="18"/>
      <c r="C1065" s="78"/>
      <c r="D1065" s="78"/>
      <c r="E1065" s="78"/>
      <c r="F1065" s="78"/>
      <c r="G1065" s="400"/>
      <c r="H1065" s="400"/>
      <c r="I1065" s="401"/>
      <c r="J1065" s="78"/>
      <c r="K1065" s="78"/>
      <c r="L1065" s="402"/>
      <c r="M1065" s="78"/>
      <c r="N1065" s="78"/>
      <c r="O1065" s="78"/>
      <c r="P1065" s="78"/>
      <c r="Q1065" s="78"/>
      <c r="R1065" s="36">
        <f t="shared" si="56"/>
        <v>28348.636155563392</v>
      </c>
      <c r="S1065" s="386"/>
      <c r="T1065" s="78"/>
      <c r="Y1065" s="42"/>
    </row>
    <row r="1066" spans="1:25">
      <c r="A1066" s="399"/>
      <c r="B1066" s="18"/>
      <c r="C1066" s="78"/>
      <c r="D1066" s="78"/>
      <c r="E1066" s="78"/>
      <c r="F1066" s="78"/>
      <c r="G1066" s="400"/>
      <c r="H1066" s="400"/>
      <c r="I1066" s="401"/>
      <c r="J1066" s="78"/>
      <c r="K1066" s="78"/>
      <c r="L1066" s="402"/>
      <c r="M1066" s="78"/>
      <c r="N1066" s="78"/>
      <c r="O1066" s="78"/>
      <c r="P1066" s="78"/>
      <c r="Q1066" s="78"/>
      <c r="R1066" s="36">
        <f t="shared" si="56"/>
        <v>28348.636155563392</v>
      </c>
      <c r="S1066" s="386"/>
      <c r="T1066" s="78"/>
      <c r="Y1066" s="42"/>
    </row>
    <row r="1067" spans="1:25">
      <c r="A1067" s="399"/>
      <c r="B1067" s="18"/>
      <c r="C1067" s="78"/>
      <c r="D1067" s="78"/>
      <c r="E1067" s="78"/>
      <c r="F1067" s="78"/>
      <c r="G1067" s="400"/>
      <c r="H1067" s="400"/>
      <c r="I1067" s="401"/>
      <c r="J1067" s="78"/>
      <c r="K1067" s="78"/>
      <c r="L1067" s="402"/>
      <c r="M1067" s="78"/>
      <c r="N1067" s="78"/>
      <c r="O1067" s="78"/>
      <c r="P1067" s="78"/>
      <c r="Q1067" s="78"/>
      <c r="R1067" s="36">
        <f t="shared" si="56"/>
        <v>28348.636155563392</v>
      </c>
      <c r="S1067" s="386"/>
      <c r="T1067" s="78"/>
      <c r="Y1067" s="42"/>
    </row>
    <row r="1068" spans="1:25">
      <c r="A1068" s="399"/>
      <c r="B1068" s="18"/>
      <c r="C1068" s="78"/>
      <c r="D1068" s="78"/>
      <c r="E1068" s="78"/>
      <c r="F1068" s="78"/>
      <c r="G1068" s="400"/>
      <c r="H1068" s="400"/>
      <c r="I1068" s="401"/>
      <c r="J1068" s="78"/>
      <c r="K1068" s="78"/>
      <c r="L1068" s="402"/>
      <c r="M1068" s="78"/>
      <c r="N1068" s="78"/>
      <c r="O1068" s="78"/>
      <c r="P1068" s="78"/>
      <c r="Q1068" s="78"/>
      <c r="R1068" s="36">
        <f t="shared" si="56"/>
        <v>28348.636155563392</v>
      </c>
      <c r="S1068" s="386"/>
      <c r="T1068" s="78"/>
      <c r="Y1068" s="42"/>
    </row>
    <row r="1069" spans="1:25">
      <c r="A1069" s="399"/>
      <c r="B1069" s="18"/>
      <c r="C1069" s="78"/>
      <c r="D1069" s="78"/>
      <c r="E1069" s="78"/>
      <c r="F1069" s="78"/>
      <c r="G1069" s="400"/>
      <c r="H1069" s="400"/>
      <c r="I1069" s="401"/>
      <c r="J1069" s="78"/>
      <c r="K1069" s="78"/>
      <c r="L1069" s="402"/>
      <c r="M1069" s="78"/>
      <c r="N1069" s="78"/>
      <c r="O1069" s="78"/>
      <c r="P1069" s="78"/>
      <c r="Q1069" s="78"/>
      <c r="R1069" s="36">
        <f t="shared" si="56"/>
        <v>28348.636155563392</v>
      </c>
      <c r="S1069" s="386"/>
      <c r="T1069" s="78"/>
      <c r="Y1069" s="42"/>
    </row>
    <row r="1070" spans="1:25">
      <c r="A1070" s="399"/>
      <c r="B1070" s="18"/>
      <c r="C1070" s="78"/>
      <c r="D1070" s="78"/>
      <c r="E1070" s="78"/>
      <c r="F1070" s="78"/>
      <c r="G1070" s="400"/>
      <c r="H1070" s="400"/>
      <c r="I1070" s="401"/>
      <c r="J1070" s="78"/>
      <c r="K1070" s="78"/>
      <c r="L1070" s="402"/>
      <c r="M1070" s="78"/>
      <c r="N1070" s="78"/>
      <c r="O1070" s="78"/>
      <c r="P1070" s="78"/>
      <c r="Q1070" s="78"/>
      <c r="R1070" s="36">
        <f t="shared" si="56"/>
        <v>28348.636155563392</v>
      </c>
      <c r="S1070" s="386"/>
      <c r="T1070" s="78"/>
      <c r="Y1070" s="42"/>
    </row>
    <row r="1071" spans="1:25">
      <c r="A1071" s="399"/>
      <c r="B1071" s="18"/>
      <c r="C1071" s="78"/>
      <c r="D1071" s="78"/>
      <c r="E1071" s="78"/>
      <c r="F1071" s="78"/>
      <c r="G1071" s="400"/>
      <c r="H1071" s="400"/>
      <c r="I1071" s="401"/>
      <c r="J1071" s="78"/>
      <c r="K1071" s="78"/>
      <c r="L1071" s="402"/>
      <c r="M1071" s="78"/>
      <c r="N1071" s="78"/>
      <c r="O1071" s="78"/>
      <c r="P1071" s="78"/>
      <c r="Q1071" s="78"/>
      <c r="R1071" s="36">
        <f t="shared" si="56"/>
        <v>28348.636155563392</v>
      </c>
      <c r="S1071" s="386"/>
      <c r="T1071" s="78"/>
      <c r="Y1071" s="42"/>
    </row>
    <row r="1072" spans="1:25">
      <c r="A1072" s="399"/>
      <c r="B1072" s="18"/>
      <c r="C1072" s="78"/>
      <c r="D1072" s="78"/>
      <c r="E1072" s="78"/>
      <c r="F1072" s="78"/>
      <c r="G1072" s="400"/>
      <c r="H1072" s="400"/>
      <c r="I1072" s="401"/>
      <c r="J1072" s="78"/>
      <c r="K1072" s="78"/>
      <c r="L1072" s="402"/>
      <c r="M1072" s="78"/>
      <c r="N1072" s="78"/>
      <c r="O1072" s="78"/>
      <c r="P1072" s="78"/>
      <c r="Q1072" s="78"/>
      <c r="R1072" s="36">
        <f t="shared" si="56"/>
        <v>28348.636155563392</v>
      </c>
      <c r="S1072" s="386"/>
      <c r="T1072" s="78"/>
      <c r="Y1072" s="42"/>
    </row>
    <row r="1073" spans="1:25">
      <c r="A1073" s="399"/>
      <c r="B1073" s="18"/>
      <c r="C1073" s="78"/>
      <c r="D1073" s="78"/>
      <c r="E1073" s="78"/>
      <c r="F1073" s="78"/>
      <c r="G1073" s="400"/>
      <c r="H1073" s="400"/>
      <c r="I1073" s="401"/>
      <c r="J1073" s="78"/>
      <c r="K1073" s="78"/>
      <c r="L1073" s="402"/>
      <c r="M1073" s="78"/>
      <c r="N1073" s="78"/>
      <c r="O1073" s="78"/>
      <c r="P1073" s="78"/>
      <c r="Q1073" s="78"/>
      <c r="R1073" s="36">
        <f t="shared" si="56"/>
        <v>28348.636155563392</v>
      </c>
      <c r="S1073" s="386"/>
      <c r="T1073" s="78"/>
      <c r="Y1073" s="42"/>
    </row>
    <row r="1074" spans="1:25">
      <c r="A1074" s="399"/>
      <c r="B1074" s="18"/>
      <c r="C1074" s="78"/>
      <c r="D1074" s="78"/>
      <c r="E1074" s="78"/>
      <c r="F1074" s="78"/>
      <c r="G1074" s="400"/>
      <c r="H1074" s="400"/>
      <c r="I1074" s="401"/>
      <c r="J1074" s="78"/>
      <c r="K1074" s="78"/>
      <c r="L1074" s="402"/>
      <c r="M1074" s="78"/>
      <c r="N1074" s="78"/>
      <c r="O1074" s="78"/>
      <c r="P1074" s="78"/>
      <c r="Q1074" s="78"/>
      <c r="R1074" s="36">
        <f t="shared" si="56"/>
        <v>28348.636155563392</v>
      </c>
      <c r="S1074" s="386"/>
      <c r="T1074" s="78"/>
      <c r="Y1074" s="42"/>
    </row>
    <row r="1075" spans="1:25">
      <c r="A1075" s="399"/>
      <c r="B1075" s="18"/>
      <c r="C1075" s="78"/>
      <c r="D1075" s="78"/>
      <c r="E1075" s="78"/>
      <c r="F1075" s="78"/>
      <c r="G1075" s="400"/>
      <c r="H1075" s="400"/>
      <c r="I1075" s="401"/>
      <c r="J1075" s="78"/>
      <c r="K1075" s="78"/>
      <c r="L1075" s="402"/>
      <c r="M1075" s="78"/>
      <c r="N1075" s="78"/>
      <c r="O1075" s="78"/>
      <c r="P1075" s="78"/>
      <c r="Q1075" s="78"/>
      <c r="R1075" s="36">
        <f t="shared" si="56"/>
        <v>28348.636155563392</v>
      </c>
      <c r="S1075" s="386"/>
      <c r="T1075" s="78"/>
      <c r="Y1075" s="42"/>
    </row>
    <row r="1076" spans="1:25">
      <c r="A1076" s="399"/>
      <c r="B1076" s="18"/>
      <c r="C1076" s="78"/>
      <c r="D1076" s="78"/>
      <c r="E1076" s="78"/>
      <c r="F1076" s="78"/>
      <c r="G1076" s="400"/>
      <c r="H1076" s="400"/>
      <c r="I1076" s="401"/>
      <c r="J1076" s="78"/>
      <c r="K1076" s="78"/>
      <c r="L1076" s="402"/>
      <c r="M1076" s="78"/>
      <c r="N1076" s="78"/>
      <c r="O1076" s="78"/>
      <c r="P1076" s="78"/>
      <c r="Q1076" s="78"/>
      <c r="R1076" s="36">
        <f t="shared" si="56"/>
        <v>28348.636155563392</v>
      </c>
      <c r="S1076" s="386"/>
      <c r="T1076" s="78"/>
      <c r="Y1076" s="42"/>
    </row>
    <row r="1077" spans="1:25">
      <c r="A1077" s="399"/>
      <c r="B1077" s="18"/>
      <c r="C1077" s="78"/>
      <c r="D1077" s="78"/>
      <c r="E1077" s="78"/>
      <c r="F1077" s="78"/>
      <c r="G1077" s="400"/>
      <c r="H1077" s="400"/>
      <c r="I1077" s="401"/>
      <c r="J1077" s="78"/>
      <c r="K1077" s="78"/>
      <c r="L1077" s="402"/>
      <c r="M1077" s="78"/>
      <c r="N1077" s="78"/>
      <c r="O1077" s="78"/>
      <c r="P1077" s="78"/>
      <c r="Q1077" s="78"/>
      <c r="R1077" s="36">
        <f t="shared" si="56"/>
        <v>28348.636155563392</v>
      </c>
      <c r="S1077" s="386"/>
      <c r="T1077" s="78"/>
      <c r="Y1077" s="42"/>
    </row>
    <row r="1078" spans="1:25">
      <c r="A1078" s="399"/>
      <c r="B1078" s="18"/>
      <c r="C1078" s="78"/>
      <c r="D1078" s="78"/>
      <c r="E1078" s="78"/>
      <c r="F1078" s="78"/>
      <c r="G1078" s="400"/>
      <c r="H1078" s="400"/>
      <c r="I1078" s="401"/>
      <c r="J1078" s="78"/>
      <c r="K1078" s="78"/>
      <c r="L1078" s="402"/>
      <c r="M1078" s="78"/>
      <c r="N1078" s="78"/>
      <c r="O1078" s="78"/>
      <c r="P1078" s="78"/>
      <c r="Q1078" s="78"/>
      <c r="R1078" s="36">
        <f t="shared" si="56"/>
        <v>28348.636155563392</v>
      </c>
      <c r="S1078" s="386"/>
      <c r="T1078" s="78"/>
      <c r="Y1078" s="42"/>
    </row>
    <row r="1079" spans="1:25">
      <c r="A1079" s="399"/>
      <c r="B1079" s="18"/>
      <c r="C1079" s="78"/>
      <c r="D1079" s="78"/>
      <c r="E1079" s="78"/>
      <c r="F1079" s="78"/>
      <c r="G1079" s="400"/>
      <c r="H1079" s="400"/>
      <c r="I1079" s="401"/>
      <c r="J1079" s="78"/>
      <c r="K1079" s="78"/>
      <c r="L1079" s="402"/>
      <c r="M1079" s="78"/>
      <c r="N1079" s="78"/>
      <c r="O1079" s="78"/>
      <c r="P1079" s="78"/>
      <c r="Q1079" s="78"/>
      <c r="R1079" s="36">
        <f t="shared" si="56"/>
        <v>28348.636155563392</v>
      </c>
      <c r="S1079" s="386"/>
      <c r="T1079" s="78"/>
      <c r="Y1079" s="42"/>
    </row>
    <row r="1080" spans="1:25">
      <c r="A1080" s="399"/>
      <c r="B1080" s="18"/>
      <c r="C1080" s="78"/>
      <c r="D1080" s="78"/>
      <c r="E1080" s="78"/>
      <c r="F1080" s="78"/>
      <c r="G1080" s="400"/>
      <c r="H1080" s="400"/>
      <c r="I1080" s="401"/>
      <c r="J1080" s="78"/>
      <c r="K1080" s="78"/>
      <c r="L1080" s="402"/>
      <c r="M1080" s="78"/>
      <c r="N1080" s="78"/>
      <c r="O1080" s="78"/>
      <c r="P1080" s="78"/>
      <c r="Q1080" s="78"/>
      <c r="R1080" s="36">
        <f t="shared" si="56"/>
        <v>28348.636155563392</v>
      </c>
      <c r="S1080" s="386"/>
      <c r="T1080" s="78"/>
      <c r="Y1080" s="42"/>
    </row>
    <row r="1081" spans="1:25">
      <c r="A1081" s="399"/>
      <c r="B1081" s="18"/>
      <c r="C1081" s="78"/>
      <c r="D1081" s="78"/>
      <c r="E1081" s="78"/>
      <c r="F1081" s="78"/>
      <c r="G1081" s="400"/>
      <c r="H1081" s="400"/>
      <c r="I1081" s="401"/>
      <c r="J1081" s="78"/>
      <c r="K1081" s="78"/>
      <c r="L1081" s="402"/>
      <c r="M1081" s="78"/>
      <c r="N1081" s="78"/>
      <c r="O1081" s="78"/>
      <c r="P1081" s="78"/>
      <c r="Q1081" s="78"/>
      <c r="R1081" s="36">
        <f t="shared" si="56"/>
        <v>28348.636155563392</v>
      </c>
      <c r="S1081" s="386"/>
      <c r="T1081" s="78"/>
      <c r="Y1081" s="42"/>
    </row>
    <row r="1082" spans="1:25">
      <c r="A1082" s="399"/>
      <c r="B1082" s="18"/>
      <c r="C1082" s="78"/>
      <c r="D1082" s="78"/>
      <c r="E1082" s="78"/>
      <c r="F1082" s="78"/>
      <c r="G1082" s="400"/>
      <c r="H1082" s="400"/>
      <c r="I1082" s="401"/>
      <c r="J1082" s="78"/>
      <c r="K1082" s="78"/>
      <c r="L1082" s="402"/>
      <c r="M1082" s="78"/>
      <c r="N1082" s="78"/>
      <c r="O1082" s="78"/>
      <c r="P1082" s="78"/>
      <c r="Q1082" s="78"/>
      <c r="R1082" s="403"/>
      <c r="S1082" s="386"/>
      <c r="T1082" s="78"/>
      <c r="Y1082" s="42"/>
    </row>
    <row r="1083" spans="1:25">
      <c r="A1083" s="399"/>
      <c r="B1083" s="18"/>
      <c r="C1083" s="78"/>
      <c r="D1083" s="78"/>
      <c r="E1083" s="78"/>
      <c r="F1083" s="78"/>
      <c r="G1083" s="400"/>
      <c r="H1083" s="400"/>
      <c r="I1083" s="401"/>
      <c r="J1083" s="78"/>
      <c r="K1083" s="78"/>
      <c r="L1083" s="402"/>
      <c r="M1083" s="78"/>
      <c r="N1083" s="78"/>
      <c r="O1083" s="78"/>
      <c r="P1083" s="78"/>
      <c r="Q1083" s="78"/>
      <c r="R1083" s="403"/>
      <c r="S1083" s="386"/>
      <c r="T1083" s="78"/>
      <c r="Y1083" s="42"/>
    </row>
    <row r="1084" spans="1:25">
      <c r="A1084" s="399"/>
      <c r="B1084" s="18"/>
      <c r="C1084" s="78"/>
      <c r="D1084" s="78"/>
      <c r="E1084" s="78"/>
      <c r="F1084" s="78"/>
      <c r="G1084" s="400"/>
      <c r="H1084" s="400"/>
      <c r="I1084" s="401"/>
      <c r="J1084" s="78"/>
      <c r="K1084" s="78"/>
      <c r="L1084" s="402"/>
      <c r="M1084" s="78"/>
      <c r="N1084" s="78"/>
      <c r="O1084" s="78"/>
      <c r="P1084" s="78"/>
      <c r="Q1084" s="78"/>
      <c r="R1084" s="403"/>
      <c r="S1084" s="386"/>
      <c r="T1084" s="78"/>
      <c r="Y1084" s="42"/>
    </row>
    <row r="1085" spans="1:25">
      <c r="A1085" s="399"/>
      <c r="B1085" s="18"/>
      <c r="C1085" s="78"/>
      <c r="D1085" s="78"/>
      <c r="E1085" s="78"/>
      <c r="F1085" s="78"/>
      <c r="G1085" s="400"/>
      <c r="H1085" s="400"/>
      <c r="I1085" s="401"/>
      <c r="J1085" s="78"/>
      <c r="K1085" s="78"/>
      <c r="L1085" s="402"/>
      <c r="M1085" s="78"/>
      <c r="N1085" s="78"/>
      <c r="O1085" s="78"/>
      <c r="P1085" s="78"/>
      <c r="Q1085" s="78"/>
      <c r="R1085" s="403"/>
      <c r="S1085" s="386"/>
      <c r="T1085" s="78"/>
      <c r="Y1085" s="42"/>
    </row>
    <row r="1086" spans="1:25">
      <c r="A1086" s="399"/>
      <c r="B1086" s="18"/>
      <c r="C1086" s="78"/>
      <c r="D1086" s="78"/>
      <c r="E1086" s="78"/>
      <c r="F1086" s="78"/>
      <c r="G1086" s="400"/>
      <c r="H1086" s="400"/>
      <c r="I1086" s="401"/>
      <c r="J1086" s="78"/>
      <c r="K1086" s="78"/>
      <c r="L1086" s="402"/>
      <c r="M1086" s="78"/>
      <c r="N1086" s="78"/>
      <c r="O1086" s="78"/>
      <c r="P1086" s="78"/>
      <c r="Q1086" s="78"/>
      <c r="R1086" s="403"/>
      <c r="S1086" s="386"/>
      <c r="T1086" s="78"/>
      <c r="Y1086" s="42"/>
    </row>
    <row r="1087" spans="1:25">
      <c r="A1087" s="399"/>
      <c r="B1087" s="18"/>
      <c r="C1087" s="78"/>
      <c r="D1087" s="78"/>
      <c r="E1087" s="78"/>
      <c r="F1087" s="78"/>
      <c r="G1087" s="400"/>
      <c r="H1087" s="400"/>
      <c r="I1087" s="401"/>
      <c r="J1087" s="78"/>
      <c r="K1087" s="78"/>
      <c r="L1087" s="402"/>
      <c r="M1087" s="78"/>
      <c r="N1087" s="78"/>
      <c r="O1087" s="78"/>
      <c r="P1087" s="78"/>
      <c r="Q1087" s="78"/>
      <c r="R1087" s="403"/>
      <c r="S1087" s="386"/>
      <c r="T1087" s="78"/>
      <c r="Y1087" s="42"/>
    </row>
    <row r="1088" spans="1:25">
      <c r="A1088" s="399"/>
      <c r="B1088" s="18"/>
      <c r="C1088" s="78"/>
      <c r="D1088" s="78"/>
      <c r="E1088" s="78"/>
      <c r="F1088" s="78"/>
      <c r="G1088" s="400"/>
      <c r="H1088" s="400"/>
      <c r="I1088" s="401"/>
      <c r="J1088" s="78"/>
      <c r="K1088" s="78"/>
      <c r="L1088" s="402"/>
      <c r="M1088" s="78"/>
      <c r="N1088" s="78"/>
      <c r="O1088" s="78"/>
      <c r="P1088" s="78"/>
      <c r="Q1088" s="78"/>
      <c r="R1088" s="403"/>
      <c r="S1088" s="386"/>
      <c r="T1088" s="78"/>
      <c r="Y1088" s="42"/>
    </row>
    <row r="1089" spans="1:25">
      <c r="A1089" s="399"/>
      <c r="B1089" s="18"/>
      <c r="C1089" s="78"/>
      <c r="D1089" s="78"/>
      <c r="E1089" s="78"/>
      <c r="F1089" s="78"/>
      <c r="G1089" s="400"/>
      <c r="H1089" s="400"/>
      <c r="I1089" s="401"/>
      <c r="J1089" s="78"/>
      <c r="K1089" s="78"/>
      <c r="L1089" s="402"/>
      <c r="M1089" s="78"/>
      <c r="N1089" s="78"/>
      <c r="O1089" s="78"/>
      <c r="P1089" s="78"/>
      <c r="Q1089" s="78"/>
      <c r="R1089" s="403"/>
      <c r="S1089" s="386"/>
      <c r="T1089" s="78"/>
      <c r="Y1089" s="42"/>
    </row>
    <row r="1090" spans="1:25">
      <c r="A1090" s="399"/>
      <c r="B1090" s="18"/>
      <c r="C1090" s="78"/>
      <c r="D1090" s="78"/>
      <c r="E1090" s="78"/>
      <c r="F1090" s="78"/>
      <c r="G1090" s="400"/>
      <c r="H1090" s="400"/>
      <c r="I1090" s="401"/>
      <c r="J1090" s="78"/>
      <c r="K1090" s="78"/>
      <c r="L1090" s="402"/>
      <c r="M1090" s="78"/>
      <c r="N1090" s="78"/>
      <c r="O1090" s="78"/>
      <c r="P1090" s="78"/>
      <c r="Q1090" s="78"/>
      <c r="R1090" s="403"/>
      <c r="S1090" s="386"/>
      <c r="T1090" s="78"/>
      <c r="Y1090" s="42"/>
    </row>
    <row r="1091" spans="1:25">
      <c r="A1091" s="399"/>
      <c r="B1091" s="18"/>
      <c r="C1091" s="78"/>
      <c r="D1091" s="78"/>
      <c r="E1091" s="78"/>
      <c r="F1091" s="78"/>
      <c r="G1091" s="400"/>
      <c r="H1091" s="400"/>
      <c r="I1091" s="401"/>
      <c r="J1091" s="78"/>
      <c r="K1091" s="78"/>
      <c r="L1091" s="402"/>
      <c r="M1091" s="78"/>
      <c r="N1091" s="78"/>
      <c r="O1091" s="78"/>
      <c r="P1091" s="78"/>
      <c r="Q1091" s="78"/>
      <c r="R1091" s="403"/>
      <c r="S1091" s="386"/>
      <c r="T1091" s="78"/>
      <c r="Y1091" s="42"/>
    </row>
    <row r="1092" spans="1:25">
      <c r="A1092" s="399"/>
      <c r="B1092" s="18"/>
      <c r="C1092" s="78"/>
      <c r="D1092" s="78"/>
      <c r="E1092" s="78"/>
      <c r="F1092" s="78"/>
      <c r="G1092" s="400"/>
      <c r="H1092" s="400"/>
      <c r="I1092" s="401"/>
      <c r="J1092" s="78"/>
      <c r="K1092" s="78"/>
      <c r="L1092" s="402"/>
      <c r="M1092" s="78"/>
      <c r="N1092" s="78"/>
      <c r="O1092" s="78"/>
      <c r="P1092" s="78"/>
      <c r="Q1092" s="78"/>
      <c r="R1092" s="403"/>
      <c r="S1092" s="386"/>
      <c r="T1092" s="78"/>
      <c r="Y1092" s="42"/>
    </row>
    <row r="1093" spans="1:25">
      <c r="A1093" s="399"/>
      <c r="B1093" s="18"/>
      <c r="C1093" s="78"/>
      <c r="D1093" s="78"/>
      <c r="E1093" s="78"/>
      <c r="F1093" s="78"/>
      <c r="G1093" s="400"/>
      <c r="H1093" s="400"/>
      <c r="I1093" s="401"/>
      <c r="J1093" s="78"/>
      <c r="K1093" s="78"/>
      <c r="L1093" s="402"/>
      <c r="M1093" s="78"/>
      <c r="N1093" s="78"/>
      <c r="O1093" s="78"/>
      <c r="P1093" s="78"/>
      <c r="Q1093" s="78"/>
      <c r="R1093" s="403"/>
      <c r="S1093" s="386"/>
      <c r="T1093" s="78"/>
      <c r="Y1093" s="42"/>
    </row>
    <row r="1094" spans="1:25">
      <c r="A1094" s="399"/>
      <c r="B1094" s="18"/>
      <c r="C1094" s="78"/>
      <c r="D1094" s="78"/>
      <c r="E1094" s="78"/>
      <c r="F1094" s="78"/>
      <c r="G1094" s="400"/>
      <c r="H1094" s="400"/>
      <c r="I1094" s="401"/>
      <c r="J1094" s="78"/>
      <c r="K1094" s="78"/>
      <c r="L1094" s="402"/>
      <c r="M1094" s="78"/>
      <c r="N1094" s="78"/>
      <c r="O1094" s="78"/>
      <c r="P1094" s="78"/>
      <c r="Q1094" s="78"/>
      <c r="R1094" s="403"/>
      <c r="S1094" s="386"/>
      <c r="T1094" s="78"/>
      <c r="Y1094" s="42"/>
    </row>
    <row r="1095" spans="1:25">
      <c r="A1095" s="399"/>
      <c r="B1095" s="18"/>
      <c r="C1095" s="78"/>
      <c r="D1095" s="78"/>
      <c r="E1095" s="78"/>
      <c r="F1095" s="78"/>
      <c r="G1095" s="400"/>
      <c r="H1095" s="400"/>
      <c r="I1095" s="401"/>
      <c r="J1095" s="78"/>
      <c r="K1095" s="78"/>
      <c r="L1095" s="402"/>
      <c r="M1095" s="78"/>
      <c r="N1095" s="78"/>
      <c r="O1095" s="78"/>
      <c r="P1095" s="78"/>
      <c r="Q1095" s="78"/>
      <c r="R1095" s="403"/>
      <c r="S1095" s="386"/>
      <c r="T1095" s="78"/>
      <c r="Y1095" s="42"/>
    </row>
    <row r="1096" spans="1:25">
      <c r="A1096" s="399"/>
      <c r="B1096" s="18"/>
      <c r="C1096" s="78"/>
      <c r="D1096" s="78"/>
      <c r="E1096" s="78"/>
      <c r="F1096" s="78"/>
      <c r="G1096" s="400"/>
      <c r="H1096" s="400"/>
      <c r="I1096" s="401"/>
      <c r="J1096" s="78"/>
      <c r="K1096" s="78"/>
      <c r="L1096" s="402"/>
      <c r="M1096" s="78"/>
      <c r="N1096" s="78"/>
      <c r="O1096" s="78"/>
      <c r="P1096" s="78"/>
      <c r="Q1096" s="78"/>
      <c r="R1096" s="403"/>
      <c r="S1096" s="386"/>
      <c r="T1096" s="78"/>
      <c r="Y1096" s="42"/>
    </row>
    <row r="1097" spans="1:25">
      <c r="A1097" s="399"/>
      <c r="B1097" s="18"/>
      <c r="C1097" s="78"/>
      <c r="D1097" s="78"/>
      <c r="E1097" s="78"/>
      <c r="F1097" s="78"/>
      <c r="G1097" s="400"/>
      <c r="H1097" s="400"/>
      <c r="I1097" s="401"/>
      <c r="J1097" s="78"/>
      <c r="K1097" s="78"/>
      <c r="L1097" s="402"/>
      <c r="M1097" s="78"/>
      <c r="N1097" s="78"/>
      <c r="O1097" s="78"/>
      <c r="P1097" s="78"/>
      <c r="Q1097" s="78"/>
      <c r="R1097" s="403"/>
      <c r="S1097" s="386"/>
      <c r="T1097" s="78"/>
      <c r="Y1097" s="42"/>
    </row>
    <row r="1098" spans="1:25">
      <c r="A1098" s="399"/>
      <c r="B1098" s="18"/>
      <c r="C1098" s="78"/>
      <c r="D1098" s="78"/>
      <c r="E1098" s="78"/>
      <c r="F1098" s="78"/>
      <c r="G1098" s="400"/>
      <c r="H1098" s="400"/>
      <c r="I1098" s="401"/>
      <c r="J1098" s="78"/>
      <c r="K1098" s="78"/>
      <c r="L1098" s="402"/>
      <c r="M1098" s="78"/>
      <c r="N1098" s="78"/>
      <c r="O1098" s="78"/>
      <c r="P1098" s="78"/>
      <c r="Q1098" s="78"/>
      <c r="R1098" s="403"/>
      <c r="S1098" s="386"/>
      <c r="T1098" s="78"/>
      <c r="Y1098" s="42"/>
    </row>
    <row r="1099" spans="1:25">
      <c r="A1099" s="399"/>
      <c r="B1099" s="18"/>
      <c r="C1099" s="78"/>
      <c r="D1099" s="78"/>
      <c r="E1099" s="78"/>
      <c r="F1099" s="78"/>
      <c r="G1099" s="400"/>
      <c r="H1099" s="400"/>
      <c r="I1099" s="401"/>
      <c r="J1099" s="78"/>
      <c r="K1099" s="78"/>
      <c r="L1099" s="402"/>
      <c r="M1099" s="78"/>
      <c r="N1099" s="78"/>
      <c r="O1099" s="78"/>
      <c r="P1099" s="78"/>
      <c r="Q1099" s="78"/>
      <c r="R1099" s="403"/>
      <c r="S1099" s="386"/>
      <c r="T1099" s="78"/>
      <c r="Y1099" s="42"/>
    </row>
    <row r="1100" spans="1:25">
      <c r="A1100" s="399"/>
      <c r="B1100" s="18"/>
      <c r="C1100" s="78"/>
      <c r="D1100" s="78"/>
      <c r="E1100" s="78"/>
      <c r="F1100" s="78"/>
      <c r="G1100" s="400"/>
      <c r="H1100" s="400"/>
      <c r="I1100" s="401"/>
      <c r="J1100" s="78"/>
      <c r="K1100" s="78"/>
      <c r="L1100" s="402"/>
      <c r="M1100" s="78"/>
      <c r="N1100" s="78"/>
      <c r="O1100" s="78"/>
      <c r="P1100" s="78"/>
      <c r="Q1100" s="78"/>
      <c r="R1100" s="403"/>
      <c r="S1100" s="386"/>
      <c r="T1100" s="78"/>
      <c r="Y1100" s="42"/>
    </row>
    <row r="1101" spans="1:25">
      <c r="A1101" s="399"/>
      <c r="B1101" s="18"/>
      <c r="C1101" s="78"/>
      <c r="D1101" s="78"/>
      <c r="E1101" s="78"/>
      <c r="F1101" s="78"/>
      <c r="G1101" s="400"/>
      <c r="H1101" s="400"/>
      <c r="I1101" s="401"/>
      <c r="J1101" s="78"/>
      <c r="K1101" s="78"/>
      <c r="L1101" s="402"/>
      <c r="M1101" s="78"/>
      <c r="N1101" s="78"/>
      <c r="O1101" s="78"/>
      <c r="P1101" s="78"/>
      <c r="Q1101" s="78"/>
      <c r="R1101" s="403"/>
      <c r="S1101" s="386"/>
      <c r="T1101" s="78"/>
      <c r="Y1101" s="42"/>
    </row>
    <row r="1102" spans="1:25">
      <c r="A1102" s="399"/>
      <c r="B1102" s="18"/>
      <c r="C1102" s="78"/>
      <c r="D1102" s="78"/>
      <c r="E1102" s="78"/>
      <c r="F1102" s="78"/>
      <c r="G1102" s="400"/>
      <c r="H1102" s="400"/>
      <c r="I1102" s="401"/>
      <c r="J1102" s="78"/>
      <c r="K1102" s="78"/>
      <c r="L1102" s="402"/>
      <c r="M1102" s="78"/>
      <c r="N1102" s="78"/>
      <c r="O1102" s="78"/>
      <c r="P1102" s="78"/>
      <c r="Q1102" s="78"/>
      <c r="R1102" s="403"/>
      <c r="S1102" s="386"/>
      <c r="T1102" s="78"/>
      <c r="Y1102" s="42"/>
    </row>
    <row r="1103" spans="1:25">
      <c r="A1103" s="399"/>
      <c r="B1103" s="18"/>
      <c r="C1103" s="78"/>
      <c r="D1103" s="78"/>
      <c r="E1103" s="78"/>
      <c r="F1103" s="78"/>
      <c r="G1103" s="400"/>
      <c r="H1103" s="400"/>
      <c r="I1103" s="401"/>
      <c r="J1103" s="78"/>
      <c r="K1103" s="78"/>
      <c r="L1103" s="402"/>
      <c r="M1103" s="78"/>
      <c r="N1103" s="78"/>
      <c r="O1103" s="78"/>
      <c r="P1103" s="78"/>
      <c r="Q1103" s="78"/>
      <c r="R1103" s="403"/>
      <c r="S1103" s="386"/>
      <c r="T1103" s="78"/>
      <c r="Y1103" s="42"/>
    </row>
    <row r="1104" spans="1:25">
      <c r="A1104" s="399"/>
      <c r="B1104" s="18"/>
      <c r="C1104" s="78"/>
      <c r="D1104" s="78"/>
      <c r="E1104" s="78"/>
      <c r="F1104" s="78"/>
      <c r="G1104" s="400"/>
      <c r="H1104" s="400"/>
      <c r="I1104" s="401"/>
      <c r="J1104" s="78"/>
      <c r="K1104" s="78"/>
      <c r="L1104" s="402"/>
      <c r="M1104" s="78"/>
      <c r="N1104" s="78"/>
      <c r="O1104" s="78"/>
      <c r="P1104" s="78"/>
      <c r="Q1104" s="78"/>
      <c r="R1104" s="403"/>
      <c r="S1104" s="386"/>
      <c r="T1104" s="78"/>
      <c r="Y1104" s="42"/>
    </row>
    <row r="1105" spans="1:25">
      <c r="A1105" s="399"/>
      <c r="B1105" s="18"/>
      <c r="C1105" s="78"/>
      <c r="D1105" s="78"/>
      <c r="E1105" s="78"/>
      <c r="F1105" s="78"/>
      <c r="G1105" s="400"/>
      <c r="H1105" s="400"/>
      <c r="I1105" s="401"/>
      <c r="J1105" s="78"/>
      <c r="K1105" s="78"/>
      <c r="L1105" s="402"/>
      <c r="M1105" s="78"/>
      <c r="N1105" s="78"/>
      <c r="O1105" s="78"/>
      <c r="P1105" s="78"/>
      <c r="Q1105" s="78"/>
      <c r="R1105" s="403"/>
      <c r="S1105" s="386"/>
      <c r="T1105" s="78"/>
      <c r="Y1105" s="42"/>
    </row>
    <row r="1106" spans="1:25">
      <c r="A1106" s="399"/>
      <c r="B1106" s="18"/>
      <c r="C1106" s="78"/>
      <c r="D1106" s="78"/>
      <c r="E1106" s="78"/>
      <c r="F1106" s="78"/>
      <c r="G1106" s="400"/>
      <c r="H1106" s="400"/>
      <c r="I1106" s="401"/>
      <c r="J1106" s="78"/>
      <c r="K1106" s="78"/>
      <c r="L1106" s="402"/>
      <c r="M1106" s="78"/>
      <c r="N1106" s="78"/>
      <c r="O1106" s="78"/>
      <c r="P1106" s="78"/>
      <c r="Q1106" s="78"/>
      <c r="R1106" s="403"/>
      <c r="S1106" s="386"/>
      <c r="T1106" s="78"/>
      <c r="Y1106" s="42"/>
    </row>
    <row r="1107" spans="1:25">
      <c r="A1107" s="399"/>
      <c r="B1107" s="18"/>
      <c r="C1107" s="78"/>
      <c r="D1107" s="78"/>
      <c r="E1107" s="78"/>
      <c r="F1107" s="78"/>
      <c r="G1107" s="400"/>
      <c r="H1107" s="400"/>
      <c r="I1107" s="401"/>
      <c r="J1107" s="78"/>
      <c r="K1107" s="78"/>
      <c r="L1107" s="402"/>
      <c r="M1107" s="78"/>
      <c r="N1107" s="78"/>
      <c r="O1107" s="78"/>
      <c r="P1107" s="78"/>
      <c r="Q1107" s="78"/>
      <c r="R1107" s="403"/>
      <c r="S1107" s="386"/>
      <c r="T1107" s="78"/>
      <c r="Y1107" s="42"/>
    </row>
    <row r="1108" spans="1:25">
      <c r="A1108" s="399"/>
      <c r="B1108" s="18"/>
      <c r="C1108" s="78"/>
      <c r="D1108" s="78"/>
      <c r="E1108" s="78"/>
      <c r="F1108" s="78"/>
      <c r="G1108" s="400"/>
      <c r="H1108" s="400"/>
      <c r="I1108" s="401"/>
      <c r="J1108" s="78"/>
      <c r="K1108" s="78"/>
      <c r="L1108" s="402"/>
      <c r="M1108" s="78"/>
      <c r="N1108" s="78"/>
      <c r="O1108" s="78"/>
      <c r="P1108" s="78"/>
      <c r="Q1108" s="78"/>
      <c r="R1108" s="403"/>
      <c r="S1108" s="386"/>
      <c r="T1108" s="78"/>
      <c r="Y1108" s="42"/>
    </row>
    <row r="1109" spans="1:25">
      <c r="A1109" s="399"/>
      <c r="B1109" s="18"/>
      <c r="C1109" s="78"/>
      <c r="D1109" s="78"/>
      <c r="E1109" s="78"/>
      <c r="F1109" s="78"/>
      <c r="G1109" s="400"/>
      <c r="H1109" s="400"/>
      <c r="I1109" s="401"/>
      <c r="J1109" s="78"/>
      <c r="K1109" s="78"/>
      <c r="L1109" s="402"/>
      <c r="M1109" s="78"/>
      <c r="N1109" s="78"/>
      <c r="O1109" s="78"/>
      <c r="P1109" s="78"/>
      <c r="Q1109" s="78"/>
      <c r="R1109" s="403"/>
      <c r="S1109" s="386"/>
      <c r="T1109" s="78"/>
      <c r="Y1109" s="42"/>
    </row>
    <row r="1110" spans="1:25">
      <c r="A1110" s="399"/>
      <c r="B1110" s="18"/>
      <c r="C1110" s="78"/>
      <c r="D1110" s="78"/>
      <c r="E1110" s="78"/>
      <c r="F1110" s="78"/>
      <c r="G1110" s="400"/>
      <c r="H1110" s="400"/>
      <c r="I1110" s="401"/>
      <c r="J1110" s="78"/>
      <c r="K1110" s="78"/>
      <c r="L1110" s="402"/>
      <c r="M1110" s="78"/>
      <c r="N1110" s="78"/>
      <c r="O1110" s="78"/>
      <c r="P1110" s="78"/>
      <c r="Q1110" s="78"/>
      <c r="R1110" s="403"/>
      <c r="S1110" s="386"/>
      <c r="T1110" s="78"/>
      <c r="Y1110" s="42"/>
    </row>
    <row r="1111" spans="1:25">
      <c r="A1111" s="399"/>
      <c r="B1111" s="18"/>
      <c r="C1111" s="78"/>
      <c r="D1111" s="78"/>
      <c r="E1111" s="78"/>
      <c r="F1111" s="78"/>
      <c r="G1111" s="400"/>
      <c r="H1111" s="400"/>
      <c r="I1111" s="401"/>
      <c r="J1111" s="78"/>
      <c r="K1111" s="78"/>
      <c r="L1111" s="402"/>
      <c r="M1111" s="78"/>
      <c r="N1111" s="78"/>
      <c r="O1111" s="78"/>
      <c r="P1111" s="78"/>
      <c r="Q1111" s="78"/>
      <c r="R1111" s="403"/>
      <c r="S1111" s="386"/>
      <c r="T1111" s="78"/>
      <c r="Y1111" s="42"/>
    </row>
    <row r="1112" spans="1:25">
      <c r="A1112" s="399"/>
      <c r="B1112" s="18"/>
      <c r="C1112" s="78"/>
      <c r="D1112" s="78"/>
      <c r="E1112" s="78"/>
      <c r="F1112" s="78"/>
      <c r="G1112" s="400"/>
      <c r="H1112" s="400"/>
      <c r="I1112" s="401"/>
      <c r="J1112" s="78"/>
      <c r="K1112" s="78"/>
      <c r="L1112" s="402"/>
      <c r="M1112" s="78"/>
      <c r="N1112" s="78"/>
      <c r="O1112" s="78"/>
      <c r="P1112" s="78"/>
      <c r="Q1112" s="78"/>
      <c r="R1112" s="403"/>
      <c r="S1112" s="386"/>
      <c r="T1112" s="78"/>
      <c r="Y1112" s="42"/>
    </row>
    <row r="1113" spans="1:25">
      <c r="A1113" s="399"/>
      <c r="B1113" s="18"/>
      <c r="C1113" s="78"/>
      <c r="D1113" s="78"/>
      <c r="E1113" s="78"/>
      <c r="F1113" s="78"/>
      <c r="G1113" s="400"/>
      <c r="H1113" s="400"/>
      <c r="I1113" s="401"/>
      <c r="J1113" s="78"/>
      <c r="K1113" s="78"/>
      <c r="L1113" s="402"/>
      <c r="M1113" s="78"/>
      <c r="N1113" s="78"/>
      <c r="O1113" s="78"/>
      <c r="P1113" s="78"/>
      <c r="Q1113" s="78"/>
      <c r="R1113" s="403"/>
      <c r="S1113" s="386"/>
      <c r="T1113" s="78"/>
      <c r="Y1113" s="42"/>
    </row>
    <row r="1114" spans="1:25">
      <c r="A1114" s="399"/>
      <c r="B1114" s="18"/>
      <c r="C1114" s="78"/>
      <c r="D1114" s="78"/>
      <c r="E1114" s="78"/>
      <c r="F1114" s="78"/>
      <c r="G1114" s="400"/>
      <c r="H1114" s="400"/>
      <c r="I1114" s="401"/>
      <c r="J1114" s="78"/>
      <c r="K1114" s="78"/>
      <c r="L1114" s="402"/>
      <c r="M1114" s="78"/>
      <c r="N1114" s="78"/>
      <c r="O1114" s="78"/>
      <c r="P1114" s="78"/>
      <c r="Q1114" s="78"/>
      <c r="R1114" s="403"/>
      <c r="S1114" s="386"/>
      <c r="T1114" s="78"/>
      <c r="Y1114" s="42"/>
    </row>
    <row r="1115" spans="1:25">
      <c r="A1115" s="399"/>
      <c r="B1115" s="18"/>
      <c r="C1115" s="78"/>
      <c r="D1115" s="78"/>
      <c r="E1115" s="78"/>
      <c r="F1115" s="78"/>
      <c r="G1115" s="400"/>
      <c r="H1115" s="400"/>
      <c r="I1115" s="401"/>
      <c r="J1115" s="78"/>
      <c r="K1115" s="78"/>
      <c r="L1115" s="402"/>
      <c r="M1115" s="78"/>
      <c r="N1115" s="78"/>
      <c r="O1115" s="78"/>
      <c r="P1115" s="78"/>
      <c r="Q1115" s="78"/>
      <c r="R1115" s="403"/>
      <c r="S1115" s="386"/>
      <c r="T1115" s="78"/>
      <c r="Y1115" s="42"/>
    </row>
    <row r="1116" spans="1:25">
      <c r="A1116" s="399"/>
      <c r="B1116" s="18"/>
      <c r="C1116" s="78"/>
      <c r="D1116" s="78"/>
      <c r="E1116" s="78"/>
      <c r="F1116" s="78"/>
      <c r="G1116" s="400"/>
      <c r="H1116" s="400"/>
      <c r="I1116" s="401"/>
      <c r="J1116" s="78"/>
      <c r="K1116" s="78"/>
      <c r="L1116" s="402"/>
      <c r="M1116" s="78"/>
      <c r="N1116" s="78"/>
      <c r="O1116" s="78"/>
      <c r="P1116" s="78"/>
      <c r="Q1116" s="78"/>
      <c r="R1116" s="403"/>
      <c r="S1116" s="386"/>
      <c r="T1116" s="78"/>
      <c r="Y1116" s="42"/>
    </row>
    <row r="1117" spans="1:25">
      <c r="A1117" s="399"/>
      <c r="B1117" s="18"/>
      <c r="C1117" s="78"/>
      <c r="D1117" s="78"/>
      <c r="E1117" s="78"/>
      <c r="F1117" s="78"/>
      <c r="G1117" s="400"/>
      <c r="H1117" s="400"/>
      <c r="I1117" s="401"/>
      <c r="J1117" s="78"/>
      <c r="K1117" s="78"/>
      <c r="L1117" s="402"/>
      <c r="M1117" s="78"/>
      <c r="N1117" s="78"/>
      <c r="O1117" s="78"/>
      <c r="P1117" s="78"/>
      <c r="Q1117" s="78"/>
      <c r="R1117" s="403"/>
      <c r="S1117" s="386"/>
      <c r="T1117" s="78"/>
      <c r="Y1117" s="42"/>
    </row>
    <row r="1118" spans="1:25">
      <c r="A1118" s="399"/>
      <c r="B1118" s="18"/>
      <c r="C1118" s="78"/>
      <c r="D1118" s="78"/>
      <c r="E1118" s="78"/>
      <c r="F1118" s="78"/>
      <c r="G1118" s="400"/>
      <c r="H1118" s="400"/>
      <c r="I1118" s="401"/>
      <c r="J1118" s="78"/>
      <c r="K1118" s="78"/>
      <c r="L1118" s="402"/>
      <c r="M1118" s="78"/>
      <c r="N1118" s="78"/>
      <c r="O1118" s="78"/>
      <c r="P1118" s="78"/>
      <c r="Q1118" s="78"/>
      <c r="R1118" s="403"/>
      <c r="S1118" s="386"/>
      <c r="T1118" s="78"/>
      <c r="Y1118" s="42"/>
    </row>
    <row r="1119" spans="1:25">
      <c r="A1119" s="399"/>
      <c r="B1119" s="18"/>
      <c r="C1119" s="78"/>
      <c r="D1119" s="78"/>
      <c r="E1119" s="78"/>
      <c r="F1119" s="78"/>
      <c r="G1119" s="400"/>
      <c r="H1119" s="400"/>
      <c r="I1119" s="401"/>
      <c r="J1119" s="78"/>
      <c r="K1119" s="78"/>
      <c r="L1119" s="402"/>
      <c r="M1119" s="78"/>
      <c r="N1119" s="78"/>
      <c r="O1119" s="78"/>
      <c r="P1119" s="78"/>
      <c r="Q1119" s="78"/>
      <c r="R1119" s="403"/>
      <c r="S1119" s="386"/>
      <c r="T1119" s="78"/>
      <c r="Y1119" s="42"/>
    </row>
    <row r="1120" spans="1:25">
      <c r="A1120" s="399"/>
      <c r="B1120" s="18"/>
      <c r="C1120" s="78"/>
      <c r="D1120" s="78"/>
      <c r="E1120" s="78"/>
      <c r="F1120" s="78"/>
      <c r="G1120" s="400"/>
      <c r="H1120" s="400"/>
      <c r="I1120" s="401"/>
      <c r="J1120" s="78"/>
      <c r="K1120" s="78"/>
      <c r="L1120" s="402"/>
      <c r="M1120" s="78"/>
      <c r="N1120" s="78"/>
      <c r="O1120" s="78"/>
      <c r="P1120" s="78"/>
      <c r="Q1120" s="78"/>
      <c r="R1120" s="403"/>
      <c r="S1120" s="386"/>
      <c r="T1120" s="78"/>
      <c r="Y1120" s="42"/>
    </row>
    <row r="1121" spans="1:25">
      <c r="A1121" s="399"/>
      <c r="B1121" s="18"/>
      <c r="C1121" s="78"/>
      <c r="D1121" s="78"/>
      <c r="E1121" s="78"/>
      <c r="F1121" s="78"/>
      <c r="G1121" s="400"/>
      <c r="H1121" s="400"/>
      <c r="I1121" s="401"/>
      <c r="J1121" s="78"/>
      <c r="K1121" s="78"/>
      <c r="L1121" s="402"/>
      <c r="M1121" s="78"/>
      <c r="N1121" s="78"/>
      <c r="O1121" s="78"/>
      <c r="P1121" s="78"/>
      <c r="Q1121" s="78"/>
      <c r="R1121" s="403"/>
      <c r="S1121" s="386"/>
      <c r="T1121" s="78"/>
      <c r="Y1121" s="42"/>
    </row>
    <row r="1122" spans="1:25">
      <c r="A1122" s="399"/>
      <c r="B1122" s="18"/>
      <c r="C1122" s="78"/>
      <c r="D1122" s="78"/>
      <c r="E1122" s="78"/>
      <c r="F1122" s="78"/>
      <c r="G1122" s="400"/>
      <c r="H1122" s="400"/>
      <c r="I1122" s="401"/>
      <c r="J1122" s="78"/>
      <c r="K1122" s="78"/>
      <c r="L1122" s="402"/>
      <c r="M1122" s="78"/>
      <c r="N1122" s="78"/>
      <c r="O1122" s="78"/>
      <c r="P1122" s="78"/>
      <c r="Q1122" s="78"/>
      <c r="R1122" s="403"/>
      <c r="S1122" s="386"/>
      <c r="T1122" s="78"/>
      <c r="Y1122" s="42"/>
    </row>
    <row r="1123" spans="1:25">
      <c r="A1123" s="399"/>
      <c r="B1123" s="18"/>
      <c r="C1123" s="78"/>
      <c r="D1123" s="78"/>
      <c r="E1123" s="78"/>
      <c r="F1123" s="78"/>
      <c r="G1123" s="400"/>
      <c r="H1123" s="400"/>
      <c r="I1123" s="401"/>
      <c r="J1123" s="78"/>
      <c r="K1123" s="78"/>
      <c r="L1123" s="402"/>
      <c r="M1123" s="78"/>
      <c r="N1123" s="78"/>
      <c r="O1123" s="78"/>
      <c r="P1123" s="78"/>
      <c r="Q1123" s="78"/>
      <c r="R1123" s="403"/>
      <c r="S1123" s="386"/>
      <c r="T1123" s="78"/>
      <c r="Y1123" s="42"/>
    </row>
    <row r="1124" spans="1:25">
      <c r="A1124" s="399"/>
      <c r="B1124" s="18"/>
      <c r="C1124" s="78"/>
      <c r="D1124" s="78"/>
      <c r="E1124" s="78"/>
      <c r="F1124" s="78"/>
      <c r="G1124" s="400"/>
      <c r="H1124" s="400"/>
      <c r="I1124" s="401"/>
      <c r="J1124" s="78"/>
      <c r="K1124" s="78"/>
      <c r="L1124" s="402"/>
      <c r="M1124" s="78"/>
      <c r="N1124" s="78"/>
      <c r="O1124" s="78"/>
      <c r="P1124" s="78"/>
      <c r="Q1124" s="78"/>
      <c r="R1124" s="403"/>
      <c r="S1124" s="386"/>
      <c r="T1124" s="78"/>
      <c r="Y1124" s="42"/>
    </row>
    <row r="1125" spans="1:25">
      <c r="A1125" s="399"/>
      <c r="B1125" s="18"/>
      <c r="C1125" s="78"/>
      <c r="D1125" s="78"/>
      <c r="E1125" s="78"/>
      <c r="F1125" s="78"/>
      <c r="G1125" s="400"/>
      <c r="H1125" s="400"/>
      <c r="I1125" s="401"/>
      <c r="J1125" s="78"/>
      <c r="K1125" s="78"/>
      <c r="L1125" s="402"/>
      <c r="M1125" s="78"/>
      <c r="N1125" s="78"/>
      <c r="O1125" s="78"/>
      <c r="P1125" s="78"/>
      <c r="Q1125" s="78"/>
      <c r="R1125" s="403"/>
      <c r="S1125" s="386"/>
      <c r="T1125" s="78"/>
      <c r="Y1125" s="42"/>
    </row>
    <row r="1126" spans="1:25">
      <c r="A1126" s="399"/>
      <c r="B1126" s="18"/>
      <c r="C1126" s="78"/>
      <c r="D1126" s="78"/>
      <c r="E1126" s="78"/>
      <c r="F1126" s="78"/>
      <c r="G1126" s="400"/>
      <c r="H1126" s="400"/>
      <c r="I1126" s="401"/>
      <c r="J1126" s="78"/>
      <c r="K1126" s="78"/>
      <c r="L1126" s="402"/>
      <c r="M1126" s="78"/>
      <c r="N1126" s="78"/>
      <c r="O1126" s="78"/>
      <c r="P1126" s="78"/>
      <c r="Q1126" s="78"/>
      <c r="R1126" s="403"/>
      <c r="S1126" s="386"/>
      <c r="T1126" s="78"/>
      <c r="Y1126" s="42"/>
    </row>
    <row r="1127" spans="1:25">
      <c r="A1127" s="399"/>
      <c r="B1127" s="18"/>
      <c r="C1127" s="78"/>
      <c r="D1127" s="78"/>
      <c r="E1127" s="78"/>
      <c r="F1127" s="78"/>
      <c r="G1127" s="400"/>
      <c r="H1127" s="400"/>
      <c r="I1127" s="401"/>
      <c r="J1127" s="78"/>
      <c r="K1127" s="78"/>
      <c r="L1127" s="402"/>
      <c r="M1127" s="78"/>
      <c r="N1127" s="78"/>
      <c r="O1127" s="78"/>
      <c r="P1127" s="78"/>
      <c r="Q1127" s="78"/>
      <c r="R1127" s="403"/>
      <c r="S1127" s="386"/>
      <c r="T1127" s="78"/>
      <c r="Y1127" s="42"/>
    </row>
    <row r="1128" spans="1:25">
      <c r="A1128" s="399"/>
      <c r="B1128" s="18"/>
      <c r="C1128" s="78"/>
      <c r="D1128" s="78"/>
      <c r="E1128" s="78"/>
      <c r="F1128" s="78"/>
      <c r="G1128" s="400"/>
      <c r="H1128" s="400"/>
      <c r="I1128" s="401"/>
      <c r="J1128" s="78"/>
      <c r="K1128" s="78"/>
      <c r="L1128" s="402"/>
      <c r="M1128" s="78"/>
      <c r="N1128" s="78"/>
      <c r="O1128" s="78"/>
      <c r="P1128" s="78"/>
      <c r="Q1128" s="78"/>
      <c r="R1128" s="403"/>
      <c r="S1128" s="386"/>
      <c r="T1128" s="78"/>
      <c r="Y1128" s="42"/>
    </row>
    <row r="1129" spans="1:25">
      <c r="A1129" s="399"/>
      <c r="B1129" s="18"/>
      <c r="C1129" s="78"/>
      <c r="D1129" s="78"/>
      <c r="E1129" s="78"/>
      <c r="F1129" s="78"/>
      <c r="G1129" s="400"/>
      <c r="H1129" s="400"/>
      <c r="I1129" s="401"/>
      <c r="J1129" s="78"/>
      <c r="K1129" s="78"/>
      <c r="L1129" s="402"/>
      <c r="M1129" s="78"/>
      <c r="N1129" s="78"/>
      <c r="O1129" s="78"/>
      <c r="P1129" s="78"/>
      <c r="Q1129" s="78"/>
      <c r="R1129" s="403"/>
      <c r="S1129" s="386"/>
      <c r="T1129" s="78"/>
      <c r="Y1129" s="42"/>
    </row>
    <row r="1130" spans="1:25">
      <c r="A1130" s="399"/>
      <c r="B1130" s="18"/>
      <c r="C1130" s="78"/>
      <c r="D1130" s="78"/>
      <c r="E1130" s="78"/>
      <c r="F1130" s="78"/>
      <c r="G1130" s="400"/>
      <c r="H1130" s="400"/>
      <c r="I1130" s="401"/>
      <c r="J1130" s="78"/>
      <c r="K1130" s="78"/>
      <c r="L1130" s="402"/>
      <c r="M1130" s="78"/>
      <c r="N1130" s="78"/>
      <c r="O1130" s="78"/>
      <c r="P1130" s="78"/>
      <c r="Q1130" s="78"/>
      <c r="R1130" s="403"/>
      <c r="S1130" s="386"/>
      <c r="T1130" s="78"/>
      <c r="Y1130" s="42"/>
    </row>
    <row r="1131" spans="1:25">
      <c r="A1131" s="399"/>
      <c r="B1131" s="18"/>
      <c r="C1131" s="78"/>
      <c r="D1131" s="78"/>
      <c r="E1131" s="78"/>
      <c r="F1131" s="78"/>
      <c r="G1131" s="400"/>
      <c r="H1131" s="400"/>
      <c r="I1131" s="401"/>
      <c r="J1131" s="78"/>
      <c r="K1131" s="78"/>
      <c r="L1131" s="402"/>
      <c r="M1131" s="78"/>
      <c r="N1131" s="78"/>
      <c r="O1131" s="78"/>
      <c r="P1131" s="78"/>
      <c r="Q1131" s="78"/>
      <c r="R1131" s="403"/>
      <c r="S1131" s="386"/>
      <c r="T1131" s="78"/>
      <c r="Y1131" s="42"/>
    </row>
    <row r="1132" spans="1:25">
      <c r="A1132" s="399"/>
      <c r="B1132" s="18"/>
      <c r="C1132" s="78"/>
      <c r="D1132" s="78"/>
      <c r="E1132" s="78"/>
      <c r="F1132" s="78"/>
      <c r="G1132" s="400"/>
      <c r="H1132" s="400"/>
      <c r="I1132" s="401"/>
      <c r="J1132" s="78"/>
      <c r="K1132" s="78"/>
      <c r="L1132" s="402"/>
      <c r="M1132" s="78"/>
      <c r="N1132" s="78"/>
      <c r="O1132" s="78"/>
      <c r="P1132" s="78"/>
      <c r="Q1132" s="78"/>
      <c r="R1132" s="403"/>
      <c r="S1132" s="386"/>
      <c r="T1132" s="78"/>
      <c r="Y1132" s="42"/>
    </row>
    <row r="1133" spans="1:25">
      <c r="A1133" s="399"/>
      <c r="B1133" s="18"/>
      <c r="C1133" s="78"/>
      <c r="D1133" s="78"/>
      <c r="E1133" s="78"/>
      <c r="F1133" s="78"/>
      <c r="G1133" s="400"/>
      <c r="H1133" s="400"/>
      <c r="I1133" s="401"/>
      <c r="J1133" s="78"/>
      <c r="K1133" s="78"/>
      <c r="L1133" s="402"/>
      <c r="M1133" s="78"/>
      <c r="N1133" s="78"/>
      <c r="O1133" s="78"/>
      <c r="P1133" s="78"/>
      <c r="Q1133" s="78"/>
      <c r="R1133" s="403"/>
      <c r="S1133" s="386"/>
      <c r="T1133" s="78"/>
      <c r="Y1133" s="42"/>
    </row>
    <row r="1134" spans="1:25">
      <c r="A1134" s="399"/>
      <c r="B1134" s="18"/>
      <c r="C1134" s="78"/>
      <c r="D1134" s="78"/>
      <c r="E1134" s="78"/>
      <c r="F1134" s="78"/>
      <c r="G1134" s="400"/>
      <c r="H1134" s="400"/>
      <c r="I1134" s="401"/>
      <c r="J1134" s="78"/>
      <c r="K1134" s="78"/>
      <c r="L1134" s="402"/>
      <c r="M1134" s="78"/>
      <c r="N1134" s="78"/>
      <c r="O1134" s="78"/>
      <c r="P1134" s="78"/>
      <c r="Q1134" s="78"/>
      <c r="R1134" s="403"/>
      <c r="S1134" s="386"/>
      <c r="T1134" s="78"/>
      <c r="Y1134" s="42"/>
    </row>
    <row r="1135" spans="1:25">
      <c r="A1135" s="399"/>
      <c r="B1135" s="18"/>
      <c r="C1135" s="78"/>
      <c r="D1135" s="78"/>
      <c r="E1135" s="78"/>
      <c r="F1135" s="78"/>
      <c r="G1135" s="400"/>
      <c r="H1135" s="400"/>
      <c r="I1135" s="401"/>
      <c r="J1135" s="78"/>
      <c r="K1135" s="78"/>
      <c r="L1135" s="402"/>
      <c r="M1135" s="78"/>
      <c r="N1135" s="78"/>
      <c r="O1135" s="78"/>
      <c r="P1135" s="78"/>
      <c r="Q1135" s="78"/>
      <c r="R1135" s="403"/>
      <c r="S1135" s="386"/>
      <c r="T1135" s="78"/>
      <c r="Y1135" s="42"/>
    </row>
    <row r="1136" spans="1:25">
      <c r="A1136" s="399"/>
      <c r="B1136" s="18"/>
      <c r="C1136" s="78"/>
      <c r="D1136" s="78"/>
      <c r="E1136" s="78"/>
      <c r="F1136" s="78"/>
      <c r="G1136" s="400"/>
      <c r="H1136" s="400"/>
      <c r="I1136" s="401"/>
      <c r="J1136" s="78"/>
      <c r="K1136" s="78"/>
      <c r="L1136" s="402"/>
      <c r="M1136" s="78"/>
      <c r="N1136" s="78"/>
      <c r="O1136" s="78"/>
      <c r="P1136" s="78"/>
      <c r="Q1136" s="78"/>
      <c r="R1136" s="403"/>
      <c r="S1136" s="386"/>
      <c r="T1136" s="78"/>
      <c r="Y1136" s="42"/>
    </row>
    <row r="1137" spans="1:25">
      <c r="A1137" s="399"/>
      <c r="B1137" s="18"/>
      <c r="C1137" s="78"/>
      <c r="D1137" s="78"/>
      <c r="E1137" s="78"/>
      <c r="F1137" s="78"/>
      <c r="G1137" s="400"/>
      <c r="H1137" s="400"/>
      <c r="I1137" s="401"/>
      <c r="J1137" s="78"/>
      <c r="K1137" s="78"/>
      <c r="L1137" s="402"/>
      <c r="M1137" s="78"/>
      <c r="N1137" s="78"/>
      <c r="O1137" s="78"/>
      <c r="P1137" s="78"/>
      <c r="Q1137" s="78"/>
      <c r="R1137" s="403"/>
      <c r="S1137" s="386"/>
      <c r="T1137" s="78"/>
      <c r="Y1137" s="42"/>
    </row>
    <row r="1138" spans="1:25">
      <c r="A1138" s="399"/>
      <c r="B1138" s="18"/>
      <c r="C1138" s="78"/>
      <c r="D1138" s="78"/>
      <c r="E1138" s="78"/>
      <c r="F1138" s="78"/>
      <c r="G1138" s="400"/>
      <c r="H1138" s="400"/>
      <c r="I1138" s="401"/>
      <c r="J1138" s="78"/>
      <c r="K1138" s="78"/>
      <c r="L1138" s="402"/>
      <c r="M1138" s="78"/>
      <c r="N1138" s="78"/>
      <c r="O1138" s="78"/>
      <c r="P1138" s="78"/>
      <c r="Q1138" s="78"/>
      <c r="R1138" s="403"/>
      <c r="S1138" s="386"/>
      <c r="T1138" s="78"/>
      <c r="Y1138" s="42"/>
    </row>
    <row r="1139" spans="1:25">
      <c r="A1139" s="399"/>
      <c r="B1139" s="18"/>
      <c r="C1139" s="78"/>
      <c r="D1139" s="78"/>
      <c r="E1139" s="78"/>
      <c r="F1139" s="78"/>
      <c r="G1139" s="400"/>
      <c r="H1139" s="400"/>
      <c r="I1139" s="401"/>
      <c r="J1139" s="78"/>
      <c r="K1139" s="78"/>
      <c r="L1139" s="402"/>
      <c r="M1139" s="78"/>
      <c r="N1139" s="78"/>
      <c r="O1139" s="78"/>
      <c r="P1139" s="78"/>
      <c r="Q1139" s="78"/>
      <c r="R1139" s="403"/>
      <c r="S1139" s="386"/>
      <c r="T1139" s="78"/>
      <c r="Y1139" s="42"/>
    </row>
    <row r="1140" spans="1:25">
      <c r="A1140" s="399"/>
      <c r="B1140" s="18"/>
      <c r="C1140" s="78"/>
      <c r="D1140" s="78"/>
      <c r="E1140" s="78"/>
      <c r="F1140" s="78"/>
      <c r="G1140" s="400"/>
      <c r="H1140" s="400"/>
      <c r="I1140" s="401"/>
      <c r="J1140" s="78"/>
      <c r="K1140" s="78"/>
      <c r="L1140" s="402"/>
      <c r="M1140" s="78"/>
      <c r="N1140" s="78"/>
      <c r="O1140" s="78"/>
      <c r="P1140" s="78"/>
      <c r="Q1140" s="78"/>
      <c r="R1140" s="403"/>
      <c r="S1140" s="386"/>
      <c r="T1140" s="78"/>
      <c r="Y1140" s="42"/>
    </row>
    <row r="1141" spans="1:25">
      <c r="A1141" s="399"/>
      <c r="B1141" s="18"/>
      <c r="C1141" s="78"/>
      <c r="D1141" s="78"/>
      <c r="E1141" s="78"/>
      <c r="F1141" s="78"/>
      <c r="G1141" s="400"/>
      <c r="H1141" s="400"/>
      <c r="I1141" s="401"/>
      <c r="J1141" s="78"/>
      <c r="K1141" s="78"/>
      <c r="L1141" s="402"/>
      <c r="M1141" s="78"/>
      <c r="N1141" s="78"/>
      <c r="O1141" s="78"/>
      <c r="P1141" s="78"/>
      <c r="Q1141" s="78"/>
      <c r="R1141" s="403"/>
      <c r="S1141" s="386"/>
      <c r="T1141" s="78"/>
      <c r="Y1141" s="42"/>
    </row>
    <row r="1142" spans="1:25">
      <c r="A1142" s="399"/>
      <c r="B1142" s="18"/>
      <c r="C1142" s="78"/>
      <c r="D1142" s="78"/>
      <c r="E1142" s="78"/>
      <c r="F1142" s="78"/>
      <c r="G1142" s="400"/>
      <c r="H1142" s="400"/>
      <c r="I1142" s="401"/>
      <c r="J1142" s="78"/>
      <c r="K1142" s="78"/>
      <c r="L1142" s="402"/>
      <c r="M1142" s="78"/>
      <c r="N1142" s="78"/>
      <c r="O1142" s="78"/>
      <c r="P1142" s="78"/>
      <c r="Q1142" s="78"/>
      <c r="R1142" s="403"/>
      <c r="S1142" s="386"/>
      <c r="T1142" s="78"/>
      <c r="Y1142" s="42"/>
    </row>
    <row r="1143" spans="1:25">
      <c r="A1143" s="399"/>
      <c r="B1143" s="18"/>
      <c r="C1143" s="78"/>
      <c r="D1143" s="78"/>
      <c r="E1143" s="78"/>
      <c r="F1143" s="78"/>
      <c r="G1143" s="400"/>
      <c r="H1143" s="400"/>
      <c r="I1143" s="401"/>
      <c r="J1143" s="78"/>
      <c r="K1143" s="78"/>
      <c r="L1143" s="402"/>
      <c r="M1143" s="78"/>
      <c r="N1143" s="78"/>
      <c r="O1143" s="78"/>
      <c r="P1143" s="78"/>
      <c r="Q1143" s="78"/>
      <c r="R1143" s="403"/>
      <c r="S1143" s="386"/>
      <c r="T1143" s="78"/>
      <c r="Y1143" s="42"/>
    </row>
    <row r="1144" spans="1:25">
      <c r="A1144" s="399"/>
      <c r="B1144" s="18"/>
      <c r="C1144" s="78"/>
      <c r="D1144" s="78"/>
      <c r="E1144" s="78"/>
      <c r="F1144" s="78"/>
      <c r="G1144" s="400"/>
      <c r="H1144" s="400"/>
      <c r="I1144" s="401"/>
      <c r="J1144" s="78"/>
      <c r="K1144" s="78"/>
      <c r="L1144" s="402"/>
      <c r="M1144" s="78"/>
      <c r="N1144" s="78"/>
      <c r="O1144" s="78"/>
      <c r="P1144" s="78"/>
      <c r="Q1144" s="78"/>
      <c r="R1144" s="403"/>
      <c r="S1144" s="386"/>
      <c r="T1144" s="78"/>
      <c r="Y1144" s="42"/>
    </row>
    <row r="1145" spans="1:25">
      <c r="A1145" s="399"/>
      <c r="B1145" s="18"/>
      <c r="C1145" s="78"/>
      <c r="D1145" s="78"/>
      <c r="E1145" s="78"/>
      <c r="F1145" s="78"/>
      <c r="G1145" s="400"/>
      <c r="H1145" s="400"/>
      <c r="I1145" s="401"/>
      <c r="J1145" s="78"/>
      <c r="K1145" s="78"/>
      <c r="L1145" s="402"/>
      <c r="M1145" s="78"/>
      <c r="N1145" s="78"/>
      <c r="O1145" s="78"/>
      <c r="P1145" s="78"/>
      <c r="Q1145" s="78"/>
      <c r="R1145" s="403"/>
      <c r="S1145" s="386"/>
      <c r="T1145" s="78"/>
      <c r="Y1145" s="42"/>
    </row>
    <row r="1146" spans="1:25">
      <c r="A1146" s="399"/>
      <c r="B1146" s="18"/>
      <c r="C1146" s="78"/>
      <c r="D1146" s="78"/>
      <c r="E1146" s="78"/>
      <c r="F1146" s="78"/>
      <c r="G1146" s="400"/>
      <c r="H1146" s="400"/>
      <c r="I1146" s="401"/>
      <c r="J1146" s="78"/>
      <c r="K1146" s="78"/>
      <c r="L1146" s="402"/>
      <c r="M1146" s="78"/>
      <c r="N1146" s="78"/>
      <c r="O1146" s="78"/>
      <c r="P1146" s="78"/>
      <c r="Q1146" s="78"/>
      <c r="R1146" s="403"/>
      <c r="S1146" s="386"/>
      <c r="T1146" s="78"/>
      <c r="Y1146" s="42"/>
    </row>
    <row r="1147" spans="1:25">
      <c r="A1147" s="399"/>
      <c r="B1147" s="18"/>
      <c r="C1147" s="78"/>
      <c r="D1147" s="78"/>
      <c r="E1147" s="78"/>
      <c r="F1147" s="78"/>
      <c r="G1147" s="400"/>
      <c r="H1147" s="400"/>
      <c r="I1147" s="401"/>
      <c r="J1147" s="78"/>
      <c r="K1147" s="78"/>
      <c r="L1147" s="402"/>
      <c r="M1147" s="78"/>
      <c r="N1147" s="78"/>
      <c r="O1147" s="78"/>
      <c r="P1147" s="78"/>
      <c r="Q1147" s="78"/>
      <c r="R1147" s="403"/>
      <c r="S1147" s="386"/>
      <c r="T1147" s="78"/>
      <c r="Y1147" s="42"/>
    </row>
    <row r="1148" spans="1:25">
      <c r="A1148" s="399"/>
      <c r="B1148" s="18"/>
      <c r="C1148" s="78"/>
      <c r="D1148" s="78"/>
      <c r="E1148" s="78"/>
      <c r="F1148" s="78"/>
      <c r="G1148" s="400"/>
      <c r="H1148" s="400"/>
      <c r="I1148" s="401"/>
      <c r="J1148" s="78"/>
      <c r="K1148" s="78"/>
      <c r="L1148" s="402"/>
      <c r="M1148" s="78"/>
      <c r="N1148" s="78"/>
      <c r="O1148" s="78"/>
      <c r="P1148" s="78"/>
      <c r="Q1148" s="78"/>
      <c r="R1148" s="403"/>
      <c r="S1148" s="386"/>
      <c r="T1148" s="78"/>
      <c r="Y1148" s="42"/>
    </row>
    <row r="1149" spans="1:25">
      <c r="A1149" s="399"/>
      <c r="B1149" s="18"/>
      <c r="C1149" s="78"/>
      <c r="D1149" s="78"/>
      <c r="E1149" s="78"/>
      <c r="F1149" s="78"/>
      <c r="G1149" s="400"/>
      <c r="H1149" s="400"/>
      <c r="I1149" s="401"/>
      <c r="J1149" s="78"/>
      <c r="K1149" s="78"/>
      <c r="L1149" s="402"/>
      <c r="M1149" s="78"/>
      <c r="N1149" s="78"/>
      <c r="O1149" s="78"/>
      <c r="P1149" s="78"/>
      <c r="Q1149" s="78"/>
      <c r="R1149" s="403"/>
      <c r="S1149" s="386"/>
      <c r="T1149" s="78"/>
      <c r="Y1149" s="42"/>
    </row>
    <row r="1150" spans="1:25">
      <c r="A1150" s="399"/>
      <c r="B1150" s="18"/>
      <c r="C1150" s="78"/>
      <c r="D1150" s="78"/>
      <c r="E1150" s="78"/>
      <c r="F1150" s="78"/>
      <c r="G1150" s="400"/>
      <c r="H1150" s="400"/>
      <c r="I1150" s="401"/>
      <c r="J1150" s="78"/>
      <c r="K1150" s="78"/>
      <c r="L1150" s="402"/>
      <c r="M1150" s="78"/>
      <c r="N1150" s="78"/>
      <c r="O1150" s="78"/>
      <c r="P1150" s="78"/>
      <c r="Q1150" s="78"/>
      <c r="R1150" s="403"/>
      <c r="S1150" s="386"/>
      <c r="T1150" s="78"/>
      <c r="Y1150" s="42"/>
    </row>
    <row r="1151" spans="1:25">
      <c r="A1151" s="399"/>
      <c r="B1151" s="18"/>
      <c r="C1151" s="78"/>
      <c r="D1151" s="78"/>
      <c r="E1151" s="78"/>
      <c r="F1151" s="78"/>
      <c r="G1151" s="400"/>
      <c r="H1151" s="400"/>
      <c r="I1151" s="401"/>
      <c r="J1151" s="78"/>
      <c r="K1151" s="78"/>
      <c r="L1151" s="402"/>
      <c r="M1151" s="78"/>
      <c r="N1151" s="78"/>
      <c r="O1151" s="78"/>
      <c r="P1151" s="78"/>
      <c r="Q1151" s="78"/>
      <c r="R1151" s="403"/>
      <c r="S1151" s="386"/>
      <c r="T1151" s="78"/>
      <c r="Y1151" s="42"/>
    </row>
    <row r="1152" spans="1:25">
      <c r="A1152" s="399"/>
      <c r="B1152" s="18"/>
      <c r="C1152" s="78"/>
      <c r="D1152" s="78"/>
      <c r="E1152" s="78"/>
      <c r="F1152" s="78"/>
      <c r="G1152" s="400"/>
      <c r="H1152" s="400"/>
      <c r="I1152" s="401"/>
      <c r="J1152" s="78"/>
      <c r="K1152" s="78"/>
      <c r="L1152" s="402"/>
      <c r="M1152" s="78"/>
      <c r="N1152" s="78"/>
      <c r="O1152" s="78"/>
      <c r="P1152" s="78"/>
      <c r="Q1152" s="78"/>
      <c r="R1152" s="403"/>
      <c r="S1152" s="386"/>
      <c r="T1152" s="78"/>
      <c r="Y1152" s="42"/>
    </row>
    <row r="1153" spans="1:25">
      <c r="A1153" s="399"/>
      <c r="B1153" s="18"/>
      <c r="C1153" s="78"/>
      <c r="D1153" s="78"/>
      <c r="E1153" s="78"/>
      <c r="F1153" s="78"/>
      <c r="G1153" s="400"/>
      <c r="H1153" s="400"/>
      <c r="I1153" s="401"/>
      <c r="J1153" s="78"/>
      <c r="K1153" s="78"/>
      <c r="L1153" s="402"/>
      <c r="M1153" s="78"/>
      <c r="N1153" s="78"/>
      <c r="O1153" s="78"/>
      <c r="P1153" s="78"/>
      <c r="Q1153" s="78"/>
      <c r="R1153" s="403"/>
      <c r="S1153" s="386"/>
      <c r="T1153" s="78"/>
      <c r="Y1153" s="42"/>
    </row>
    <row r="1154" spans="1:25">
      <c r="A1154" s="399"/>
      <c r="B1154" s="18"/>
      <c r="C1154" s="78"/>
      <c r="D1154" s="78"/>
      <c r="E1154" s="78"/>
      <c r="F1154" s="78"/>
      <c r="G1154" s="400"/>
      <c r="H1154" s="400"/>
      <c r="I1154" s="401"/>
      <c r="J1154" s="78"/>
      <c r="K1154" s="78"/>
      <c r="L1154" s="402"/>
      <c r="M1154" s="78"/>
      <c r="N1154" s="78"/>
      <c r="O1154" s="78"/>
      <c r="P1154" s="78"/>
      <c r="Q1154" s="78"/>
      <c r="R1154" s="403"/>
      <c r="S1154" s="386"/>
      <c r="T1154" s="78"/>
      <c r="Y1154" s="42"/>
    </row>
    <row r="1155" spans="1:25">
      <c r="A1155" s="399"/>
      <c r="B1155" s="18"/>
      <c r="C1155" s="78"/>
      <c r="D1155" s="78"/>
      <c r="E1155" s="78"/>
      <c r="F1155" s="78"/>
      <c r="G1155" s="400"/>
      <c r="H1155" s="400"/>
      <c r="I1155" s="401"/>
      <c r="J1155" s="78"/>
      <c r="K1155" s="78"/>
      <c r="L1155" s="402"/>
      <c r="M1155" s="78"/>
      <c r="N1155" s="78"/>
      <c r="O1155" s="78"/>
      <c r="P1155" s="78"/>
      <c r="Q1155" s="78"/>
      <c r="R1155" s="403"/>
      <c r="S1155" s="386"/>
      <c r="T1155" s="78"/>
      <c r="Y1155" s="42"/>
    </row>
    <row r="1156" spans="1:25">
      <c r="A1156" s="399"/>
      <c r="B1156" s="18"/>
      <c r="C1156" s="78"/>
      <c r="D1156" s="78"/>
      <c r="E1156" s="78"/>
      <c r="F1156" s="78"/>
      <c r="G1156" s="400"/>
      <c r="H1156" s="400"/>
      <c r="I1156" s="401"/>
      <c r="J1156" s="78"/>
      <c r="K1156" s="78"/>
      <c r="L1156" s="402"/>
      <c r="M1156" s="78"/>
      <c r="N1156" s="78"/>
      <c r="O1156" s="78"/>
      <c r="P1156" s="78"/>
      <c r="Q1156" s="78"/>
      <c r="R1156" s="403"/>
      <c r="S1156" s="386"/>
      <c r="T1156" s="78"/>
      <c r="Y1156" s="42"/>
    </row>
    <row r="1157" spans="1:25">
      <c r="A1157" s="399"/>
      <c r="B1157" s="18"/>
      <c r="C1157" s="78"/>
      <c r="D1157" s="78"/>
      <c r="E1157" s="78"/>
      <c r="F1157" s="78"/>
      <c r="G1157" s="400"/>
      <c r="H1157" s="400"/>
      <c r="I1157" s="401"/>
      <c r="J1157" s="78"/>
      <c r="K1157" s="78"/>
      <c r="L1157" s="402"/>
      <c r="M1157" s="78"/>
      <c r="N1157" s="78"/>
      <c r="O1157" s="78"/>
      <c r="P1157" s="78"/>
      <c r="Q1157" s="78"/>
      <c r="R1157" s="403"/>
      <c r="S1157" s="386"/>
      <c r="T1157" s="78"/>
      <c r="Y1157" s="42"/>
    </row>
    <row r="1158" spans="1:25">
      <c r="A1158" s="399"/>
      <c r="B1158" s="18"/>
      <c r="C1158" s="78"/>
      <c r="D1158" s="78"/>
      <c r="E1158" s="78"/>
      <c r="F1158" s="78"/>
      <c r="G1158" s="400"/>
      <c r="H1158" s="400"/>
      <c r="I1158" s="401"/>
      <c r="J1158" s="78"/>
      <c r="K1158" s="78"/>
      <c r="L1158" s="402"/>
      <c r="M1158" s="78"/>
      <c r="N1158" s="78"/>
      <c r="O1158" s="78"/>
      <c r="P1158" s="78"/>
      <c r="Q1158" s="78"/>
      <c r="R1158" s="403"/>
      <c r="S1158" s="386"/>
      <c r="T1158" s="78"/>
      <c r="Y1158" s="42"/>
    </row>
    <row r="1159" spans="1:25">
      <c r="A1159" s="399"/>
      <c r="B1159" s="18"/>
      <c r="C1159" s="78"/>
      <c r="D1159" s="78"/>
      <c r="E1159" s="78"/>
      <c r="F1159" s="78"/>
      <c r="G1159" s="400"/>
      <c r="H1159" s="400"/>
      <c r="I1159" s="401"/>
      <c r="J1159" s="78"/>
      <c r="K1159" s="78"/>
      <c r="L1159" s="402"/>
      <c r="M1159" s="78"/>
      <c r="N1159" s="78"/>
      <c r="O1159" s="78"/>
      <c r="P1159" s="78"/>
      <c r="Q1159" s="78"/>
      <c r="R1159" s="403"/>
      <c r="S1159" s="386"/>
      <c r="T1159" s="78"/>
      <c r="Y1159" s="42"/>
    </row>
    <row r="1160" spans="1:25">
      <c r="A1160" s="399"/>
      <c r="B1160" s="18"/>
      <c r="C1160" s="78"/>
      <c r="D1160" s="78"/>
      <c r="E1160" s="78"/>
      <c r="F1160" s="78"/>
      <c r="G1160" s="400"/>
      <c r="H1160" s="400"/>
      <c r="I1160" s="401"/>
      <c r="J1160" s="78"/>
      <c r="K1160" s="78"/>
      <c r="L1160" s="402"/>
      <c r="M1160" s="78"/>
      <c r="N1160" s="78"/>
      <c r="O1160" s="78"/>
      <c r="P1160" s="78"/>
      <c r="Q1160" s="78"/>
      <c r="R1160" s="403"/>
      <c r="S1160" s="386"/>
      <c r="T1160" s="78"/>
      <c r="Y1160" s="42"/>
    </row>
    <row r="1161" spans="1:25">
      <c r="A1161" s="399"/>
      <c r="B1161" s="18"/>
      <c r="C1161" s="78"/>
      <c r="D1161" s="78"/>
      <c r="E1161" s="78"/>
      <c r="F1161" s="78"/>
      <c r="G1161" s="400"/>
      <c r="H1161" s="400"/>
      <c r="I1161" s="401"/>
      <c r="J1161" s="78"/>
      <c r="K1161" s="78"/>
      <c r="L1161" s="402"/>
      <c r="M1161" s="78"/>
      <c r="N1161" s="78"/>
      <c r="O1161" s="78"/>
      <c r="P1161" s="78"/>
      <c r="Q1161" s="78"/>
      <c r="R1161" s="403"/>
      <c r="S1161" s="386"/>
      <c r="T1161" s="78"/>
      <c r="Y1161" s="42"/>
    </row>
    <row r="1162" spans="1:25">
      <c r="A1162" s="399"/>
      <c r="B1162" s="18"/>
      <c r="C1162" s="78"/>
      <c r="D1162" s="78"/>
      <c r="E1162" s="78"/>
      <c r="F1162" s="78"/>
      <c r="G1162" s="400"/>
      <c r="H1162" s="400"/>
      <c r="I1162" s="401"/>
      <c r="J1162" s="78"/>
      <c r="K1162" s="78"/>
      <c r="L1162" s="402"/>
      <c r="M1162" s="78"/>
      <c r="N1162" s="78"/>
      <c r="O1162" s="78"/>
      <c r="P1162" s="78"/>
      <c r="Q1162" s="78"/>
      <c r="R1162" s="403"/>
      <c r="S1162" s="386"/>
      <c r="T1162" s="78"/>
      <c r="Y1162" s="42"/>
    </row>
    <row r="1163" spans="1:25">
      <c r="A1163" s="399"/>
      <c r="B1163" s="18"/>
      <c r="C1163" s="78"/>
      <c r="D1163" s="78"/>
      <c r="E1163" s="78"/>
      <c r="F1163" s="78"/>
      <c r="G1163" s="400"/>
      <c r="H1163" s="400"/>
      <c r="I1163" s="401"/>
      <c r="J1163" s="78"/>
      <c r="K1163" s="78"/>
      <c r="L1163" s="402"/>
      <c r="M1163" s="78"/>
      <c r="N1163" s="78"/>
      <c r="O1163" s="78"/>
      <c r="P1163" s="78"/>
      <c r="Q1163" s="78"/>
      <c r="R1163" s="403"/>
      <c r="S1163" s="386"/>
      <c r="T1163" s="78"/>
      <c r="Y1163" s="42"/>
    </row>
    <row r="1164" spans="1:25">
      <c r="A1164" s="399"/>
      <c r="B1164" s="18"/>
      <c r="C1164" s="78"/>
      <c r="D1164" s="78"/>
      <c r="E1164" s="78"/>
      <c r="F1164" s="78"/>
      <c r="G1164" s="400"/>
      <c r="H1164" s="400"/>
      <c r="I1164" s="401"/>
      <c r="J1164" s="78"/>
      <c r="K1164" s="78"/>
      <c r="L1164" s="402"/>
      <c r="M1164" s="78"/>
      <c r="N1164" s="78"/>
      <c r="O1164" s="78"/>
      <c r="P1164" s="78"/>
      <c r="Q1164" s="78"/>
      <c r="R1164" s="403"/>
      <c r="S1164" s="386"/>
      <c r="T1164" s="78"/>
      <c r="Y1164" s="42"/>
    </row>
    <row r="1165" spans="1:25">
      <c r="A1165" s="399"/>
      <c r="B1165" s="18"/>
      <c r="C1165" s="78"/>
      <c r="D1165" s="78"/>
      <c r="E1165" s="78"/>
      <c r="F1165" s="78"/>
      <c r="G1165" s="400"/>
      <c r="H1165" s="400"/>
      <c r="I1165" s="401"/>
      <c r="J1165" s="78"/>
      <c r="K1165" s="78"/>
      <c r="L1165" s="402"/>
      <c r="M1165" s="78"/>
      <c r="N1165" s="78"/>
      <c r="O1165" s="78"/>
      <c r="P1165" s="78"/>
      <c r="Q1165" s="78"/>
      <c r="R1165" s="403"/>
      <c r="S1165" s="386"/>
      <c r="T1165" s="78"/>
      <c r="Y1165" s="42"/>
    </row>
    <row r="1166" spans="1:25">
      <c r="A1166" s="399"/>
      <c r="B1166" s="18"/>
      <c r="C1166" s="78"/>
      <c r="D1166" s="78"/>
      <c r="E1166" s="78"/>
      <c r="F1166" s="78"/>
      <c r="G1166" s="400"/>
      <c r="H1166" s="400"/>
      <c r="I1166" s="401"/>
      <c r="J1166" s="78"/>
      <c r="K1166" s="78"/>
      <c r="L1166" s="402"/>
      <c r="M1166" s="78"/>
      <c r="N1166" s="78"/>
      <c r="O1166" s="78"/>
      <c r="P1166" s="78"/>
      <c r="Q1166" s="78"/>
      <c r="R1166" s="403"/>
      <c r="S1166" s="386"/>
      <c r="T1166" s="78"/>
      <c r="Y1166" s="42"/>
    </row>
    <row r="1167" spans="1:25">
      <c r="A1167" s="399"/>
      <c r="B1167" s="18"/>
      <c r="C1167" s="78"/>
      <c r="D1167" s="78"/>
      <c r="E1167" s="78"/>
      <c r="F1167" s="78"/>
      <c r="G1167" s="400"/>
      <c r="H1167" s="400"/>
      <c r="I1167" s="401"/>
      <c r="J1167" s="78"/>
      <c r="K1167" s="78"/>
      <c r="L1167" s="402"/>
      <c r="M1167" s="78"/>
      <c r="N1167" s="78"/>
      <c r="O1167" s="78"/>
      <c r="P1167" s="78"/>
      <c r="Q1167" s="78"/>
      <c r="R1167" s="403"/>
      <c r="S1167" s="386"/>
      <c r="T1167" s="78"/>
      <c r="Y1167" s="42"/>
    </row>
    <row r="1168" spans="1:25">
      <c r="A1168" s="399"/>
      <c r="B1168" s="18"/>
      <c r="C1168" s="78"/>
      <c r="D1168" s="78"/>
      <c r="E1168" s="78"/>
      <c r="F1168" s="78"/>
      <c r="G1168" s="400"/>
      <c r="H1168" s="400"/>
      <c r="I1168" s="401"/>
      <c r="J1168" s="78"/>
      <c r="K1168" s="78"/>
      <c r="L1168" s="402"/>
      <c r="M1168" s="78"/>
      <c r="N1168" s="78"/>
      <c r="O1168" s="78"/>
      <c r="P1168" s="78"/>
      <c r="Q1168" s="78"/>
      <c r="R1168" s="403"/>
      <c r="S1168" s="386"/>
      <c r="T1168" s="78"/>
      <c r="Y1168" s="42"/>
    </row>
    <row r="1169" spans="1:25">
      <c r="A1169" s="399"/>
      <c r="B1169" s="18"/>
      <c r="C1169" s="78"/>
      <c r="D1169" s="78"/>
      <c r="E1169" s="78"/>
      <c r="F1169" s="78"/>
      <c r="G1169" s="400"/>
      <c r="H1169" s="400"/>
      <c r="I1169" s="401"/>
      <c r="J1169" s="78"/>
      <c r="K1169" s="78"/>
      <c r="L1169" s="402"/>
      <c r="M1169" s="78"/>
      <c r="N1169" s="78"/>
      <c r="O1169" s="78"/>
      <c r="P1169" s="78"/>
      <c r="Q1169" s="78"/>
      <c r="R1169" s="403"/>
      <c r="S1169" s="386"/>
      <c r="T1169" s="78"/>
      <c r="Y1169" s="42"/>
    </row>
    <row r="1170" spans="1:25">
      <c r="A1170" s="399"/>
      <c r="B1170" s="18"/>
      <c r="C1170" s="78"/>
      <c r="D1170" s="78"/>
      <c r="E1170" s="78"/>
      <c r="F1170" s="78"/>
      <c r="G1170" s="400"/>
      <c r="H1170" s="400"/>
      <c r="I1170" s="401"/>
      <c r="J1170" s="78"/>
      <c r="K1170" s="78"/>
      <c r="L1170" s="402"/>
      <c r="M1170" s="78"/>
      <c r="N1170" s="78"/>
      <c r="O1170" s="78"/>
      <c r="P1170" s="78"/>
      <c r="Q1170" s="78"/>
      <c r="R1170" s="403"/>
      <c r="S1170" s="386"/>
      <c r="T1170" s="78"/>
      <c r="Y1170" s="42"/>
    </row>
    <row r="1171" spans="1:25">
      <c r="A1171" s="399"/>
      <c r="B1171" s="18"/>
      <c r="C1171" s="78"/>
      <c r="D1171" s="78"/>
      <c r="E1171" s="78"/>
      <c r="F1171" s="78"/>
      <c r="G1171" s="400"/>
      <c r="H1171" s="400"/>
      <c r="I1171" s="401"/>
      <c r="J1171" s="78"/>
      <c r="K1171" s="78"/>
      <c r="L1171" s="402"/>
      <c r="M1171" s="78"/>
      <c r="N1171" s="78"/>
      <c r="O1171" s="78"/>
      <c r="P1171" s="78"/>
      <c r="Q1171" s="78"/>
      <c r="R1171" s="403"/>
      <c r="S1171" s="386"/>
      <c r="T1171" s="78"/>
      <c r="Y1171" s="42"/>
    </row>
    <row r="1172" spans="1:25">
      <c r="A1172" s="399"/>
      <c r="B1172" s="18"/>
      <c r="C1172" s="78"/>
      <c r="D1172" s="78"/>
      <c r="E1172" s="78"/>
      <c r="F1172" s="78"/>
      <c r="G1172" s="400"/>
      <c r="H1172" s="400"/>
      <c r="I1172" s="401"/>
      <c r="J1172" s="78"/>
      <c r="K1172" s="78"/>
      <c r="L1172" s="402"/>
      <c r="M1172" s="78"/>
      <c r="N1172" s="78"/>
      <c r="O1172" s="78"/>
      <c r="P1172" s="78"/>
      <c r="Q1172" s="78"/>
      <c r="R1172" s="403"/>
      <c r="S1172" s="386"/>
      <c r="T1172" s="78"/>
      <c r="Y1172" s="42"/>
    </row>
    <row r="1173" spans="1:25">
      <c r="A1173" s="399"/>
      <c r="B1173" s="18"/>
      <c r="C1173" s="78"/>
      <c r="D1173" s="78"/>
      <c r="E1173" s="78"/>
      <c r="F1173" s="78"/>
      <c r="G1173" s="400"/>
      <c r="H1173" s="400"/>
      <c r="I1173" s="401"/>
      <c r="J1173" s="78"/>
      <c r="K1173" s="78"/>
      <c r="L1173" s="402"/>
      <c r="M1173" s="78"/>
      <c r="N1173" s="78"/>
      <c r="O1173" s="78"/>
      <c r="P1173" s="78"/>
      <c r="Q1173" s="78"/>
      <c r="R1173" s="403"/>
      <c r="S1173" s="386"/>
      <c r="T1173" s="78"/>
      <c r="Y1173" s="42"/>
    </row>
    <row r="1174" spans="1:25">
      <c r="A1174" s="399"/>
      <c r="B1174" s="18"/>
      <c r="C1174" s="78"/>
      <c r="D1174" s="78"/>
      <c r="E1174" s="78"/>
      <c r="F1174" s="78"/>
      <c r="G1174" s="400"/>
      <c r="H1174" s="400"/>
      <c r="I1174" s="401"/>
      <c r="J1174" s="78"/>
      <c r="K1174" s="78"/>
      <c r="L1174" s="402"/>
      <c r="M1174" s="78"/>
      <c r="N1174" s="78"/>
      <c r="O1174" s="78"/>
      <c r="P1174" s="78"/>
      <c r="Q1174" s="78"/>
      <c r="R1174" s="403"/>
      <c r="S1174" s="386"/>
      <c r="T1174" s="78"/>
      <c r="Y1174" s="42"/>
    </row>
    <row r="1175" spans="1:25">
      <c r="A1175" s="399"/>
      <c r="B1175" s="18"/>
      <c r="C1175" s="78"/>
      <c r="D1175" s="78"/>
      <c r="E1175" s="78"/>
      <c r="F1175" s="78"/>
      <c r="G1175" s="400"/>
      <c r="H1175" s="400"/>
      <c r="I1175" s="401"/>
      <c r="J1175" s="78"/>
      <c r="K1175" s="78"/>
      <c r="L1175" s="402"/>
      <c r="M1175" s="78"/>
      <c r="N1175" s="78"/>
      <c r="O1175" s="78"/>
      <c r="P1175" s="78"/>
      <c r="Q1175" s="78"/>
      <c r="R1175" s="403"/>
      <c r="S1175" s="386"/>
      <c r="T1175" s="78"/>
      <c r="Y1175" s="42"/>
    </row>
    <row r="1176" spans="1:25">
      <c r="A1176" s="399"/>
      <c r="B1176" s="18"/>
      <c r="C1176" s="78"/>
      <c r="D1176" s="78"/>
      <c r="E1176" s="78"/>
      <c r="F1176" s="78"/>
      <c r="G1176" s="400"/>
      <c r="H1176" s="400"/>
      <c r="I1176" s="401"/>
      <c r="J1176" s="78"/>
      <c r="K1176" s="78"/>
      <c r="L1176" s="402"/>
      <c r="M1176" s="78"/>
      <c r="N1176" s="78"/>
      <c r="O1176" s="78"/>
      <c r="P1176" s="78"/>
      <c r="Q1176" s="78"/>
      <c r="R1176" s="403"/>
      <c r="S1176" s="386"/>
      <c r="T1176" s="78"/>
      <c r="Y1176" s="42"/>
    </row>
    <row r="1177" spans="1:25">
      <c r="A1177" s="399"/>
      <c r="B1177" s="18"/>
      <c r="C1177" s="78"/>
      <c r="D1177" s="78"/>
      <c r="E1177" s="78"/>
      <c r="F1177" s="78"/>
      <c r="G1177" s="400"/>
      <c r="H1177" s="400"/>
      <c r="I1177" s="401"/>
      <c r="J1177" s="78"/>
      <c r="K1177" s="78"/>
      <c r="L1177" s="402"/>
      <c r="M1177" s="78"/>
      <c r="N1177" s="78"/>
      <c r="O1177" s="78"/>
      <c r="P1177" s="78"/>
      <c r="Q1177" s="78"/>
      <c r="R1177" s="403"/>
      <c r="S1177" s="386"/>
      <c r="T1177" s="78"/>
      <c r="Y1177" s="42"/>
    </row>
    <row r="1178" spans="1:25">
      <c r="A1178" s="399"/>
      <c r="B1178" s="18"/>
      <c r="C1178" s="78"/>
      <c r="D1178" s="78"/>
      <c r="E1178" s="78"/>
      <c r="F1178" s="78"/>
      <c r="G1178" s="400"/>
      <c r="H1178" s="400"/>
      <c r="I1178" s="401"/>
      <c r="J1178" s="78"/>
      <c r="K1178" s="78"/>
      <c r="L1178" s="402"/>
      <c r="M1178" s="78"/>
      <c r="N1178" s="78"/>
      <c r="O1178" s="78"/>
      <c r="P1178" s="78"/>
      <c r="Q1178" s="78"/>
      <c r="R1178" s="403"/>
      <c r="S1178" s="386"/>
      <c r="T1178" s="78"/>
      <c r="Y1178" s="42"/>
    </row>
    <row r="1179" spans="1:25">
      <c r="A1179" s="399"/>
      <c r="B1179" s="18"/>
      <c r="C1179" s="78"/>
      <c r="D1179" s="78"/>
      <c r="E1179" s="78"/>
      <c r="F1179" s="78"/>
      <c r="G1179" s="400"/>
      <c r="H1179" s="400"/>
      <c r="I1179" s="401"/>
      <c r="J1179" s="78"/>
      <c r="K1179" s="78"/>
      <c r="L1179" s="402"/>
      <c r="M1179" s="78"/>
      <c r="N1179" s="78"/>
      <c r="O1179" s="78"/>
      <c r="P1179" s="78"/>
      <c r="Q1179" s="78"/>
      <c r="R1179" s="403"/>
      <c r="S1179" s="386"/>
      <c r="T1179" s="78"/>
      <c r="Y1179" s="42"/>
    </row>
    <row r="1180" spans="1:25">
      <c r="A1180" s="399"/>
      <c r="B1180" s="18"/>
      <c r="C1180" s="78"/>
      <c r="D1180" s="78"/>
      <c r="E1180" s="78"/>
      <c r="F1180" s="78"/>
      <c r="G1180" s="400"/>
      <c r="H1180" s="400"/>
      <c r="I1180" s="401"/>
      <c r="J1180" s="78"/>
      <c r="K1180" s="78"/>
      <c r="L1180" s="402"/>
      <c r="M1180" s="78"/>
      <c r="N1180" s="78"/>
      <c r="O1180" s="78"/>
      <c r="P1180" s="78"/>
      <c r="Q1180" s="78"/>
      <c r="R1180" s="403"/>
      <c r="S1180" s="386"/>
      <c r="T1180" s="78"/>
      <c r="Y1180" s="42"/>
    </row>
    <row r="1181" spans="1:25">
      <c r="A1181" s="399"/>
      <c r="B1181" s="18"/>
      <c r="C1181" s="78"/>
      <c r="D1181" s="78"/>
      <c r="E1181" s="78"/>
      <c r="F1181" s="78"/>
      <c r="G1181" s="400"/>
      <c r="H1181" s="400"/>
      <c r="I1181" s="401"/>
      <c r="J1181" s="78"/>
      <c r="K1181" s="78"/>
      <c r="L1181" s="402"/>
      <c r="M1181" s="78"/>
      <c r="N1181" s="78"/>
      <c r="O1181" s="78"/>
      <c r="P1181" s="78"/>
      <c r="Q1181" s="78"/>
      <c r="R1181" s="403"/>
      <c r="S1181" s="386"/>
      <c r="T1181" s="78"/>
      <c r="Y1181" s="42"/>
    </row>
    <row r="1182" spans="1:25">
      <c r="A1182" s="399"/>
      <c r="B1182" s="18"/>
      <c r="C1182" s="78"/>
      <c r="D1182" s="78"/>
      <c r="E1182" s="78"/>
      <c r="F1182" s="78"/>
      <c r="G1182" s="400"/>
      <c r="H1182" s="400"/>
      <c r="I1182" s="401"/>
      <c r="J1182" s="78"/>
      <c r="K1182" s="78"/>
      <c r="L1182" s="402"/>
      <c r="M1182" s="78"/>
      <c r="N1182" s="78"/>
      <c r="O1182" s="78"/>
      <c r="P1182" s="78"/>
      <c r="Q1182" s="78"/>
      <c r="R1182" s="403"/>
      <c r="S1182" s="386"/>
      <c r="T1182" s="78"/>
      <c r="Y1182" s="42"/>
    </row>
    <row r="1183" spans="1:25">
      <c r="A1183" s="399"/>
      <c r="B1183" s="18"/>
      <c r="C1183" s="78"/>
      <c r="D1183" s="78"/>
      <c r="E1183" s="78"/>
      <c r="F1183" s="78"/>
      <c r="G1183" s="400"/>
      <c r="H1183" s="400"/>
      <c r="I1183" s="401"/>
      <c r="J1183" s="78"/>
      <c r="K1183" s="78"/>
      <c r="L1183" s="402"/>
      <c r="M1183" s="78"/>
      <c r="N1183" s="78"/>
      <c r="O1183" s="78"/>
      <c r="P1183" s="78"/>
      <c r="Q1183" s="78"/>
      <c r="R1183" s="403"/>
      <c r="S1183" s="386"/>
      <c r="T1183" s="78"/>
      <c r="Y1183" s="42"/>
    </row>
    <row r="1184" spans="1:25">
      <c r="A1184" s="399"/>
      <c r="B1184" s="18"/>
      <c r="C1184" s="78"/>
      <c r="D1184" s="78"/>
      <c r="E1184" s="78"/>
      <c r="F1184" s="78"/>
      <c r="G1184" s="400"/>
      <c r="H1184" s="400"/>
      <c r="I1184" s="401"/>
      <c r="J1184" s="78"/>
      <c r="K1184" s="78"/>
      <c r="L1184" s="402"/>
      <c r="M1184" s="78"/>
      <c r="N1184" s="78"/>
      <c r="O1184" s="78"/>
      <c r="P1184" s="78"/>
      <c r="Q1184" s="78"/>
      <c r="R1184" s="403"/>
      <c r="S1184" s="386"/>
      <c r="T1184" s="78"/>
      <c r="Y1184" s="42"/>
    </row>
    <row r="1185" spans="1:25">
      <c r="A1185" s="399"/>
      <c r="B1185" s="18"/>
      <c r="C1185" s="78"/>
      <c r="D1185" s="78"/>
      <c r="E1185" s="78"/>
      <c r="F1185" s="78"/>
      <c r="G1185" s="400"/>
      <c r="H1185" s="400"/>
      <c r="I1185" s="401"/>
      <c r="J1185" s="78"/>
      <c r="K1185" s="78"/>
      <c r="L1185" s="402"/>
      <c r="M1185" s="78"/>
      <c r="N1185" s="78"/>
      <c r="O1185" s="78"/>
      <c r="P1185" s="78"/>
      <c r="Q1185" s="78"/>
      <c r="R1185" s="403"/>
      <c r="S1185" s="386"/>
      <c r="T1185" s="78"/>
      <c r="Y1185" s="42"/>
    </row>
    <row r="1186" spans="1:25">
      <c r="A1186" s="399"/>
      <c r="B1186" s="18"/>
      <c r="C1186" s="78"/>
      <c r="D1186" s="78"/>
      <c r="E1186" s="78"/>
      <c r="F1186" s="78"/>
      <c r="G1186" s="400"/>
      <c r="H1186" s="400"/>
      <c r="I1186" s="401"/>
      <c r="J1186" s="78"/>
      <c r="K1186" s="78"/>
      <c r="L1186" s="402"/>
      <c r="M1186" s="78"/>
      <c r="N1186" s="78"/>
      <c r="O1186" s="78"/>
      <c r="P1186" s="78"/>
      <c r="Q1186" s="78"/>
      <c r="R1186" s="403"/>
      <c r="S1186" s="386"/>
      <c r="T1186" s="78"/>
      <c r="Y1186" s="42"/>
    </row>
    <row r="1187" spans="1:25">
      <c r="A1187" s="399"/>
      <c r="B1187" s="18"/>
      <c r="C1187" s="78"/>
      <c r="D1187" s="78"/>
      <c r="E1187" s="78"/>
      <c r="F1187" s="78"/>
      <c r="G1187" s="400"/>
      <c r="H1187" s="400"/>
      <c r="I1187" s="401"/>
      <c r="J1187" s="78"/>
      <c r="K1187" s="78"/>
      <c r="L1187" s="402"/>
      <c r="M1187" s="78"/>
      <c r="N1187" s="78"/>
      <c r="O1187" s="78"/>
      <c r="P1187" s="78"/>
      <c r="Q1187" s="78"/>
      <c r="R1187" s="403"/>
      <c r="S1187" s="386"/>
      <c r="T1187" s="78"/>
      <c r="Y1187" s="42"/>
    </row>
    <row r="1188" spans="1:25">
      <c r="A1188" s="399"/>
      <c r="B1188" s="18"/>
      <c r="C1188" s="78"/>
      <c r="D1188" s="78"/>
      <c r="E1188" s="78"/>
      <c r="F1188" s="78"/>
      <c r="G1188" s="400"/>
      <c r="H1188" s="400"/>
      <c r="I1188" s="401"/>
      <c r="J1188" s="78"/>
      <c r="K1188" s="78"/>
      <c r="L1188" s="402"/>
      <c r="M1188" s="78"/>
      <c r="N1188" s="78"/>
      <c r="O1188" s="78"/>
      <c r="P1188" s="78"/>
      <c r="Q1188" s="78"/>
      <c r="R1188" s="403"/>
      <c r="S1188" s="386"/>
      <c r="T1188" s="78"/>
      <c r="Y1188" s="42"/>
    </row>
    <row r="1189" spans="1:25">
      <c r="A1189" s="399"/>
      <c r="B1189" s="18"/>
      <c r="C1189" s="78"/>
      <c r="D1189" s="78"/>
      <c r="E1189" s="78"/>
      <c r="F1189" s="78"/>
      <c r="G1189" s="400"/>
      <c r="H1189" s="400"/>
      <c r="I1189" s="401"/>
      <c r="J1189" s="78"/>
      <c r="K1189" s="78"/>
      <c r="L1189" s="402"/>
      <c r="M1189" s="78"/>
      <c r="N1189" s="78"/>
      <c r="O1189" s="78"/>
      <c r="P1189" s="78"/>
      <c r="Q1189" s="78"/>
      <c r="R1189" s="403"/>
      <c r="S1189" s="386"/>
      <c r="T1189" s="78"/>
      <c r="Y1189" s="42"/>
    </row>
    <row r="1190" spans="1:25">
      <c r="A1190" s="399"/>
      <c r="B1190" s="18"/>
      <c r="C1190" s="78"/>
      <c r="D1190" s="78"/>
      <c r="E1190" s="78"/>
      <c r="F1190" s="78"/>
      <c r="G1190" s="400"/>
      <c r="H1190" s="400"/>
      <c r="I1190" s="401"/>
      <c r="J1190" s="78"/>
      <c r="K1190" s="78"/>
      <c r="L1190" s="402"/>
      <c r="M1190" s="78"/>
      <c r="N1190" s="78"/>
      <c r="O1190" s="78"/>
      <c r="P1190" s="78"/>
      <c r="Q1190" s="78"/>
      <c r="R1190" s="403"/>
      <c r="S1190" s="386"/>
      <c r="T1190" s="78"/>
      <c r="Y1190" s="42"/>
    </row>
    <row r="1191" spans="1:25">
      <c r="A1191" s="399"/>
      <c r="B1191" s="18"/>
      <c r="C1191" s="78"/>
      <c r="D1191" s="78"/>
      <c r="E1191" s="78"/>
      <c r="F1191" s="78"/>
      <c r="G1191" s="400"/>
      <c r="H1191" s="400"/>
      <c r="I1191" s="401"/>
      <c r="J1191" s="78"/>
      <c r="K1191" s="78"/>
      <c r="L1191" s="402"/>
      <c r="M1191" s="78"/>
      <c r="N1191" s="78"/>
      <c r="O1191" s="78"/>
      <c r="P1191" s="78"/>
      <c r="Q1191" s="78"/>
      <c r="R1191" s="403"/>
      <c r="S1191" s="386"/>
      <c r="T1191" s="78"/>
      <c r="Y1191" s="42"/>
    </row>
    <row r="1192" spans="1:25">
      <c r="A1192" s="399"/>
      <c r="B1192" s="18"/>
      <c r="C1192" s="78"/>
      <c r="D1192" s="78"/>
      <c r="E1192" s="78"/>
      <c r="F1192" s="78"/>
      <c r="G1192" s="400"/>
      <c r="H1192" s="400"/>
      <c r="I1192" s="401"/>
      <c r="J1192" s="78"/>
      <c r="K1192" s="78"/>
      <c r="L1192" s="402"/>
      <c r="M1192" s="78"/>
      <c r="N1192" s="78"/>
      <c r="O1192" s="78"/>
      <c r="P1192" s="78"/>
      <c r="Q1192" s="78"/>
      <c r="R1192" s="403"/>
      <c r="S1192" s="386"/>
      <c r="T1192" s="78"/>
      <c r="Y1192" s="42"/>
    </row>
    <row r="1193" spans="1:25">
      <c r="A1193" s="399"/>
      <c r="B1193" s="18"/>
      <c r="C1193" s="78"/>
      <c r="D1193" s="78"/>
      <c r="E1193" s="78"/>
      <c r="F1193" s="78"/>
      <c r="G1193" s="400"/>
      <c r="H1193" s="400"/>
      <c r="I1193" s="401"/>
      <c r="J1193" s="78"/>
      <c r="K1193" s="78"/>
      <c r="L1193" s="402"/>
      <c r="M1193" s="78"/>
      <c r="N1193" s="78"/>
      <c r="O1193" s="78"/>
      <c r="P1193" s="78"/>
      <c r="Q1193" s="78"/>
      <c r="R1193" s="403"/>
      <c r="S1193" s="386"/>
      <c r="T1193" s="78"/>
      <c r="Y1193" s="42"/>
    </row>
    <row r="1194" spans="1:25">
      <c r="A1194" s="399"/>
      <c r="B1194" s="18"/>
      <c r="C1194" s="78"/>
      <c r="D1194" s="78"/>
      <c r="E1194" s="78"/>
      <c r="F1194" s="78"/>
      <c r="G1194" s="400"/>
      <c r="H1194" s="400"/>
      <c r="I1194" s="401"/>
      <c r="J1194" s="78"/>
      <c r="K1194" s="78"/>
      <c r="L1194" s="402"/>
      <c r="M1194" s="78"/>
      <c r="N1194" s="78"/>
      <c r="O1194" s="78"/>
      <c r="P1194" s="78"/>
      <c r="Q1194" s="78"/>
      <c r="R1194" s="403"/>
      <c r="S1194" s="386"/>
      <c r="T1194" s="78"/>
      <c r="Y1194" s="42"/>
    </row>
    <row r="1195" spans="1:25">
      <c r="A1195" s="399"/>
      <c r="B1195" s="18"/>
      <c r="C1195" s="78"/>
      <c r="D1195" s="78"/>
      <c r="E1195" s="78"/>
      <c r="F1195" s="78"/>
      <c r="G1195" s="400"/>
      <c r="H1195" s="400"/>
      <c r="I1195" s="401"/>
      <c r="J1195" s="78"/>
      <c r="K1195" s="78"/>
      <c r="L1195" s="402"/>
      <c r="M1195" s="78"/>
      <c r="N1195" s="78"/>
      <c r="O1195" s="78"/>
      <c r="P1195" s="78"/>
      <c r="Q1195" s="78"/>
      <c r="R1195" s="403"/>
      <c r="S1195" s="386"/>
      <c r="T1195" s="78"/>
      <c r="Y1195" s="42"/>
    </row>
    <row r="1196" spans="1:25">
      <c r="A1196" s="399"/>
      <c r="B1196" s="18"/>
      <c r="C1196" s="78"/>
      <c r="D1196" s="78"/>
      <c r="E1196" s="78"/>
      <c r="F1196" s="78"/>
      <c r="G1196" s="400"/>
      <c r="H1196" s="400"/>
      <c r="I1196" s="401"/>
      <c r="J1196" s="78"/>
      <c r="K1196" s="78"/>
      <c r="L1196" s="402"/>
      <c r="M1196" s="78"/>
      <c r="N1196" s="78"/>
      <c r="O1196" s="78"/>
      <c r="P1196" s="78"/>
      <c r="Q1196" s="78"/>
      <c r="R1196" s="403"/>
      <c r="S1196" s="386"/>
      <c r="T1196" s="78"/>
      <c r="Y1196" s="42"/>
    </row>
    <row r="1197" spans="1:25">
      <c r="A1197" s="399"/>
      <c r="B1197" s="18"/>
      <c r="C1197" s="78"/>
      <c r="D1197" s="78"/>
      <c r="E1197" s="78"/>
      <c r="F1197" s="78"/>
      <c r="G1197" s="400"/>
      <c r="H1197" s="400"/>
      <c r="I1197" s="401"/>
      <c r="J1197" s="78"/>
      <c r="K1197" s="78"/>
      <c r="L1197" s="402"/>
      <c r="M1197" s="78"/>
      <c r="N1197" s="78"/>
      <c r="O1197" s="78"/>
      <c r="P1197" s="78"/>
      <c r="Q1197" s="78"/>
      <c r="R1197" s="403"/>
      <c r="S1197" s="386"/>
      <c r="T1197" s="78"/>
      <c r="Y1197" s="42"/>
    </row>
    <row r="1198" spans="1:25">
      <c r="A1198" s="399"/>
      <c r="B1198" s="18"/>
      <c r="C1198" s="78"/>
      <c r="D1198" s="78"/>
      <c r="E1198" s="78"/>
      <c r="F1198" s="78"/>
      <c r="G1198" s="400"/>
      <c r="H1198" s="400"/>
      <c r="I1198" s="401"/>
      <c r="J1198" s="78"/>
      <c r="K1198" s="78"/>
      <c r="L1198" s="402"/>
      <c r="M1198" s="78"/>
      <c r="N1198" s="78"/>
      <c r="O1198" s="78"/>
      <c r="P1198" s="78"/>
      <c r="Q1198" s="78"/>
      <c r="R1198" s="403"/>
      <c r="S1198" s="386"/>
      <c r="T1198" s="78"/>
      <c r="Y1198" s="42"/>
    </row>
    <row r="1199" spans="1:25">
      <c r="A1199" s="399"/>
      <c r="B1199" s="18"/>
      <c r="C1199" s="78"/>
      <c r="D1199" s="78"/>
      <c r="E1199" s="78"/>
      <c r="F1199" s="78"/>
      <c r="G1199" s="400"/>
      <c r="H1199" s="400"/>
      <c r="I1199" s="401"/>
      <c r="J1199" s="78"/>
      <c r="K1199" s="78"/>
      <c r="L1199" s="402"/>
      <c r="M1199" s="78"/>
      <c r="N1199" s="78"/>
      <c r="O1199" s="78"/>
      <c r="P1199" s="78"/>
      <c r="Q1199" s="78"/>
      <c r="R1199" s="403"/>
      <c r="S1199" s="386"/>
      <c r="T1199" s="78"/>
      <c r="Y1199" s="42"/>
    </row>
    <row r="1200" spans="1:25">
      <c r="A1200" s="399"/>
      <c r="B1200" s="18"/>
      <c r="C1200" s="78"/>
      <c r="D1200" s="78"/>
      <c r="E1200" s="78"/>
      <c r="F1200" s="78"/>
      <c r="G1200" s="400"/>
      <c r="H1200" s="400"/>
      <c r="I1200" s="401"/>
      <c r="J1200" s="78"/>
      <c r="K1200" s="78"/>
      <c r="L1200" s="402"/>
      <c r="M1200" s="78"/>
      <c r="N1200" s="78"/>
      <c r="O1200" s="78"/>
      <c r="P1200" s="78"/>
      <c r="Q1200" s="78"/>
      <c r="R1200" s="403"/>
      <c r="S1200" s="386"/>
      <c r="T1200" s="78"/>
      <c r="Y1200" s="42"/>
    </row>
    <row r="1201" spans="1:25">
      <c r="A1201" s="399"/>
      <c r="B1201" s="18"/>
      <c r="C1201" s="78"/>
      <c r="D1201" s="78"/>
      <c r="E1201" s="78"/>
      <c r="F1201" s="78"/>
      <c r="G1201" s="400"/>
      <c r="H1201" s="400"/>
      <c r="I1201" s="401"/>
      <c r="J1201" s="78"/>
      <c r="K1201" s="78"/>
      <c r="L1201" s="402"/>
      <c r="M1201" s="78"/>
      <c r="N1201" s="78"/>
      <c r="O1201" s="78"/>
      <c r="P1201" s="78"/>
      <c r="Q1201" s="78"/>
      <c r="R1201" s="403"/>
      <c r="S1201" s="386"/>
      <c r="T1201" s="78"/>
      <c r="Y1201" s="42"/>
    </row>
    <row r="1202" spans="1:25">
      <c r="A1202" s="399"/>
      <c r="B1202" s="18"/>
      <c r="C1202" s="78"/>
      <c r="D1202" s="78"/>
      <c r="E1202" s="78"/>
      <c r="F1202" s="78"/>
      <c r="G1202" s="400"/>
      <c r="H1202" s="400"/>
      <c r="I1202" s="401"/>
      <c r="J1202" s="78"/>
      <c r="K1202" s="78"/>
      <c r="L1202" s="402"/>
      <c r="M1202" s="78"/>
      <c r="N1202" s="78"/>
      <c r="O1202" s="78"/>
      <c r="P1202" s="78"/>
      <c r="Q1202" s="78"/>
      <c r="R1202" s="403"/>
      <c r="S1202" s="386"/>
      <c r="T1202" s="78"/>
      <c r="Y1202" s="42"/>
    </row>
    <row r="1203" spans="1:25">
      <c r="A1203" s="399"/>
      <c r="B1203" s="18"/>
      <c r="C1203" s="78"/>
      <c r="D1203" s="78"/>
      <c r="E1203" s="78"/>
      <c r="F1203" s="78"/>
      <c r="G1203" s="400"/>
      <c r="H1203" s="400"/>
      <c r="I1203" s="401"/>
      <c r="J1203" s="78"/>
      <c r="K1203" s="78"/>
      <c r="L1203" s="402"/>
      <c r="M1203" s="78"/>
      <c r="N1203" s="78"/>
      <c r="O1203" s="78"/>
      <c r="P1203" s="78"/>
      <c r="Q1203" s="78"/>
      <c r="R1203" s="403"/>
      <c r="S1203" s="386"/>
      <c r="T1203" s="78"/>
      <c r="Y1203" s="42"/>
    </row>
    <row r="1204" spans="1:25">
      <c r="A1204" s="399"/>
      <c r="B1204" s="18"/>
      <c r="C1204" s="78"/>
      <c r="D1204" s="78"/>
      <c r="E1204" s="78"/>
      <c r="F1204" s="78"/>
      <c r="G1204" s="400"/>
      <c r="H1204" s="400"/>
      <c r="I1204" s="401"/>
      <c r="J1204" s="78"/>
      <c r="K1204" s="78"/>
      <c r="L1204" s="402"/>
      <c r="M1204" s="78"/>
      <c r="N1204" s="78"/>
      <c r="O1204" s="78"/>
      <c r="P1204" s="78"/>
      <c r="Q1204" s="78"/>
      <c r="R1204" s="403"/>
      <c r="S1204" s="386"/>
      <c r="T1204" s="78"/>
      <c r="Y1204" s="42"/>
    </row>
    <row r="1205" spans="1:25">
      <c r="A1205" s="399"/>
      <c r="B1205" s="18"/>
      <c r="C1205" s="78"/>
      <c r="D1205" s="78"/>
      <c r="E1205" s="78"/>
      <c r="F1205" s="78"/>
      <c r="G1205" s="400"/>
      <c r="H1205" s="400"/>
      <c r="I1205" s="401"/>
      <c r="J1205" s="78"/>
      <c r="K1205" s="78"/>
      <c r="L1205" s="402"/>
      <c r="M1205" s="78"/>
      <c r="N1205" s="78"/>
      <c r="O1205" s="78"/>
      <c r="P1205" s="78"/>
      <c r="Q1205" s="78"/>
      <c r="R1205" s="403"/>
      <c r="S1205" s="386"/>
      <c r="T1205" s="78"/>
      <c r="Y1205" s="42"/>
    </row>
    <row r="1206" spans="1:25">
      <c r="A1206" s="399"/>
      <c r="B1206" s="18"/>
      <c r="C1206" s="78"/>
      <c r="D1206" s="78"/>
      <c r="E1206" s="78"/>
      <c r="F1206" s="78"/>
      <c r="G1206" s="400"/>
      <c r="H1206" s="400"/>
      <c r="I1206" s="401"/>
      <c r="J1206" s="78"/>
      <c r="K1206" s="78"/>
      <c r="L1206" s="402"/>
      <c r="M1206" s="78"/>
      <c r="N1206" s="78"/>
      <c r="O1206" s="78"/>
      <c r="P1206" s="78"/>
      <c r="Q1206" s="78"/>
      <c r="R1206" s="403"/>
      <c r="S1206" s="386"/>
      <c r="T1206" s="78"/>
      <c r="Y1206" s="42"/>
    </row>
    <row r="1207" spans="1:25">
      <c r="A1207" s="399"/>
      <c r="B1207" s="18"/>
      <c r="C1207" s="78"/>
      <c r="D1207" s="78"/>
      <c r="E1207" s="78"/>
      <c r="F1207" s="78"/>
      <c r="G1207" s="400"/>
      <c r="H1207" s="400"/>
      <c r="I1207" s="401"/>
      <c r="J1207" s="78"/>
      <c r="K1207" s="78"/>
      <c r="L1207" s="402"/>
      <c r="M1207" s="78"/>
      <c r="N1207" s="78"/>
      <c r="O1207" s="78"/>
      <c r="P1207" s="78"/>
      <c r="Q1207" s="78"/>
      <c r="R1207" s="403"/>
      <c r="S1207" s="386"/>
      <c r="T1207" s="78"/>
      <c r="Y1207" s="42"/>
    </row>
    <row r="1208" spans="1:25">
      <c r="A1208" s="399"/>
      <c r="B1208" s="18"/>
      <c r="C1208" s="78"/>
      <c r="D1208" s="78"/>
      <c r="E1208" s="78"/>
      <c r="F1208" s="78"/>
      <c r="G1208" s="400"/>
      <c r="H1208" s="400"/>
      <c r="I1208" s="401"/>
      <c r="J1208" s="78"/>
      <c r="K1208" s="78"/>
      <c r="L1208" s="402"/>
      <c r="M1208" s="78"/>
      <c r="N1208" s="78"/>
      <c r="O1208" s="78"/>
      <c r="P1208" s="78"/>
      <c r="Q1208" s="78"/>
      <c r="R1208" s="403"/>
      <c r="S1208" s="386"/>
      <c r="T1208" s="78"/>
      <c r="Y1208" s="42"/>
    </row>
    <row r="1209" spans="1:25">
      <c r="A1209" s="399"/>
      <c r="B1209" s="18"/>
      <c r="C1209" s="78"/>
      <c r="D1209" s="78"/>
      <c r="E1209" s="78"/>
      <c r="F1209" s="78"/>
      <c r="G1209" s="400"/>
      <c r="H1209" s="400"/>
      <c r="I1209" s="401"/>
      <c r="J1209" s="78"/>
      <c r="K1209" s="78"/>
      <c r="L1209" s="402"/>
      <c r="M1209" s="78"/>
      <c r="N1209" s="78"/>
      <c r="O1209" s="78"/>
      <c r="P1209" s="78"/>
      <c r="Q1209" s="78"/>
      <c r="R1209" s="403"/>
      <c r="S1209" s="386"/>
      <c r="T1209" s="78"/>
      <c r="Y1209" s="42"/>
    </row>
    <row r="1210" spans="1:25">
      <c r="A1210" s="399"/>
      <c r="B1210" s="18"/>
      <c r="C1210" s="78"/>
      <c r="D1210" s="78"/>
      <c r="E1210" s="78"/>
      <c r="F1210" s="78"/>
      <c r="G1210" s="400"/>
      <c r="H1210" s="400"/>
      <c r="I1210" s="401"/>
      <c r="J1210" s="78"/>
      <c r="K1210" s="78"/>
      <c r="L1210" s="402"/>
      <c r="M1210" s="78"/>
      <c r="N1210" s="78"/>
      <c r="O1210" s="78"/>
      <c r="P1210" s="78"/>
      <c r="Q1210" s="78"/>
      <c r="R1210" s="403"/>
      <c r="S1210" s="386"/>
      <c r="T1210" s="78"/>
      <c r="Y1210" s="42"/>
    </row>
    <row r="1211" spans="1:25">
      <c r="A1211" s="399"/>
      <c r="B1211" s="18"/>
      <c r="C1211" s="78"/>
      <c r="D1211" s="78"/>
      <c r="E1211" s="78"/>
      <c r="F1211" s="78"/>
      <c r="G1211" s="400"/>
      <c r="H1211" s="400"/>
      <c r="I1211" s="401"/>
      <c r="J1211" s="78"/>
      <c r="K1211" s="78"/>
      <c r="L1211" s="402"/>
      <c r="M1211" s="78"/>
      <c r="N1211" s="78"/>
      <c r="O1211" s="78"/>
      <c r="P1211" s="78"/>
      <c r="Q1211" s="78"/>
      <c r="R1211" s="403"/>
      <c r="S1211" s="386"/>
      <c r="T1211" s="78"/>
      <c r="Y1211" s="42"/>
    </row>
    <row r="1212" spans="1:25">
      <c r="A1212" s="399"/>
      <c r="B1212" s="18"/>
      <c r="C1212" s="78"/>
      <c r="D1212" s="78"/>
      <c r="E1212" s="78"/>
      <c r="F1212" s="78"/>
      <c r="G1212" s="400"/>
      <c r="H1212" s="400"/>
      <c r="I1212" s="401"/>
      <c r="J1212" s="78"/>
      <c r="K1212" s="78"/>
      <c r="L1212" s="402"/>
      <c r="M1212" s="78"/>
      <c r="N1212" s="78"/>
      <c r="O1212" s="78"/>
      <c r="P1212" s="78"/>
      <c r="Q1212" s="78"/>
      <c r="R1212" s="403"/>
      <c r="S1212" s="386"/>
      <c r="T1212" s="78"/>
      <c r="Y1212" s="42"/>
    </row>
    <row r="1213" spans="1:25">
      <c r="A1213" s="399"/>
      <c r="B1213" s="18"/>
      <c r="C1213" s="78"/>
      <c r="D1213" s="78"/>
      <c r="E1213" s="78"/>
      <c r="F1213" s="78"/>
      <c r="G1213" s="400"/>
      <c r="H1213" s="400"/>
      <c r="I1213" s="401"/>
      <c r="J1213" s="78"/>
      <c r="K1213" s="78"/>
      <c r="L1213" s="402"/>
      <c r="M1213" s="78"/>
      <c r="N1213" s="78"/>
      <c r="O1213" s="78"/>
      <c r="P1213" s="78"/>
      <c r="Q1213" s="78"/>
      <c r="R1213" s="403"/>
      <c r="S1213" s="386"/>
      <c r="T1213" s="78"/>
      <c r="Y1213" s="42"/>
    </row>
    <row r="1214" spans="1:25">
      <c r="A1214" s="399"/>
      <c r="B1214" s="18"/>
      <c r="C1214" s="78"/>
      <c r="D1214" s="78"/>
      <c r="E1214" s="78"/>
      <c r="F1214" s="78"/>
      <c r="G1214" s="400"/>
      <c r="H1214" s="400"/>
      <c r="I1214" s="401"/>
      <c r="J1214" s="78"/>
      <c r="K1214" s="78"/>
      <c r="L1214" s="402"/>
      <c r="M1214" s="78"/>
      <c r="N1214" s="78"/>
      <c r="O1214" s="78"/>
      <c r="P1214" s="78"/>
      <c r="Q1214" s="78"/>
      <c r="R1214" s="403"/>
      <c r="S1214" s="386"/>
      <c r="T1214" s="78"/>
      <c r="Y1214" s="42"/>
    </row>
    <row r="1215" spans="1:25">
      <c r="A1215" s="399"/>
      <c r="B1215" s="18"/>
      <c r="C1215" s="78"/>
      <c r="D1215" s="78"/>
      <c r="E1215" s="78"/>
      <c r="F1215" s="78"/>
      <c r="G1215" s="400"/>
      <c r="H1215" s="400"/>
      <c r="I1215" s="401"/>
      <c r="J1215" s="78"/>
      <c r="K1215" s="78"/>
      <c r="L1215" s="402"/>
      <c r="M1215" s="78"/>
      <c r="N1215" s="78"/>
      <c r="O1215" s="78"/>
      <c r="P1215" s="78"/>
      <c r="Q1215" s="78"/>
      <c r="R1215" s="403"/>
      <c r="S1215" s="386"/>
      <c r="T1215" s="78"/>
      <c r="Y1215" s="42"/>
    </row>
    <row r="1216" spans="1:25">
      <c r="A1216" s="399"/>
      <c r="B1216" s="18"/>
      <c r="C1216" s="78"/>
      <c r="D1216" s="78"/>
      <c r="E1216" s="78"/>
      <c r="F1216" s="78"/>
      <c r="G1216" s="400"/>
      <c r="H1216" s="400"/>
      <c r="I1216" s="401"/>
      <c r="J1216" s="78"/>
      <c r="K1216" s="78"/>
      <c r="L1216" s="402"/>
      <c r="M1216" s="78"/>
      <c r="N1216" s="78"/>
      <c r="O1216" s="78"/>
      <c r="P1216" s="78"/>
      <c r="Q1216" s="78"/>
      <c r="R1216" s="403"/>
      <c r="S1216" s="386"/>
      <c r="T1216" s="78"/>
      <c r="Y1216" s="42"/>
    </row>
    <row r="1217" spans="1:25">
      <c r="A1217" s="399"/>
      <c r="B1217" s="18"/>
      <c r="C1217" s="78"/>
      <c r="D1217" s="78"/>
      <c r="E1217" s="78"/>
      <c r="F1217" s="78"/>
      <c r="G1217" s="400"/>
      <c r="H1217" s="400"/>
      <c r="I1217" s="401"/>
      <c r="J1217" s="78"/>
      <c r="K1217" s="78"/>
      <c r="L1217" s="402"/>
      <c r="M1217" s="78"/>
      <c r="N1217" s="78"/>
      <c r="O1217" s="78"/>
      <c r="P1217" s="78"/>
      <c r="Q1217" s="78"/>
      <c r="R1217" s="403"/>
      <c r="S1217" s="386"/>
      <c r="T1217" s="78"/>
      <c r="Y1217" s="42"/>
    </row>
    <row r="1218" spans="1:25">
      <c r="A1218" s="399"/>
      <c r="B1218" s="18"/>
      <c r="C1218" s="78"/>
      <c r="D1218" s="78"/>
      <c r="E1218" s="78"/>
      <c r="F1218" s="78"/>
      <c r="G1218" s="400"/>
      <c r="H1218" s="400"/>
      <c r="I1218" s="401"/>
      <c r="J1218" s="78"/>
      <c r="K1218" s="78"/>
      <c r="L1218" s="402"/>
      <c r="M1218" s="78"/>
      <c r="N1218" s="78"/>
      <c r="O1218" s="78"/>
      <c r="P1218" s="78"/>
      <c r="Q1218" s="78"/>
      <c r="R1218" s="403"/>
      <c r="S1218" s="386"/>
      <c r="T1218" s="78"/>
      <c r="Y1218" s="42"/>
    </row>
    <row r="1219" spans="1:25">
      <c r="A1219" s="399"/>
      <c r="B1219" s="18"/>
      <c r="C1219" s="78"/>
      <c r="D1219" s="78"/>
      <c r="E1219" s="78"/>
      <c r="F1219" s="78"/>
      <c r="G1219" s="400"/>
      <c r="H1219" s="400"/>
      <c r="I1219" s="401"/>
      <c r="J1219" s="78"/>
      <c r="K1219" s="78"/>
      <c r="L1219" s="402"/>
      <c r="M1219" s="78"/>
      <c r="N1219" s="78"/>
      <c r="O1219" s="78"/>
      <c r="P1219" s="78"/>
      <c r="Q1219" s="78"/>
      <c r="R1219" s="403"/>
      <c r="S1219" s="386"/>
      <c r="T1219" s="78"/>
      <c r="Y1219" s="42"/>
    </row>
    <row r="1220" spans="1:25">
      <c r="A1220" s="399"/>
      <c r="B1220" s="18"/>
      <c r="C1220" s="78"/>
      <c r="D1220" s="78"/>
      <c r="E1220" s="78"/>
      <c r="F1220" s="78"/>
      <c r="G1220" s="400"/>
      <c r="H1220" s="400"/>
      <c r="I1220" s="401"/>
      <c r="J1220" s="78"/>
      <c r="K1220" s="78"/>
      <c r="L1220" s="402"/>
      <c r="M1220" s="78"/>
      <c r="N1220" s="78"/>
      <c r="O1220" s="78"/>
      <c r="P1220" s="78"/>
      <c r="Q1220" s="78"/>
      <c r="R1220" s="403"/>
      <c r="S1220" s="386"/>
      <c r="T1220" s="78"/>
      <c r="Y1220" s="42"/>
    </row>
    <row r="1221" spans="1:25">
      <c r="A1221" s="399"/>
      <c r="B1221" s="18"/>
      <c r="C1221" s="78"/>
      <c r="D1221" s="78"/>
      <c r="E1221" s="78"/>
      <c r="F1221" s="78"/>
      <c r="G1221" s="400"/>
      <c r="H1221" s="400"/>
      <c r="I1221" s="401"/>
      <c r="J1221" s="78"/>
      <c r="K1221" s="78"/>
      <c r="L1221" s="402"/>
      <c r="M1221" s="78"/>
      <c r="N1221" s="78"/>
      <c r="O1221" s="78"/>
      <c r="P1221" s="78"/>
      <c r="Q1221" s="78"/>
      <c r="R1221" s="403"/>
      <c r="S1221" s="386"/>
      <c r="T1221" s="78"/>
      <c r="Y1221" s="42"/>
    </row>
    <row r="1222" spans="1:25">
      <c r="A1222" s="399"/>
      <c r="B1222" s="18"/>
      <c r="C1222" s="78"/>
      <c r="D1222" s="78"/>
      <c r="E1222" s="78"/>
      <c r="F1222" s="78"/>
      <c r="G1222" s="400"/>
      <c r="H1222" s="400"/>
      <c r="I1222" s="401"/>
      <c r="J1222" s="78"/>
      <c r="K1222" s="78"/>
      <c r="L1222" s="402"/>
      <c r="M1222" s="78"/>
      <c r="N1222" s="78"/>
      <c r="O1222" s="78"/>
      <c r="P1222" s="78"/>
      <c r="Q1222" s="78"/>
      <c r="R1222" s="403"/>
      <c r="S1222" s="386"/>
      <c r="T1222" s="78"/>
      <c r="Y1222" s="42"/>
    </row>
    <row r="1223" spans="1:25">
      <c r="A1223" s="399"/>
      <c r="B1223" s="18"/>
      <c r="C1223" s="78"/>
      <c r="D1223" s="78"/>
      <c r="E1223" s="78"/>
      <c r="F1223" s="78"/>
      <c r="G1223" s="400"/>
      <c r="H1223" s="400"/>
      <c r="I1223" s="401"/>
      <c r="J1223" s="78"/>
      <c r="K1223" s="78"/>
      <c r="L1223" s="402"/>
      <c r="M1223" s="78"/>
      <c r="N1223" s="78"/>
      <c r="O1223" s="78"/>
      <c r="P1223" s="78"/>
      <c r="Q1223" s="78"/>
      <c r="R1223" s="403"/>
      <c r="S1223" s="386"/>
      <c r="T1223" s="78"/>
      <c r="Y1223" s="42"/>
    </row>
    <row r="1224" spans="1:25">
      <c r="A1224" s="399"/>
      <c r="B1224" s="18"/>
      <c r="C1224" s="78"/>
      <c r="D1224" s="78"/>
      <c r="E1224" s="78"/>
      <c r="F1224" s="78"/>
      <c r="G1224" s="400"/>
      <c r="H1224" s="400"/>
      <c r="I1224" s="401"/>
      <c r="J1224" s="78"/>
      <c r="K1224" s="78"/>
      <c r="L1224" s="402"/>
      <c r="M1224" s="78"/>
      <c r="N1224" s="78"/>
      <c r="O1224" s="78"/>
      <c r="P1224" s="78"/>
      <c r="Q1224" s="78"/>
      <c r="R1224" s="403"/>
      <c r="S1224" s="386"/>
      <c r="T1224" s="78"/>
      <c r="Y1224" s="42"/>
    </row>
    <row r="1225" spans="1:25">
      <c r="A1225" s="399"/>
      <c r="B1225" s="18"/>
      <c r="C1225" s="78"/>
      <c r="D1225" s="78"/>
      <c r="E1225" s="78"/>
      <c r="F1225" s="78"/>
      <c r="G1225" s="400"/>
      <c r="H1225" s="400"/>
      <c r="I1225" s="401"/>
      <c r="J1225" s="78"/>
      <c r="K1225" s="78"/>
      <c r="L1225" s="402"/>
      <c r="M1225" s="78"/>
      <c r="N1225" s="78"/>
      <c r="O1225" s="78"/>
      <c r="P1225" s="78"/>
      <c r="Q1225" s="78"/>
      <c r="R1225" s="403"/>
      <c r="S1225" s="386"/>
      <c r="T1225" s="78"/>
      <c r="Y1225" s="42"/>
    </row>
    <row r="1226" spans="1:25">
      <c r="A1226" s="399"/>
      <c r="B1226" s="18"/>
      <c r="C1226" s="78"/>
      <c r="D1226" s="78"/>
      <c r="E1226" s="78"/>
      <c r="F1226" s="78"/>
      <c r="G1226" s="400"/>
      <c r="H1226" s="400"/>
      <c r="I1226" s="401"/>
      <c r="J1226" s="78"/>
      <c r="K1226" s="78"/>
      <c r="L1226" s="402"/>
      <c r="M1226" s="78"/>
      <c r="N1226" s="78"/>
      <c r="O1226" s="78"/>
      <c r="P1226" s="78"/>
      <c r="Q1226" s="78"/>
      <c r="R1226" s="403"/>
      <c r="S1226" s="386"/>
      <c r="T1226" s="78"/>
      <c r="Y1226" s="42"/>
    </row>
    <row r="1227" spans="1:25">
      <c r="A1227" s="399"/>
      <c r="B1227" s="18"/>
      <c r="C1227" s="78"/>
      <c r="D1227" s="78"/>
      <c r="E1227" s="78"/>
      <c r="F1227" s="78"/>
      <c r="G1227" s="400"/>
      <c r="H1227" s="400"/>
      <c r="I1227" s="401"/>
      <c r="J1227" s="78"/>
      <c r="K1227" s="78"/>
      <c r="L1227" s="402"/>
      <c r="M1227" s="78"/>
      <c r="N1227" s="78"/>
      <c r="O1227" s="78"/>
      <c r="P1227" s="78"/>
      <c r="Q1227" s="78"/>
      <c r="R1227" s="403"/>
      <c r="S1227" s="386"/>
      <c r="T1227" s="78"/>
      <c r="Y1227" s="42"/>
    </row>
    <row r="1228" spans="1:25">
      <c r="A1228" s="399"/>
      <c r="B1228" s="18"/>
      <c r="C1228" s="78"/>
      <c r="D1228" s="78"/>
      <c r="E1228" s="78"/>
      <c r="F1228" s="78"/>
      <c r="G1228" s="400"/>
      <c r="H1228" s="400"/>
      <c r="I1228" s="401"/>
      <c r="J1228" s="78"/>
      <c r="K1228" s="78"/>
      <c r="L1228" s="402"/>
      <c r="M1228" s="78"/>
      <c r="N1228" s="78"/>
      <c r="O1228" s="78"/>
      <c r="P1228" s="78"/>
      <c r="Q1228" s="78"/>
      <c r="R1228" s="403"/>
      <c r="S1228" s="386"/>
      <c r="T1228" s="78"/>
      <c r="Y1228" s="42"/>
    </row>
    <row r="1229" spans="1:25">
      <c r="A1229" s="399"/>
      <c r="B1229" s="18"/>
      <c r="C1229" s="78"/>
      <c r="D1229" s="78"/>
      <c r="E1229" s="78"/>
      <c r="F1229" s="78"/>
      <c r="G1229" s="400"/>
      <c r="H1229" s="400"/>
      <c r="I1229" s="401"/>
      <c r="J1229" s="78"/>
      <c r="K1229" s="78"/>
      <c r="L1229" s="402"/>
      <c r="M1229" s="78"/>
      <c r="N1229" s="78"/>
      <c r="O1229" s="78"/>
      <c r="P1229" s="78"/>
      <c r="Q1229" s="78"/>
      <c r="R1229" s="403"/>
      <c r="S1229" s="386"/>
      <c r="T1229" s="78"/>
      <c r="Y1229" s="42"/>
    </row>
    <row r="1230" spans="1:25">
      <c r="A1230" s="399"/>
      <c r="B1230" s="18"/>
      <c r="C1230" s="78"/>
      <c r="D1230" s="78"/>
      <c r="E1230" s="78"/>
      <c r="F1230" s="78"/>
      <c r="G1230" s="400"/>
      <c r="H1230" s="400"/>
      <c r="I1230" s="401"/>
      <c r="J1230" s="78"/>
      <c r="K1230" s="78"/>
      <c r="L1230" s="402"/>
      <c r="M1230" s="78"/>
      <c r="N1230" s="78"/>
      <c r="O1230" s="78"/>
      <c r="P1230" s="78"/>
      <c r="Q1230" s="78"/>
      <c r="R1230" s="403"/>
      <c r="S1230" s="386"/>
      <c r="T1230" s="78"/>
      <c r="Y1230" s="42"/>
    </row>
    <row r="1231" spans="1:25">
      <c r="A1231" s="399"/>
      <c r="B1231" s="18"/>
      <c r="C1231" s="78"/>
      <c r="D1231" s="78"/>
      <c r="E1231" s="78"/>
      <c r="F1231" s="78"/>
      <c r="G1231" s="400"/>
      <c r="H1231" s="400"/>
      <c r="I1231" s="401"/>
      <c r="J1231" s="78"/>
      <c r="K1231" s="78"/>
      <c r="L1231" s="402"/>
      <c r="M1231" s="78"/>
      <c r="N1231" s="78"/>
      <c r="O1231" s="78"/>
      <c r="P1231" s="78"/>
      <c r="Q1231" s="78"/>
      <c r="R1231" s="403"/>
      <c r="S1231" s="386"/>
      <c r="T1231" s="78"/>
      <c r="Y1231" s="42"/>
    </row>
    <row r="1232" spans="1:25">
      <c r="A1232" s="399"/>
      <c r="B1232" s="18"/>
      <c r="C1232" s="78"/>
      <c r="D1232" s="78"/>
      <c r="E1232" s="78"/>
      <c r="F1232" s="78"/>
      <c r="G1232" s="400"/>
      <c r="H1232" s="400"/>
      <c r="I1232" s="401"/>
      <c r="J1232" s="78"/>
      <c r="K1232" s="78"/>
      <c r="L1232" s="402"/>
      <c r="M1232" s="78"/>
      <c r="N1232" s="78"/>
      <c r="O1232" s="78"/>
      <c r="P1232" s="78"/>
      <c r="Q1232" s="78"/>
      <c r="R1232" s="403"/>
      <c r="S1232" s="386"/>
      <c r="T1232" s="78"/>
      <c r="Y1232" s="42"/>
    </row>
    <row r="1233" spans="1:25">
      <c r="A1233" s="399"/>
      <c r="B1233" s="18"/>
      <c r="C1233" s="78"/>
      <c r="D1233" s="78"/>
      <c r="E1233" s="78"/>
      <c r="F1233" s="78"/>
      <c r="G1233" s="400"/>
      <c r="H1233" s="400"/>
      <c r="I1233" s="401"/>
      <c r="J1233" s="78"/>
      <c r="K1233" s="78"/>
      <c r="L1233" s="402"/>
      <c r="M1233" s="78"/>
      <c r="N1233" s="78"/>
      <c r="O1233" s="78"/>
      <c r="P1233" s="78"/>
      <c r="Q1233" s="78"/>
      <c r="R1233" s="403"/>
      <c r="S1233" s="386"/>
      <c r="T1233" s="78"/>
      <c r="Y1233" s="42"/>
    </row>
    <row r="1234" spans="1:25">
      <c r="A1234" s="399"/>
      <c r="B1234" s="18"/>
      <c r="C1234" s="78"/>
      <c r="D1234" s="78"/>
      <c r="E1234" s="78"/>
      <c r="F1234" s="78"/>
      <c r="G1234" s="400"/>
      <c r="H1234" s="400"/>
      <c r="I1234" s="401"/>
      <c r="J1234" s="78"/>
      <c r="K1234" s="78"/>
      <c r="L1234" s="402"/>
      <c r="M1234" s="78"/>
      <c r="N1234" s="78"/>
      <c r="O1234" s="78"/>
      <c r="P1234" s="78"/>
      <c r="Q1234" s="78"/>
      <c r="R1234" s="403"/>
      <c r="S1234" s="386"/>
      <c r="T1234" s="78"/>
      <c r="Y1234" s="42"/>
    </row>
    <row r="1235" spans="1:25">
      <c r="A1235" s="399"/>
      <c r="B1235" s="18"/>
      <c r="C1235" s="78"/>
      <c r="D1235" s="78"/>
      <c r="E1235" s="78"/>
      <c r="F1235" s="78"/>
      <c r="G1235" s="400"/>
      <c r="H1235" s="400"/>
      <c r="I1235" s="401"/>
      <c r="J1235" s="78"/>
      <c r="K1235" s="78"/>
      <c r="L1235" s="402"/>
      <c r="M1235" s="78"/>
      <c r="N1235" s="78"/>
      <c r="O1235" s="78"/>
      <c r="P1235" s="78"/>
      <c r="Q1235" s="78"/>
      <c r="R1235" s="403"/>
      <c r="S1235" s="386"/>
      <c r="T1235" s="78"/>
      <c r="Y1235" s="42"/>
    </row>
    <row r="1236" spans="1:25">
      <c r="A1236" s="399"/>
      <c r="B1236" s="18"/>
      <c r="C1236" s="78"/>
      <c r="D1236" s="78"/>
      <c r="E1236" s="78"/>
      <c r="F1236" s="78"/>
      <c r="G1236" s="400"/>
      <c r="H1236" s="400"/>
      <c r="I1236" s="401"/>
      <c r="J1236" s="78"/>
      <c r="K1236" s="78"/>
      <c r="L1236" s="402"/>
      <c r="M1236" s="78"/>
      <c r="N1236" s="78"/>
      <c r="O1236" s="78"/>
      <c r="P1236" s="78"/>
      <c r="Q1236" s="78"/>
      <c r="R1236" s="403"/>
      <c r="S1236" s="386"/>
      <c r="T1236" s="78"/>
      <c r="Y1236" s="42"/>
    </row>
    <row r="1237" spans="1:25">
      <c r="A1237" s="399"/>
      <c r="B1237" s="18"/>
      <c r="C1237" s="78"/>
      <c r="D1237" s="78"/>
      <c r="E1237" s="78"/>
      <c r="F1237" s="78"/>
      <c r="G1237" s="400"/>
      <c r="H1237" s="400"/>
      <c r="I1237" s="401"/>
      <c r="J1237" s="78"/>
      <c r="K1237" s="78"/>
      <c r="L1237" s="402"/>
      <c r="M1237" s="78"/>
      <c r="N1237" s="78"/>
      <c r="O1237" s="78"/>
      <c r="P1237" s="78"/>
      <c r="Q1237" s="78"/>
      <c r="R1237" s="403"/>
      <c r="S1237" s="386"/>
      <c r="T1237" s="78"/>
      <c r="Y1237" s="42"/>
    </row>
    <row r="1238" spans="1:25">
      <c r="A1238" s="399"/>
      <c r="B1238" s="18"/>
      <c r="C1238" s="78"/>
      <c r="D1238" s="78"/>
      <c r="E1238" s="78"/>
      <c r="F1238" s="78"/>
      <c r="G1238" s="400"/>
      <c r="H1238" s="400"/>
      <c r="I1238" s="401"/>
      <c r="J1238" s="78"/>
      <c r="K1238" s="78"/>
      <c r="L1238" s="402"/>
      <c r="M1238" s="78"/>
      <c r="N1238" s="78"/>
      <c r="O1238" s="78"/>
      <c r="P1238" s="78"/>
      <c r="Q1238" s="78"/>
      <c r="R1238" s="403"/>
      <c r="S1238" s="386"/>
      <c r="T1238" s="78"/>
      <c r="Y1238" s="42"/>
    </row>
    <row r="1239" spans="1:25">
      <c r="A1239" s="399"/>
      <c r="B1239" s="18"/>
      <c r="C1239" s="78"/>
      <c r="D1239" s="78"/>
      <c r="E1239" s="78"/>
      <c r="F1239" s="78"/>
      <c r="G1239" s="400"/>
      <c r="H1239" s="400"/>
      <c r="I1239" s="401"/>
      <c r="J1239" s="78"/>
      <c r="K1239" s="78"/>
      <c r="L1239" s="402"/>
      <c r="M1239" s="78"/>
      <c r="N1239" s="78"/>
      <c r="O1239" s="78"/>
      <c r="P1239" s="78"/>
      <c r="Q1239" s="78"/>
      <c r="R1239" s="403"/>
      <c r="S1239" s="386"/>
      <c r="T1239" s="78"/>
      <c r="Y1239" s="42"/>
    </row>
    <row r="1240" spans="1:25">
      <c r="A1240" s="399"/>
      <c r="B1240" s="18"/>
      <c r="C1240" s="78"/>
      <c r="D1240" s="78"/>
      <c r="E1240" s="78"/>
      <c r="F1240" s="78"/>
      <c r="G1240" s="400"/>
      <c r="H1240" s="400"/>
      <c r="I1240" s="401"/>
      <c r="J1240" s="78"/>
      <c r="K1240" s="78"/>
      <c r="L1240" s="402"/>
      <c r="M1240" s="78"/>
      <c r="N1240" s="78"/>
      <c r="O1240" s="78"/>
      <c r="P1240" s="78"/>
      <c r="Q1240" s="78"/>
      <c r="R1240" s="403"/>
      <c r="S1240" s="386"/>
      <c r="T1240" s="78"/>
      <c r="Y1240" s="42"/>
    </row>
    <row r="1241" spans="1:25">
      <c r="A1241" s="399"/>
      <c r="B1241" s="18"/>
      <c r="C1241" s="78"/>
      <c r="D1241" s="78"/>
      <c r="E1241" s="78"/>
      <c r="F1241" s="78"/>
      <c r="G1241" s="400"/>
      <c r="H1241" s="400"/>
      <c r="I1241" s="401"/>
      <c r="J1241" s="78"/>
      <c r="K1241" s="78"/>
      <c r="L1241" s="402"/>
      <c r="M1241" s="78"/>
      <c r="N1241" s="78"/>
      <c r="O1241" s="78"/>
      <c r="P1241" s="78"/>
      <c r="Q1241" s="78"/>
      <c r="R1241" s="403"/>
      <c r="S1241" s="386"/>
      <c r="T1241" s="78"/>
      <c r="Y1241" s="42"/>
    </row>
    <row r="1242" spans="1:25">
      <c r="A1242" s="399"/>
      <c r="B1242" s="18"/>
      <c r="C1242" s="78"/>
      <c r="D1242" s="78"/>
      <c r="E1242" s="78"/>
      <c r="F1242" s="78"/>
      <c r="G1242" s="400"/>
      <c r="H1242" s="400"/>
      <c r="I1242" s="401"/>
      <c r="J1242" s="78"/>
      <c r="K1242" s="78"/>
      <c r="L1242" s="402"/>
      <c r="M1242" s="78"/>
      <c r="N1242" s="78"/>
      <c r="O1242" s="78"/>
      <c r="P1242" s="78"/>
      <c r="Q1242" s="78"/>
      <c r="R1242" s="403"/>
      <c r="S1242" s="386"/>
      <c r="T1242" s="78"/>
      <c r="Y1242" s="42"/>
    </row>
    <row r="1243" spans="1:25">
      <c r="A1243" s="399"/>
      <c r="B1243" s="18"/>
      <c r="C1243" s="78"/>
      <c r="D1243" s="78"/>
      <c r="E1243" s="78"/>
      <c r="F1243" s="78"/>
      <c r="G1243" s="400"/>
      <c r="H1243" s="400"/>
      <c r="I1243" s="401"/>
      <c r="J1243" s="78"/>
      <c r="K1243" s="78"/>
      <c r="L1243" s="402"/>
      <c r="M1243" s="78"/>
      <c r="N1243" s="78"/>
      <c r="O1243" s="78"/>
      <c r="P1243" s="78"/>
      <c r="Q1243" s="78"/>
      <c r="R1243" s="403"/>
      <c r="S1243" s="386"/>
      <c r="T1243" s="78"/>
      <c r="Y1243" s="42"/>
    </row>
    <row r="1244" spans="1:25">
      <c r="A1244" s="399"/>
      <c r="B1244" s="18"/>
      <c r="C1244" s="78"/>
      <c r="D1244" s="78"/>
      <c r="E1244" s="78"/>
      <c r="F1244" s="78"/>
      <c r="G1244" s="400"/>
      <c r="H1244" s="400"/>
      <c r="I1244" s="401"/>
      <c r="J1244" s="78"/>
      <c r="K1244" s="78"/>
      <c r="L1244" s="402"/>
      <c r="M1244" s="78"/>
      <c r="N1244" s="78"/>
      <c r="O1244" s="78"/>
      <c r="P1244" s="78"/>
      <c r="Q1244" s="78"/>
      <c r="R1244" s="403"/>
      <c r="S1244" s="386"/>
      <c r="T1244" s="78"/>
      <c r="Y1244" s="42"/>
    </row>
    <row r="1245" spans="1:25">
      <c r="A1245" s="399"/>
      <c r="B1245" s="18"/>
      <c r="C1245" s="78"/>
      <c r="D1245" s="78"/>
      <c r="E1245" s="78"/>
      <c r="F1245" s="78"/>
      <c r="G1245" s="400"/>
      <c r="H1245" s="400"/>
      <c r="I1245" s="401"/>
      <c r="J1245" s="78"/>
      <c r="K1245" s="78"/>
      <c r="L1245" s="402"/>
      <c r="M1245" s="78"/>
      <c r="N1245" s="78"/>
      <c r="O1245" s="78"/>
      <c r="P1245" s="78"/>
      <c r="Q1245" s="78"/>
      <c r="R1245" s="403"/>
      <c r="S1245" s="386"/>
      <c r="T1245" s="78"/>
      <c r="Y1245" s="42"/>
    </row>
    <row r="1246" spans="1:25">
      <c r="A1246" s="399"/>
      <c r="B1246" s="18"/>
      <c r="C1246" s="78"/>
      <c r="D1246" s="78"/>
      <c r="E1246" s="78"/>
      <c r="F1246" s="78"/>
      <c r="G1246" s="400"/>
      <c r="H1246" s="400"/>
      <c r="I1246" s="401"/>
      <c r="J1246" s="78"/>
      <c r="K1246" s="78"/>
      <c r="L1246" s="402"/>
      <c r="M1246" s="78"/>
      <c r="N1246" s="78"/>
      <c r="O1246" s="78"/>
      <c r="P1246" s="78"/>
      <c r="Q1246" s="78"/>
      <c r="R1246" s="403"/>
      <c r="S1246" s="386"/>
      <c r="T1246" s="78"/>
      <c r="Y1246" s="42"/>
    </row>
    <row r="1247" spans="1:25">
      <c r="A1247" s="399"/>
      <c r="B1247" s="18"/>
      <c r="C1247" s="78"/>
      <c r="D1247" s="78"/>
      <c r="E1247" s="78"/>
      <c r="F1247" s="78"/>
      <c r="G1247" s="400"/>
      <c r="H1247" s="400"/>
      <c r="I1247" s="401"/>
      <c r="J1247" s="78"/>
      <c r="K1247" s="78"/>
      <c r="L1247" s="402"/>
      <c r="M1247" s="78"/>
      <c r="N1247" s="78"/>
      <c r="O1247" s="78"/>
      <c r="P1247" s="78"/>
      <c r="Q1247" s="78"/>
      <c r="R1247" s="403"/>
      <c r="S1247" s="386"/>
      <c r="T1247" s="78"/>
      <c r="Y1247" s="42"/>
    </row>
    <row r="1248" spans="1:25">
      <c r="A1248" s="399"/>
      <c r="B1248" s="18"/>
      <c r="C1248" s="78"/>
      <c r="D1248" s="78"/>
      <c r="E1248" s="78"/>
      <c r="F1248" s="78"/>
      <c r="G1248" s="400"/>
      <c r="H1248" s="400"/>
      <c r="I1248" s="401"/>
      <c r="J1248" s="78"/>
      <c r="K1248" s="78"/>
      <c r="L1248" s="402"/>
      <c r="M1248" s="78"/>
      <c r="N1248" s="78"/>
      <c r="O1248" s="78"/>
      <c r="P1248" s="78"/>
      <c r="Q1248" s="78"/>
      <c r="R1248" s="403"/>
      <c r="S1248" s="386"/>
      <c r="T1248" s="78"/>
      <c r="Y1248" s="42"/>
    </row>
    <row r="1249" spans="1:25">
      <c r="A1249" s="399"/>
      <c r="B1249" s="18"/>
      <c r="C1249" s="78"/>
      <c r="D1249" s="78"/>
      <c r="E1249" s="78"/>
      <c r="F1249" s="78"/>
      <c r="G1249" s="400"/>
      <c r="H1249" s="400"/>
      <c r="I1249" s="401"/>
      <c r="J1249" s="78"/>
      <c r="K1249" s="78"/>
      <c r="L1249" s="402"/>
      <c r="M1249" s="78"/>
      <c r="N1249" s="78"/>
      <c r="O1249" s="78"/>
      <c r="P1249" s="78"/>
      <c r="Q1249" s="78"/>
      <c r="R1249" s="403"/>
      <c r="S1249" s="386"/>
      <c r="T1249" s="78"/>
      <c r="Y1249" s="42"/>
    </row>
    <row r="1250" spans="1:25">
      <c r="A1250" s="399"/>
      <c r="B1250" s="18"/>
      <c r="C1250" s="78"/>
      <c r="D1250" s="78"/>
      <c r="E1250" s="78"/>
      <c r="F1250" s="78"/>
      <c r="G1250" s="400"/>
      <c r="H1250" s="400"/>
      <c r="I1250" s="401"/>
      <c r="J1250" s="78"/>
      <c r="K1250" s="78"/>
      <c r="L1250" s="402"/>
      <c r="M1250" s="78"/>
      <c r="N1250" s="78"/>
      <c r="O1250" s="78"/>
      <c r="P1250" s="78"/>
      <c r="Q1250" s="78"/>
      <c r="R1250" s="403"/>
      <c r="S1250" s="386"/>
      <c r="T1250" s="78"/>
      <c r="Y1250" s="42"/>
    </row>
    <row r="1251" spans="1:25">
      <c r="A1251" s="399"/>
      <c r="B1251" s="18"/>
      <c r="C1251" s="78"/>
      <c r="D1251" s="78"/>
      <c r="E1251" s="78"/>
      <c r="F1251" s="78"/>
      <c r="G1251" s="400"/>
      <c r="H1251" s="400"/>
      <c r="I1251" s="401"/>
      <c r="J1251" s="78"/>
      <c r="K1251" s="78"/>
      <c r="L1251" s="402"/>
      <c r="M1251" s="78"/>
      <c r="N1251" s="78"/>
      <c r="O1251" s="78"/>
      <c r="P1251" s="78"/>
      <c r="Q1251" s="78"/>
      <c r="R1251" s="403"/>
      <c r="S1251" s="386"/>
      <c r="T1251" s="78"/>
      <c r="Y1251" s="42"/>
    </row>
    <row r="1252" spans="1:25">
      <c r="A1252" s="399"/>
      <c r="B1252" s="18"/>
      <c r="C1252" s="78"/>
      <c r="D1252" s="78"/>
      <c r="E1252" s="78"/>
      <c r="F1252" s="78"/>
      <c r="G1252" s="400"/>
      <c r="H1252" s="400"/>
      <c r="I1252" s="401"/>
      <c r="J1252" s="78"/>
      <c r="K1252" s="78"/>
      <c r="L1252" s="402"/>
      <c r="M1252" s="78"/>
      <c r="N1252" s="78"/>
      <c r="O1252" s="78"/>
      <c r="P1252" s="78"/>
      <c r="Q1252" s="78"/>
      <c r="R1252" s="403"/>
      <c r="S1252" s="386"/>
      <c r="T1252" s="78"/>
      <c r="Y1252" s="42"/>
    </row>
    <row r="1253" spans="1:25">
      <c r="A1253" s="399"/>
      <c r="B1253" s="18"/>
      <c r="C1253" s="78"/>
      <c r="D1253" s="78"/>
      <c r="E1253" s="78"/>
      <c r="F1253" s="78"/>
      <c r="G1253" s="400"/>
      <c r="H1253" s="400"/>
      <c r="I1253" s="401"/>
      <c r="J1253" s="78"/>
      <c r="K1253" s="78"/>
      <c r="L1253" s="402"/>
      <c r="M1253" s="78"/>
      <c r="N1253" s="78"/>
      <c r="O1253" s="78"/>
      <c r="P1253" s="78"/>
      <c r="Q1253" s="78"/>
      <c r="R1253" s="403"/>
      <c r="S1253" s="386"/>
      <c r="T1253" s="78"/>
      <c r="Y1253" s="42"/>
    </row>
    <row r="1254" spans="1:25">
      <c r="A1254" s="399"/>
      <c r="B1254" s="18"/>
      <c r="C1254" s="78"/>
      <c r="D1254" s="78"/>
      <c r="E1254" s="78"/>
      <c r="F1254" s="78"/>
      <c r="G1254" s="400"/>
      <c r="H1254" s="400"/>
      <c r="I1254" s="401"/>
      <c r="J1254" s="78"/>
      <c r="K1254" s="78"/>
      <c r="L1254" s="402"/>
      <c r="M1254" s="78"/>
      <c r="N1254" s="78"/>
      <c r="O1254" s="78"/>
      <c r="P1254" s="78"/>
      <c r="Q1254" s="78"/>
      <c r="R1254" s="403"/>
      <c r="S1254" s="386"/>
      <c r="T1254" s="78"/>
      <c r="Y1254" s="42"/>
    </row>
    <row r="1255" spans="1:25">
      <c r="A1255" s="399"/>
      <c r="B1255" s="18"/>
      <c r="C1255" s="78"/>
      <c r="D1255" s="78"/>
      <c r="E1255" s="78"/>
      <c r="F1255" s="78"/>
      <c r="G1255" s="400"/>
      <c r="H1255" s="400"/>
      <c r="I1255" s="401"/>
      <c r="J1255" s="78"/>
      <c r="K1255" s="78"/>
      <c r="L1255" s="402"/>
      <c r="M1255" s="78"/>
      <c r="N1255" s="78"/>
      <c r="O1255" s="78"/>
      <c r="P1255" s="78"/>
      <c r="Q1255" s="78"/>
      <c r="R1255" s="403"/>
      <c r="S1255" s="386"/>
      <c r="T1255" s="78"/>
      <c r="Y1255" s="42"/>
    </row>
    <row r="1256" spans="1:25">
      <c r="A1256" s="399"/>
      <c r="B1256" s="18"/>
      <c r="C1256" s="78"/>
      <c r="D1256" s="78"/>
      <c r="E1256" s="78"/>
      <c r="F1256" s="78"/>
      <c r="G1256" s="400"/>
      <c r="H1256" s="400"/>
      <c r="I1256" s="401"/>
      <c r="J1256" s="78"/>
      <c r="K1256" s="78"/>
      <c r="L1256" s="402"/>
      <c r="M1256" s="78"/>
      <c r="N1256" s="78"/>
      <c r="O1256" s="78"/>
      <c r="P1256" s="78"/>
      <c r="Q1256" s="78"/>
      <c r="R1256" s="403"/>
      <c r="S1256" s="386"/>
      <c r="T1256" s="78"/>
      <c r="Y1256" s="42"/>
    </row>
    <row r="1257" spans="1:25">
      <c r="A1257" s="399"/>
      <c r="B1257" s="18"/>
      <c r="C1257" s="78"/>
      <c r="D1257" s="78"/>
      <c r="E1257" s="78"/>
      <c r="F1257" s="78"/>
      <c r="G1257" s="400"/>
      <c r="H1257" s="400"/>
      <c r="I1257" s="401"/>
      <c r="J1257" s="78"/>
      <c r="K1257" s="78"/>
      <c r="L1257" s="402"/>
      <c r="M1257" s="78"/>
      <c r="N1257" s="78"/>
      <c r="O1257" s="78"/>
      <c r="P1257" s="78"/>
      <c r="Q1257" s="78"/>
      <c r="R1257" s="403"/>
      <c r="S1257" s="386"/>
      <c r="T1257" s="78"/>
      <c r="Y1257" s="42"/>
    </row>
    <row r="1258" spans="1:25">
      <c r="A1258" s="399"/>
      <c r="B1258" s="18"/>
      <c r="C1258" s="78"/>
      <c r="D1258" s="78"/>
      <c r="E1258" s="78"/>
      <c r="F1258" s="78"/>
      <c r="G1258" s="400"/>
      <c r="H1258" s="400"/>
      <c r="I1258" s="401"/>
      <c r="J1258" s="78"/>
      <c r="K1258" s="78"/>
      <c r="L1258" s="402"/>
      <c r="M1258" s="78"/>
      <c r="N1258" s="78"/>
      <c r="O1258" s="78"/>
      <c r="P1258" s="78"/>
      <c r="Q1258" s="78"/>
      <c r="R1258" s="403"/>
      <c r="S1258" s="386"/>
      <c r="T1258" s="78"/>
      <c r="Y1258" s="42"/>
    </row>
    <row r="1259" spans="1:25">
      <c r="A1259" s="399"/>
      <c r="B1259" s="18"/>
      <c r="C1259" s="78"/>
      <c r="D1259" s="78"/>
      <c r="E1259" s="78"/>
      <c r="F1259" s="78"/>
      <c r="G1259" s="400"/>
      <c r="H1259" s="400"/>
      <c r="I1259" s="401"/>
      <c r="J1259" s="78"/>
      <c r="K1259" s="78"/>
      <c r="L1259" s="402"/>
      <c r="M1259" s="78"/>
      <c r="N1259" s="78"/>
      <c r="O1259" s="78"/>
      <c r="P1259" s="78"/>
      <c r="Q1259" s="78"/>
      <c r="R1259" s="403"/>
      <c r="S1259" s="386"/>
      <c r="T1259" s="78"/>
      <c r="Y1259" s="42"/>
    </row>
    <row r="1260" spans="1:25">
      <c r="A1260" s="399"/>
      <c r="B1260" s="18"/>
      <c r="C1260" s="78"/>
      <c r="D1260" s="78"/>
      <c r="E1260" s="78"/>
      <c r="F1260" s="78"/>
      <c r="G1260" s="400"/>
      <c r="H1260" s="400"/>
      <c r="I1260" s="401"/>
      <c r="J1260" s="78"/>
      <c r="K1260" s="78"/>
      <c r="L1260" s="402"/>
      <c r="M1260" s="78"/>
      <c r="N1260" s="78"/>
      <c r="O1260" s="78"/>
      <c r="P1260" s="78"/>
      <c r="Q1260" s="78"/>
      <c r="R1260" s="403"/>
      <c r="S1260" s="386"/>
      <c r="T1260" s="78"/>
      <c r="Y1260" s="42"/>
    </row>
    <row r="1261" spans="1:25">
      <c r="A1261" s="399"/>
      <c r="B1261" s="18"/>
      <c r="C1261" s="78"/>
      <c r="D1261" s="78"/>
      <c r="E1261" s="78"/>
      <c r="F1261" s="78"/>
      <c r="G1261" s="400"/>
      <c r="H1261" s="400"/>
      <c r="I1261" s="401"/>
      <c r="J1261" s="78"/>
      <c r="K1261" s="78"/>
      <c r="L1261" s="402"/>
      <c r="M1261" s="78"/>
      <c r="N1261" s="78"/>
      <c r="O1261" s="78"/>
      <c r="P1261" s="78"/>
      <c r="Q1261" s="78"/>
      <c r="R1261" s="403"/>
      <c r="S1261" s="386"/>
      <c r="T1261" s="78"/>
      <c r="Y1261" s="42"/>
    </row>
    <row r="1262" spans="1:25">
      <c r="A1262" s="399"/>
      <c r="B1262" s="18"/>
      <c r="C1262" s="78"/>
      <c r="D1262" s="78"/>
      <c r="E1262" s="78"/>
      <c r="F1262" s="78"/>
      <c r="G1262" s="400"/>
      <c r="H1262" s="400"/>
      <c r="I1262" s="401"/>
      <c r="J1262" s="78"/>
      <c r="K1262" s="78"/>
      <c r="L1262" s="402"/>
      <c r="M1262" s="78"/>
      <c r="N1262" s="78"/>
      <c r="O1262" s="78"/>
      <c r="P1262" s="78"/>
      <c r="Q1262" s="78"/>
      <c r="R1262" s="403"/>
      <c r="S1262" s="386"/>
      <c r="T1262" s="78"/>
      <c r="Y1262" s="42"/>
    </row>
    <row r="1263" spans="1:25">
      <c r="A1263" s="399"/>
      <c r="B1263" s="18"/>
      <c r="C1263" s="78"/>
      <c r="D1263" s="78"/>
      <c r="E1263" s="78"/>
      <c r="F1263" s="78"/>
      <c r="G1263" s="400"/>
      <c r="H1263" s="400"/>
      <c r="I1263" s="401"/>
      <c r="J1263" s="78"/>
      <c r="K1263" s="78"/>
      <c r="L1263" s="402"/>
      <c r="M1263" s="78"/>
      <c r="N1263" s="78"/>
      <c r="O1263" s="78"/>
      <c r="P1263" s="78"/>
      <c r="Q1263" s="78"/>
      <c r="R1263" s="403"/>
      <c r="S1263" s="386"/>
      <c r="T1263" s="78"/>
      <c r="Y1263" s="42"/>
    </row>
    <row r="1264" spans="1:25">
      <c r="A1264" s="399"/>
      <c r="B1264" s="18"/>
      <c r="C1264" s="78"/>
      <c r="D1264" s="78"/>
      <c r="E1264" s="78"/>
      <c r="F1264" s="78"/>
      <c r="G1264" s="400"/>
      <c r="H1264" s="400"/>
      <c r="I1264" s="401"/>
      <c r="J1264" s="78"/>
      <c r="K1264" s="78"/>
      <c r="L1264" s="402"/>
      <c r="M1264" s="78"/>
      <c r="N1264" s="78"/>
      <c r="O1264" s="78"/>
      <c r="P1264" s="78"/>
      <c r="Q1264" s="78"/>
      <c r="R1264" s="403"/>
      <c r="S1264" s="386"/>
      <c r="T1264" s="78"/>
      <c r="Y1264" s="42"/>
    </row>
    <row r="1265" spans="1:25">
      <c r="A1265" s="399"/>
      <c r="B1265" s="18"/>
      <c r="C1265" s="78"/>
      <c r="D1265" s="78"/>
      <c r="E1265" s="78"/>
      <c r="F1265" s="78"/>
      <c r="G1265" s="400"/>
      <c r="H1265" s="400"/>
      <c r="I1265" s="401"/>
      <c r="J1265" s="78"/>
      <c r="K1265" s="78"/>
      <c r="L1265" s="402"/>
      <c r="M1265" s="78"/>
      <c r="N1265" s="78"/>
      <c r="O1265" s="78"/>
      <c r="P1265" s="78"/>
      <c r="Q1265" s="78"/>
      <c r="R1265" s="403"/>
      <c r="S1265" s="386"/>
      <c r="T1265" s="78"/>
      <c r="Y1265" s="42"/>
    </row>
    <row r="1266" spans="1:25">
      <c r="A1266" s="399"/>
      <c r="B1266" s="18"/>
      <c r="C1266" s="78"/>
      <c r="D1266" s="78"/>
      <c r="E1266" s="78"/>
      <c r="F1266" s="78"/>
      <c r="G1266" s="400"/>
      <c r="H1266" s="400"/>
      <c r="I1266" s="401"/>
      <c r="J1266" s="78"/>
      <c r="K1266" s="78"/>
      <c r="L1266" s="402"/>
      <c r="M1266" s="78"/>
      <c r="N1266" s="78"/>
      <c r="O1266" s="78"/>
      <c r="P1266" s="78"/>
      <c r="Q1266" s="78"/>
      <c r="R1266" s="403"/>
      <c r="S1266" s="386"/>
      <c r="T1266" s="78"/>
      <c r="Y1266" s="42"/>
    </row>
    <row r="1267" spans="1:25">
      <c r="A1267" s="399"/>
      <c r="B1267" s="18"/>
      <c r="C1267" s="78"/>
      <c r="D1267" s="78"/>
      <c r="E1267" s="78"/>
      <c r="F1267" s="78"/>
      <c r="G1267" s="400"/>
      <c r="H1267" s="400"/>
      <c r="I1267" s="401"/>
      <c r="J1267" s="78"/>
      <c r="K1267" s="78"/>
      <c r="L1267" s="402"/>
      <c r="M1267" s="78"/>
      <c r="N1267" s="78"/>
      <c r="O1267" s="78"/>
      <c r="P1267" s="78"/>
      <c r="Q1267" s="78"/>
      <c r="R1267" s="403"/>
      <c r="S1267" s="386"/>
      <c r="T1267" s="78"/>
      <c r="Y1267" s="42"/>
    </row>
    <row r="1268" spans="1:25">
      <c r="A1268" s="399"/>
      <c r="B1268" s="18"/>
      <c r="C1268" s="78"/>
      <c r="D1268" s="78"/>
      <c r="E1268" s="78"/>
      <c r="F1268" s="78"/>
      <c r="G1268" s="400"/>
      <c r="H1268" s="400"/>
      <c r="I1268" s="401"/>
      <c r="J1268" s="78"/>
      <c r="K1268" s="78"/>
      <c r="L1268" s="402"/>
      <c r="M1268" s="78"/>
      <c r="N1268" s="78"/>
      <c r="O1268" s="78"/>
      <c r="P1268" s="78"/>
      <c r="Q1268" s="78"/>
      <c r="R1268" s="403"/>
      <c r="S1268" s="386"/>
      <c r="T1268" s="78"/>
      <c r="Y1268" s="42"/>
    </row>
    <row r="1269" spans="1:25">
      <c r="A1269" s="399"/>
      <c r="B1269" s="18"/>
      <c r="C1269" s="78"/>
      <c r="D1269" s="78"/>
      <c r="E1269" s="78"/>
      <c r="F1269" s="78"/>
      <c r="G1269" s="400"/>
      <c r="H1269" s="400"/>
      <c r="I1269" s="401"/>
      <c r="J1269" s="78"/>
      <c r="K1269" s="78"/>
      <c r="L1269" s="402"/>
      <c r="M1269" s="78"/>
      <c r="N1269" s="78"/>
      <c r="O1269" s="78"/>
      <c r="P1269" s="78"/>
      <c r="Q1269" s="78"/>
      <c r="R1269" s="403"/>
      <c r="S1269" s="386"/>
      <c r="T1269" s="78"/>
      <c r="Y1269" s="42"/>
    </row>
    <row r="1270" spans="1:25">
      <c r="A1270" s="399"/>
      <c r="B1270" s="18"/>
      <c r="C1270" s="78"/>
      <c r="D1270" s="78"/>
      <c r="E1270" s="78"/>
      <c r="F1270" s="78"/>
      <c r="G1270" s="400"/>
      <c r="H1270" s="400"/>
      <c r="I1270" s="401"/>
      <c r="J1270" s="78"/>
      <c r="K1270" s="78"/>
      <c r="L1270" s="402"/>
      <c r="M1270" s="78"/>
      <c r="N1270" s="78"/>
      <c r="O1270" s="78"/>
      <c r="P1270" s="78"/>
      <c r="Q1270" s="78"/>
      <c r="R1270" s="403"/>
      <c r="S1270" s="386"/>
      <c r="T1270" s="78"/>
      <c r="Y1270" s="42"/>
    </row>
    <row r="1271" spans="1:25">
      <c r="A1271" s="399"/>
      <c r="B1271" s="18"/>
      <c r="C1271" s="78"/>
      <c r="D1271" s="78"/>
      <c r="E1271" s="78"/>
      <c r="F1271" s="78"/>
      <c r="G1271" s="400"/>
      <c r="H1271" s="400"/>
      <c r="I1271" s="401"/>
      <c r="J1271" s="78"/>
      <c r="K1271" s="78"/>
      <c r="L1271" s="402"/>
      <c r="M1271" s="78"/>
      <c r="N1271" s="78"/>
      <c r="O1271" s="78"/>
      <c r="P1271" s="78"/>
      <c r="Q1271" s="78"/>
      <c r="R1271" s="403"/>
      <c r="S1271" s="386"/>
      <c r="T1271" s="78"/>
      <c r="Y1271" s="42"/>
    </row>
    <row r="1272" spans="1:25">
      <c r="A1272" s="399"/>
      <c r="B1272" s="18"/>
      <c r="C1272" s="78"/>
      <c r="D1272" s="78"/>
      <c r="E1272" s="78"/>
      <c r="F1272" s="78"/>
      <c r="G1272" s="400"/>
      <c r="H1272" s="400"/>
      <c r="I1272" s="401"/>
      <c r="J1272" s="78"/>
      <c r="K1272" s="78"/>
      <c r="L1272" s="402"/>
      <c r="M1272" s="78"/>
      <c r="N1272" s="78"/>
      <c r="O1272" s="78"/>
      <c r="P1272" s="78"/>
      <c r="Q1272" s="78"/>
      <c r="R1272" s="403"/>
      <c r="S1272" s="386"/>
      <c r="T1272" s="78"/>
      <c r="Y1272" s="42"/>
    </row>
    <row r="1273" spans="1:25">
      <c r="A1273" s="399"/>
      <c r="B1273" s="18"/>
      <c r="C1273" s="78"/>
      <c r="D1273" s="78"/>
      <c r="E1273" s="78"/>
      <c r="F1273" s="78"/>
      <c r="G1273" s="400"/>
      <c r="H1273" s="400"/>
      <c r="I1273" s="401"/>
      <c r="J1273" s="78"/>
      <c r="K1273" s="78"/>
      <c r="L1273" s="402"/>
      <c r="M1273" s="78"/>
      <c r="N1273" s="78"/>
      <c r="O1273" s="78"/>
      <c r="P1273" s="78"/>
      <c r="Q1273" s="78"/>
      <c r="R1273" s="403"/>
      <c r="S1273" s="386"/>
      <c r="T1273" s="78"/>
      <c r="Y1273" s="42"/>
    </row>
    <row r="1274" spans="1:25">
      <c r="A1274" s="399"/>
      <c r="B1274" s="18"/>
      <c r="C1274" s="78"/>
      <c r="D1274" s="78"/>
      <c r="E1274" s="78"/>
      <c r="F1274" s="78"/>
      <c r="G1274" s="400"/>
      <c r="H1274" s="400"/>
      <c r="I1274" s="401"/>
      <c r="J1274" s="78"/>
      <c r="K1274" s="78"/>
      <c r="L1274" s="402"/>
      <c r="M1274" s="78"/>
      <c r="N1274" s="78"/>
      <c r="O1274" s="78"/>
      <c r="P1274" s="78"/>
      <c r="Q1274" s="78"/>
      <c r="R1274" s="403"/>
      <c r="S1274" s="386"/>
      <c r="T1274" s="78"/>
      <c r="Y1274" s="42"/>
    </row>
    <row r="1275" spans="1:25">
      <c r="A1275" s="399"/>
      <c r="B1275" s="18"/>
      <c r="C1275" s="78"/>
      <c r="D1275" s="78"/>
      <c r="E1275" s="78"/>
      <c r="F1275" s="78"/>
      <c r="G1275" s="400"/>
      <c r="H1275" s="400"/>
      <c r="I1275" s="401"/>
      <c r="J1275" s="78"/>
      <c r="K1275" s="78"/>
      <c r="L1275" s="402"/>
      <c r="M1275" s="78"/>
      <c r="N1275" s="78"/>
      <c r="O1275" s="78"/>
      <c r="P1275" s="78"/>
      <c r="Q1275" s="78"/>
      <c r="R1275" s="403"/>
      <c r="S1275" s="386"/>
      <c r="T1275" s="78"/>
      <c r="Y1275" s="42"/>
    </row>
    <row r="1276" spans="1:25">
      <c r="A1276" s="399"/>
      <c r="B1276" s="18"/>
      <c r="C1276" s="78"/>
      <c r="D1276" s="78"/>
      <c r="E1276" s="78"/>
      <c r="F1276" s="78"/>
      <c r="G1276" s="400"/>
      <c r="H1276" s="400"/>
      <c r="I1276" s="401"/>
      <c r="J1276" s="78"/>
      <c r="K1276" s="78"/>
      <c r="L1276" s="402"/>
      <c r="M1276" s="78"/>
      <c r="N1276" s="78"/>
      <c r="O1276" s="78"/>
      <c r="P1276" s="78"/>
      <c r="Q1276" s="78"/>
      <c r="R1276" s="403"/>
      <c r="S1276" s="386"/>
      <c r="T1276" s="78"/>
      <c r="Y1276" s="42"/>
    </row>
    <row r="1277" spans="1:25">
      <c r="A1277" s="399"/>
      <c r="B1277" s="18"/>
      <c r="C1277" s="78"/>
      <c r="D1277" s="78"/>
      <c r="E1277" s="78"/>
      <c r="F1277" s="78"/>
      <c r="G1277" s="400"/>
      <c r="H1277" s="400"/>
      <c r="I1277" s="401"/>
      <c r="J1277" s="78"/>
      <c r="K1277" s="78"/>
      <c r="L1277" s="402"/>
      <c r="M1277" s="78"/>
      <c r="N1277" s="78"/>
      <c r="O1277" s="78"/>
      <c r="P1277" s="78"/>
      <c r="Q1277" s="78"/>
      <c r="R1277" s="403"/>
      <c r="S1277" s="386"/>
      <c r="T1277" s="78"/>
      <c r="Y1277" s="42"/>
    </row>
    <row r="1278" spans="1:25">
      <c r="A1278" s="399"/>
      <c r="B1278" s="18"/>
      <c r="C1278" s="78"/>
      <c r="D1278" s="78"/>
      <c r="E1278" s="78"/>
      <c r="F1278" s="78"/>
      <c r="G1278" s="400"/>
      <c r="H1278" s="400"/>
      <c r="I1278" s="401"/>
      <c r="J1278" s="78"/>
      <c r="K1278" s="78"/>
      <c r="L1278" s="402"/>
      <c r="M1278" s="78"/>
      <c r="N1278" s="78"/>
      <c r="O1278" s="78"/>
      <c r="P1278" s="78"/>
      <c r="Q1278" s="78"/>
      <c r="R1278" s="403"/>
      <c r="S1278" s="386"/>
      <c r="T1278" s="78"/>
      <c r="Y1278" s="42"/>
    </row>
    <row r="1279" spans="1:25">
      <c r="A1279" s="399"/>
      <c r="B1279" s="18"/>
      <c r="C1279" s="78"/>
      <c r="D1279" s="78"/>
      <c r="E1279" s="78"/>
      <c r="F1279" s="78"/>
      <c r="G1279" s="400"/>
      <c r="H1279" s="400"/>
      <c r="I1279" s="401"/>
      <c r="J1279" s="78"/>
      <c r="K1279" s="78"/>
      <c r="L1279" s="402"/>
      <c r="M1279" s="78"/>
      <c r="N1279" s="78"/>
      <c r="O1279" s="78"/>
      <c r="P1279" s="78"/>
      <c r="Q1279" s="78"/>
      <c r="R1279" s="403"/>
      <c r="S1279" s="386"/>
      <c r="T1279" s="78"/>
      <c r="Y1279" s="42"/>
    </row>
    <row r="1280" spans="1:25">
      <c r="A1280" s="399"/>
      <c r="B1280" s="18"/>
      <c r="C1280" s="78"/>
      <c r="D1280" s="78"/>
      <c r="E1280" s="78"/>
      <c r="F1280" s="78"/>
      <c r="G1280" s="400"/>
      <c r="H1280" s="400"/>
      <c r="I1280" s="401"/>
      <c r="J1280" s="78"/>
      <c r="K1280" s="78"/>
      <c r="L1280" s="402"/>
      <c r="M1280" s="78"/>
      <c r="N1280" s="78"/>
      <c r="O1280" s="78"/>
      <c r="P1280" s="78"/>
      <c r="Q1280" s="78"/>
      <c r="R1280" s="403"/>
      <c r="S1280" s="386"/>
      <c r="T1280" s="78"/>
      <c r="Y1280" s="42"/>
    </row>
    <row r="1281" spans="1:25">
      <c r="A1281" s="399"/>
      <c r="B1281" s="18"/>
      <c r="C1281" s="78"/>
      <c r="D1281" s="78"/>
      <c r="E1281" s="78"/>
      <c r="F1281" s="78"/>
      <c r="G1281" s="400"/>
      <c r="H1281" s="400"/>
      <c r="I1281" s="401"/>
      <c r="J1281" s="78"/>
      <c r="K1281" s="78"/>
      <c r="L1281" s="402"/>
      <c r="M1281" s="78"/>
      <c r="N1281" s="78"/>
      <c r="O1281" s="78"/>
      <c r="P1281" s="78"/>
      <c r="Q1281" s="78"/>
      <c r="R1281" s="403"/>
      <c r="S1281" s="386"/>
      <c r="T1281" s="78"/>
      <c r="Y1281" s="42"/>
    </row>
  </sheetData>
  <mergeCells count="4">
    <mergeCell ref="J1:K1"/>
    <mergeCell ref="O1:P1"/>
    <mergeCell ref="R1:R2"/>
    <mergeCell ref="J2:K2"/>
  </mergeCells>
  <conditionalFormatting sqref="I1:I358 I361:I367 I371:I1281">
    <cfRule type="cellIs" dxfId="15" priority="1" operator="lessThan">
      <formula>0</formula>
    </cfRule>
  </conditionalFormatting>
  <conditionalFormatting sqref="J2:K2">
    <cfRule type="cellIs" dxfId="14" priority="76" operator="lessThan">
      <formula>0</formula>
    </cfRule>
    <cfRule type="cellIs" dxfId="13" priority="77" operator="lessThan">
      <formula>0</formula>
    </cfRule>
  </conditionalFormatting>
  <conditionalFormatting sqref="M5 M7 M9">
    <cfRule type="cellIs" dxfId="12" priority="72" operator="lessThan">
      <formula>0</formula>
    </cfRule>
  </conditionalFormatting>
  <conditionalFormatting sqref="M32 M34 M36">
    <cfRule type="cellIs" dxfId="11" priority="71" operator="lessThan">
      <formula>0</formula>
    </cfRule>
  </conditionalFormatting>
  <conditionalFormatting sqref="M61 M63 M65">
    <cfRule type="cellIs" dxfId="10" priority="70" operator="lessThan">
      <formula>0</formula>
    </cfRule>
  </conditionalFormatting>
  <conditionalFormatting sqref="M78 M80 M82">
    <cfRule type="cellIs" dxfId="9" priority="69" operator="lessThan">
      <formula>0</formula>
    </cfRule>
  </conditionalFormatting>
  <conditionalFormatting sqref="M109 M111 M113">
    <cfRule type="cellIs" dxfId="8" priority="68" operator="lessThan">
      <formula>0</formula>
    </cfRule>
  </conditionalFormatting>
  <conditionalFormatting sqref="M142 M144 M146">
    <cfRule type="cellIs" dxfId="7" priority="67" operator="lessThan">
      <formula>0</formula>
    </cfRule>
  </conditionalFormatting>
  <conditionalFormatting sqref="M186 M188 M190">
    <cfRule type="cellIs" dxfId="6" priority="66" operator="lessThan">
      <formula>0</formula>
    </cfRule>
  </conditionalFormatting>
  <conditionalFormatting sqref="M231 M233 M235">
    <cfRule type="cellIs" dxfId="5" priority="49" operator="lessThan">
      <formula>0</formula>
    </cfRule>
  </conditionalFormatting>
  <conditionalFormatting sqref="M273 M275 M277">
    <cfRule type="cellIs" dxfId="4" priority="30" operator="lessThan">
      <formula>0</formula>
    </cfRule>
  </conditionalFormatting>
  <conditionalFormatting sqref="M308">
    <cfRule type="cellIs" dxfId="3" priority="18" operator="lessThan">
      <formula>0</formula>
    </cfRule>
  </conditionalFormatting>
  <conditionalFormatting sqref="M310">
    <cfRule type="cellIs" dxfId="2" priority="17" operator="lessThan">
      <formula>0</formula>
    </cfRule>
  </conditionalFormatting>
  <conditionalFormatting sqref="M312">
    <cfRule type="cellIs" dxfId="1" priority="16" operator="lessThan">
      <formula>0</formula>
    </cfRule>
  </conditionalFormatting>
  <conditionalFormatting sqref="M343 M345 M347 M380 M382 M384">
    <cfRule type="cellIs" dxfId="0" priority="3" operator="lessThan">
      <formula>0</formula>
    </cfRule>
  </conditionalFormatting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defaultColWidth="14.42578125" defaultRowHeight="15" customHeight="1"/>
  <cols>
    <col min="1" max="1" width="59.42578125" customWidth="1"/>
    <col min="2" max="26" width="8.5703125" customWidth="1"/>
  </cols>
  <sheetData>
    <row r="1" spans="1:1">
      <c r="A1" s="39" t="s">
        <v>119</v>
      </c>
    </row>
    <row r="2" spans="1:1">
      <c r="A2" s="39" t="s">
        <v>120</v>
      </c>
    </row>
    <row r="3" spans="1:1">
      <c r="A3" s="39" t="s">
        <v>121</v>
      </c>
    </row>
    <row r="4" spans="1:1">
      <c r="A4" s="39" t="s">
        <v>122</v>
      </c>
    </row>
    <row r="5" spans="1:1">
      <c r="A5" s="39" t="s">
        <v>123</v>
      </c>
    </row>
    <row r="6" spans="1:1">
      <c r="A6" s="39" t="s">
        <v>124</v>
      </c>
    </row>
  </sheetData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1.42578125" customWidth="1"/>
    <col min="2" max="2" width="11.5703125" customWidth="1"/>
    <col min="3" max="3" width="8" customWidth="1"/>
    <col min="4" max="4" width="7.42578125" customWidth="1"/>
    <col min="5" max="5" width="10.42578125" customWidth="1"/>
    <col min="6" max="6" width="7.5703125" customWidth="1"/>
    <col min="7" max="7" width="6.5703125" customWidth="1"/>
    <col min="8" max="8" width="10.5703125" customWidth="1"/>
    <col min="9" max="9" width="13" customWidth="1"/>
    <col min="10" max="10" width="7.42578125" customWidth="1"/>
    <col min="11" max="11" width="2.5703125" customWidth="1"/>
    <col min="12" max="12" width="10.85546875" customWidth="1"/>
    <col min="13" max="13" width="20" customWidth="1"/>
    <col min="14" max="14" width="13.140625" customWidth="1"/>
    <col min="15" max="17" width="28" customWidth="1"/>
    <col min="18" max="18" width="12" customWidth="1"/>
    <col min="19" max="19" width="10.5703125" customWidth="1"/>
    <col min="20" max="21" width="8.85546875" customWidth="1"/>
    <col min="22" max="26" width="28" customWidth="1"/>
  </cols>
  <sheetData>
    <row r="1" spans="1:26" ht="24.75" customHeight="1">
      <c r="A1" s="598" t="s">
        <v>0</v>
      </c>
      <c r="B1" s="599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936"/>
      <c r="K1" s="900"/>
      <c r="L1" s="937" t="s">
        <v>10</v>
      </c>
      <c r="M1" s="601" t="s">
        <v>11</v>
      </c>
      <c r="N1" s="602">
        <f>COUNTIF(I3:I289,"&gt;0")</f>
        <v>53</v>
      </c>
      <c r="O1" s="603"/>
      <c r="P1" s="603"/>
      <c r="Q1" s="603"/>
      <c r="R1" s="934" t="s">
        <v>13</v>
      </c>
      <c r="S1" s="604"/>
      <c r="T1" s="603"/>
      <c r="U1" s="603"/>
      <c r="V1" s="8"/>
      <c r="W1" s="8"/>
      <c r="X1" s="8"/>
      <c r="Y1" s="8"/>
      <c r="Z1" s="8"/>
    </row>
    <row r="2" spans="1:26" ht="15.75">
      <c r="A2" s="605"/>
      <c r="B2" s="605"/>
      <c r="C2" s="605"/>
      <c r="D2" s="605"/>
      <c r="E2" s="606"/>
      <c r="F2" s="606"/>
      <c r="G2" s="606"/>
      <c r="H2" s="460" t="s">
        <v>16</v>
      </c>
      <c r="I2" s="461">
        <f>SUM(I3:I1000)</f>
        <v>-6740.4599999999982</v>
      </c>
      <c r="J2" s="462">
        <f>SUM(J3:J1000)</f>
        <v>-21.999999999999996</v>
      </c>
      <c r="K2" s="463" t="s">
        <v>9</v>
      </c>
      <c r="L2" s="900"/>
      <c r="M2" s="607" t="s">
        <v>18</v>
      </c>
      <c r="N2" s="608">
        <f>COUNTIF(I3:I289,"&lt;0")</f>
        <v>19</v>
      </c>
      <c r="O2" s="609"/>
      <c r="P2" s="609"/>
      <c r="Q2" s="609"/>
      <c r="R2" s="900"/>
      <c r="S2" s="610"/>
      <c r="T2" s="609"/>
      <c r="U2" s="609"/>
      <c r="V2" s="20"/>
      <c r="W2" s="20"/>
      <c r="X2" s="20"/>
      <c r="Y2" s="20"/>
      <c r="Z2" s="20"/>
    </row>
    <row r="3" spans="1:26" ht="15" customHeight="1">
      <c r="A3" s="579">
        <v>43467</v>
      </c>
      <c r="B3" s="580" t="s">
        <v>47</v>
      </c>
      <c r="C3" s="581" t="s">
        <v>69</v>
      </c>
      <c r="D3" s="582" t="s">
        <v>115</v>
      </c>
      <c r="E3" s="581" t="s">
        <v>71</v>
      </c>
      <c r="F3" s="582">
        <v>1400</v>
      </c>
      <c r="G3" s="584">
        <v>25.46</v>
      </c>
      <c r="H3" s="584">
        <v>0</v>
      </c>
      <c r="I3" s="585">
        <v>0</v>
      </c>
      <c r="J3" s="586">
        <v>0</v>
      </c>
      <c r="K3" s="581" t="s">
        <v>9</v>
      </c>
      <c r="L3" s="585">
        <f t="shared" ref="L3:L102" si="0">IF(B3="Compra",(F3*G3)+10+(F3*G3*0.000325),"")</f>
        <v>35665.584300000002</v>
      </c>
      <c r="M3" s="935" t="s">
        <v>19</v>
      </c>
      <c r="N3" s="900"/>
      <c r="O3" s="611"/>
      <c r="P3" s="611"/>
      <c r="Q3" s="611"/>
      <c r="R3" s="464">
        <f>'Operações 2018'!R104</f>
        <v>1459.9637035297683</v>
      </c>
      <c r="S3" s="612">
        <f t="shared" ref="S3:S29" si="1">IF(R3&lt;&gt;R2,R3-R2,"")</f>
        <v>1459.9637035297683</v>
      </c>
      <c r="T3" s="611"/>
      <c r="U3" s="611"/>
      <c r="V3" s="88"/>
      <c r="W3" s="88"/>
      <c r="X3" s="88"/>
      <c r="Y3" s="88"/>
      <c r="Z3" s="88"/>
    </row>
    <row r="4" spans="1:26">
      <c r="A4" s="579">
        <v>43482</v>
      </c>
      <c r="B4" s="580" t="s">
        <v>48</v>
      </c>
      <c r="C4" s="581" t="s">
        <v>69</v>
      </c>
      <c r="D4" s="582" t="s">
        <v>115</v>
      </c>
      <c r="E4" s="581" t="s">
        <v>71</v>
      </c>
      <c r="F4" s="582">
        <v>1400</v>
      </c>
      <c r="G4" s="584">
        <v>24.11</v>
      </c>
      <c r="H4" s="584">
        <v>25.47</v>
      </c>
      <c r="I4" s="585">
        <v>-1890.1</v>
      </c>
      <c r="J4" s="586">
        <v>-5.3</v>
      </c>
      <c r="K4" s="581" t="s">
        <v>9</v>
      </c>
      <c r="L4" s="585" t="str">
        <f t="shared" si="0"/>
        <v/>
      </c>
      <c r="M4" s="465" t="s">
        <v>21</v>
      </c>
      <c r="N4" s="466">
        <f>IFERROR(AVERAGE(L3:L10),0)</f>
        <v>30271.331737499997</v>
      </c>
      <c r="O4" s="611"/>
      <c r="P4" s="611"/>
      <c r="Q4" s="611"/>
      <c r="R4" s="464">
        <f t="shared" ref="R4:R29" si="2">R3*((J4/100)+1)</f>
        <v>1382.5856272426904</v>
      </c>
      <c r="S4" s="612">
        <f t="shared" si="1"/>
        <v>-77.378076287077874</v>
      </c>
      <c r="T4" s="611"/>
      <c r="U4" s="611"/>
      <c r="V4" s="88"/>
      <c r="W4" s="88"/>
      <c r="X4" s="88"/>
      <c r="Y4" s="88"/>
      <c r="Z4" s="88"/>
    </row>
    <row r="5" spans="1:26">
      <c r="A5" s="613">
        <v>43482</v>
      </c>
      <c r="B5" s="614" t="s">
        <v>47</v>
      </c>
      <c r="C5" s="615" t="s">
        <v>69</v>
      </c>
      <c r="D5" s="615" t="s">
        <v>125</v>
      </c>
      <c r="E5" s="615" t="s">
        <v>71</v>
      </c>
      <c r="F5" s="616">
        <v>5300</v>
      </c>
      <c r="G5" s="617">
        <v>5.79</v>
      </c>
      <c r="H5" s="617">
        <v>0</v>
      </c>
      <c r="I5" s="618">
        <v>0</v>
      </c>
      <c r="J5" s="619">
        <v>0</v>
      </c>
      <c r="K5" s="615" t="s">
        <v>9</v>
      </c>
      <c r="L5" s="618">
        <f t="shared" si="0"/>
        <v>30706.973275</v>
      </c>
      <c r="M5" s="620" t="s">
        <v>24</v>
      </c>
      <c r="N5" s="467">
        <f>SUM(I3:I10)</f>
        <v>-6554.23</v>
      </c>
      <c r="O5" s="611"/>
      <c r="P5" s="611"/>
      <c r="Q5" s="611"/>
      <c r="R5" s="464">
        <f t="shared" si="2"/>
        <v>1382.5856272426904</v>
      </c>
      <c r="S5" s="612" t="str">
        <f t="shared" si="1"/>
        <v/>
      </c>
      <c r="T5" s="611"/>
      <c r="U5" s="611"/>
      <c r="V5" s="88"/>
      <c r="W5" s="88"/>
      <c r="X5" s="88"/>
      <c r="Y5" s="88"/>
      <c r="Z5" s="88"/>
    </row>
    <row r="6" spans="1:26">
      <c r="A6" s="613">
        <v>43483</v>
      </c>
      <c r="B6" s="614" t="s">
        <v>48</v>
      </c>
      <c r="C6" s="615" t="s">
        <v>69</v>
      </c>
      <c r="D6" s="615" t="s">
        <v>125</v>
      </c>
      <c r="E6" s="615" t="s">
        <v>71</v>
      </c>
      <c r="F6" s="616">
        <v>5300</v>
      </c>
      <c r="G6" s="617">
        <v>6.07</v>
      </c>
      <c r="H6" s="617">
        <v>5.79</v>
      </c>
      <c r="I6" s="618">
        <v>1496.88</v>
      </c>
      <c r="J6" s="619">
        <v>4.87</v>
      </c>
      <c r="K6" s="615" t="s">
        <v>9</v>
      </c>
      <c r="L6" s="618" t="str">
        <f t="shared" si="0"/>
        <v/>
      </c>
      <c r="M6" s="468" t="s">
        <v>126</v>
      </c>
      <c r="N6" s="469">
        <f>SUM(J3:J10)/100</f>
        <v>-0.19800000000000001</v>
      </c>
      <c r="O6" s="611"/>
      <c r="P6" s="611"/>
      <c r="Q6" s="611"/>
      <c r="R6" s="464">
        <f t="shared" si="2"/>
        <v>1449.9175472894094</v>
      </c>
      <c r="S6" s="612">
        <f t="shared" si="1"/>
        <v>67.331920046719006</v>
      </c>
      <c r="T6" s="611"/>
      <c r="U6" s="611"/>
      <c r="V6" s="88"/>
      <c r="W6" s="88"/>
      <c r="X6" s="88"/>
      <c r="Y6" s="88"/>
      <c r="Z6" s="88"/>
    </row>
    <row r="7" spans="1:26">
      <c r="A7" s="613">
        <v>43486</v>
      </c>
      <c r="B7" s="614" t="s">
        <v>47</v>
      </c>
      <c r="C7" s="615" t="s">
        <v>69</v>
      </c>
      <c r="D7" s="615" t="s">
        <v>125</v>
      </c>
      <c r="E7" s="615" t="s">
        <v>71</v>
      </c>
      <c r="F7" s="616">
        <v>5600</v>
      </c>
      <c r="G7" s="617">
        <v>5.6</v>
      </c>
      <c r="H7" s="617">
        <v>0</v>
      </c>
      <c r="I7" s="618">
        <v>0</v>
      </c>
      <c r="J7" s="619">
        <v>0</v>
      </c>
      <c r="K7" s="615" t="s">
        <v>9</v>
      </c>
      <c r="L7" s="618">
        <f t="shared" si="0"/>
        <v>31380.191999999995</v>
      </c>
      <c r="M7" s="935" t="s">
        <v>35</v>
      </c>
      <c r="N7" s="900"/>
      <c r="O7" s="611"/>
      <c r="P7" s="611"/>
      <c r="Q7" s="611"/>
      <c r="R7" s="464">
        <f t="shared" si="2"/>
        <v>1449.9175472894094</v>
      </c>
      <c r="S7" s="612" t="str">
        <f t="shared" si="1"/>
        <v/>
      </c>
      <c r="T7" s="611"/>
      <c r="U7" s="611"/>
      <c r="V7" s="88"/>
      <c r="W7" s="88"/>
      <c r="X7" s="88"/>
      <c r="Y7" s="88"/>
      <c r="Z7" s="88"/>
    </row>
    <row r="8" spans="1:26">
      <c r="A8" s="613">
        <v>43494</v>
      </c>
      <c r="B8" s="614" t="s">
        <v>48</v>
      </c>
      <c r="C8" s="615" t="s">
        <v>69</v>
      </c>
      <c r="D8" s="615" t="s">
        <v>125</v>
      </c>
      <c r="E8" s="615" t="s">
        <v>71</v>
      </c>
      <c r="F8" s="616">
        <v>5600</v>
      </c>
      <c r="G8" s="617">
        <v>4.46</v>
      </c>
      <c r="H8" s="617">
        <v>5.6</v>
      </c>
      <c r="I8" s="618">
        <v>-6401.02</v>
      </c>
      <c r="J8" s="619">
        <v>-20.39</v>
      </c>
      <c r="K8" s="615" t="s">
        <v>9</v>
      </c>
      <c r="L8" s="618" t="str">
        <f t="shared" si="0"/>
        <v/>
      </c>
      <c r="M8" s="465" t="s">
        <v>21</v>
      </c>
      <c r="N8" s="466">
        <f>IFERROR(AVERAGE(L11:L25),0)</f>
        <v>21844.593937499998</v>
      </c>
      <c r="O8" s="611"/>
      <c r="P8" s="611"/>
      <c r="Q8" s="611"/>
      <c r="R8" s="464">
        <f t="shared" si="2"/>
        <v>1154.2793593970989</v>
      </c>
      <c r="S8" s="612">
        <f t="shared" si="1"/>
        <v>-295.6381878923105</v>
      </c>
      <c r="T8" s="611"/>
      <c r="U8" s="611"/>
      <c r="V8" s="88"/>
      <c r="W8" s="88"/>
      <c r="X8" s="88"/>
      <c r="Y8" s="88"/>
      <c r="Z8" s="88"/>
    </row>
    <row r="9" spans="1:26">
      <c r="A9" s="621">
        <v>43495</v>
      </c>
      <c r="B9" s="622" t="s">
        <v>47</v>
      </c>
      <c r="C9" s="623" t="s">
        <v>69</v>
      </c>
      <c r="D9" s="623" t="s">
        <v>82</v>
      </c>
      <c r="E9" s="623" t="s">
        <v>71</v>
      </c>
      <c r="F9" s="624">
        <v>500</v>
      </c>
      <c r="G9" s="625">
        <v>46.63</v>
      </c>
      <c r="H9" s="625">
        <v>0</v>
      </c>
      <c r="I9" s="626">
        <v>0</v>
      </c>
      <c r="J9" s="627">
        <v>0</v>
      </c>
      <c r="K9" s="623" t="s">
        <v>9</v>
      </c>
      <c r="L9" s="626">
        <f t="shared" si="0"/>
        <v>23332.577375000001</v>
      </c>
      <c r="M9" s="620" t="s">
        <v>24</v>
      </c>
      <c r="N9" s="467">
        <f>SUM(I11:I25)</f>
        <v>2002.0700000000002</v>
      </c>
      <c r="O9" s="611"/>
      <c r="P9" s="611"/>
      <c r="Q9" s="611"/>
      <c r="R9" s="464">
        <f t="shared" si="2"/>
        <v>1154.2793593970989</v>
      </c>
      <c r="S9" s="612" t="str">
        <f t="shared" si="1"/>
        <v/>
      </c>
      <c r="T9" s="611"/>
      <c r="U9" s="611"/>
      <c r="V9" s="88"/>
      <c r="W9" s="88"/>
      <c r="X9" s="88"/>
      <c r="Y9" s="88"/>
      <c r="Z9" s="88"/>
    </row>
    <row r="10" spans="1:26">
      <c r="A10" s="470">
        <v>43496</v>
      </c>
      <c r="B10" s="471" t="s">
        <v>48</v>
      </c>
      <c r="C10" s="472" t="s">
        <v>69</v>
      </c>
      <c r="D10" s="472" t="s">
        <v>82</v>
      </c>
      <c r="E10" s="472" t="s">
        <v>71</v>
      </c>
      <c r="F10" s="473">
        <v>500</v>
      </c>
      <c r="G10" s="474">
        <v>47.11</v>
      </c>
      <c r="H10" s="474">
        <v>46.63</v>
      </c>
      <c r="I10" s="475">
        <v>240.01</v>
      </c>
      <c r="J10" s="476">
        <v>1.02</v>
      </c>
      <c r="K10" s="472" t="s">
        <v>9</v>
      </c>
      <c r="L10" s="475" t="str">
        <f t="shared" si="0"/>
        <v/>
      </c>
      <c r="M10" s="468" t="s">
        <v>126</v>
      </c>
      <c r="N10" s="469">
        <f>SUM(J11:J25)/100</f>
        <v>7.0099999999999996E-2</v>
      </c>
      <c r="O10" s="611"/>
      <c r="P10" s="611"/>
      <c r="Q10" s="611"/>
      <c r="R10" s="464">
        <f t="shared" si="2"/>
        <v>1166.0530088629494</v>
      </c>
      <c r="S10" s="612">
        <f t="shared" si="1"/>
        <v>11.77364946585044</v>
      </c>
      <c r="T10" s="611"/>
      <c r="U10" s="611"/>
      <c r="V10" s="88"/>
      <c r="W10" s="88"/>
      <c r="X10" s="88"/>
      <c r="Y10" s="88"/>
      <c r="Z10" s="88"/>
    </row>
    <row r="11" spans="1:26">
      <c r="A11" s="621">
        <v>43497</v>
      </c>
      <c r="B11" s="622" t="s">
        <v>47</v>
      </c>
      <c r="C11" s="623" t="s">
        <v>69</v>
      </c>
      <c r="D11" s="623" t="s">
        <v>82</v>
      </c>
      <c r="E11" s="623" t="s">
        <v>71</v>
      </c>
      <c r="F11" s="624">
        <v>600</v>
      </c>
      <c r="G11" s="625">
        <v>46.64</v>
      </c>
      <c r="H11" s="625">
        <v>0</v>
      </c>
      <c r="I11" s="626">
        <v>0</v>
      </c>
      <c r="J11" s="627">
        <v>0</v>
      </c>
      <c r="K11" s="623" t="s">
        <v>9</v>
      </c>
      <c r="L11" s="626">
        <f t="shared" si="0"/>
        <v>28003.094799999999</v>
      </c>
      <c r="M11" s="935" t="s">
        <v>36</v>
      </c>
      <c r="N11" s="900"/>
      <c r="O11" s="611"/>
      <c r="P11" s="611"/>
      <c r="Q11" s="611"/>
      <c r="R11" s="464">
        <f t="shared" si="2"/>
        <v>1166.0530088629494</v>
      </c>
      <c r="S11" s="612" t="str">
        <f t="shared" si="1"/>
        <v/>
      </c>
      <c r="T11" s="611"/>
      <c r="U11" s="611"/>
      <c r="V11" s="88"/>
      <c r="W11" s="88"/>
      <c r="X11" s="88"/>
      <c r="Y11" s="88"/>
      <c r="Z11" s="88"/>
    </row>
    <row r="12" spans="1:26">
      <c r="A12" s="621">
        <v>43500</v>
      </c>
      <c r="B12" s="622" t="s">
        <v>48</v>
      </c>
      <c r="C12" s="623" t="s">
        <v>69</v>
      </c>
      <c r="D12" s="623" t="s">
        <v>82</v>
      </c>
      <c r="E12" s="623" t="s">
        <v>71</v>
      </c>
      <c r="F12" s="624">
        <v>600</v>
      </c>
      <c r="G12" s="625">
        <v>46.97</v>
      </c>
      <c r="H12" s="625">
        <v>46.64</v>
      </c>
      <c r="I12" s="626">
        <v>202.16</v>
      </c>
      <c r="J12" s="627">
        <v>0.71999999999999986</v>
      </c>
      <c r="K12" s="623" t="s">
        <v>9</v>
      </c>
      <c r="L12" s="626" t="str">
        <f t="shared" si="0"/>
        <v/>
      </c>
      <c r="M12" s="465" t="s">
        <v>21</v>
      </c>
      <c r="N12" s="466">
        <f>IFERROR(AVERAGE(L26:L34),0)</f>
        <v>20421.831689999999</v>
      </c>
      <c r="O12" s="611"/>
      <c r="P12" s="611"/>
      <c r="Q12" s="611"/>
      <c r="R12" s="464">
        <f t="shared" si="2"/>
        <v>1174.4485905267627</v>
      </c>
      <c r="S12" s="612">
        <f t="shared" si="1"/>
        <v>8.3955816638133456</v>
      </c>
      <c r="T12" s="611"/>
      <c r="U12" s="611"/>
      <c r="V12" s="88"/>
      <c r="W12" s="88"/>
      <c r="X12" s="88"/>
      <c r="Y12" s="88"/>
      <c r="Z12" s="88"/>
    </row>
    <row r="13" spans="1:26">
      <c r="A13" s="621">
        <v>43501</v>
      </c>
      <c r="B13" s="622" t="s">
        <v>47</v>
      </c>
      <c r="C13" s="623" t="s">
        <v>69</v>
      </c>
      <c r="D13" s="623" t="s">
        <v>82</v>
      </c>
      <c r="E13" s="623" t="s">
        <v>71</v>
      </c>
      <c r="F13" s="624">
        <v>600</v>
      </c>
      <c r="G13" s="625">
        <v>47.32</v>
      </c>
      <c r="H13" s="625">
        <v>0</v>
      </c>
      <c r="I13" s="626">
        <v>0</v>
      </c>
      <c r="J13" s="627">
        <v>0</v>
      </c>
      <c r="K13" s="623" t="s">
        <v>9</v>
      </c>
      <c r="L13" s="626">
        <f t="shared" si="0"/>
        <v>28411.2274</v>
      </c>
      <c r="M13" s="620" t="s">
        <v>24</v>
      </c>
      <c r="N13" s="467">
        <f>SUM(I26:I34)</f>
        <v>-810.08999999999992</v>
      </c>
      <c r="O13" s="611"/>
      <c r="P13" s="611"/>
      <c r="Q13" s="611"/>
      <c r="R13" s="464">
        <f t="shared" si="2"/>
        <v>1174.4485905267627</v>
      </c>
      <c r="S13" s="612" t="str">
        <f t="shared" si="1"/>
        <v/>
      </c>
      <c r="T13" s="611"/>
      <c r="U13" s="611"/>
      <c r="V13" s="88"/>
      <c r="W13" s="88"/>
      <c r="X13" s="88"/>
      <c r="Y13" s="88"/>
      <c r="Z13" s="88"/>
    </row>
    <row r="14" spans="1:26">
      <c r="A14" s="621">
        <v>43502</v>
      </c>
      <c r="B14" s="622" t="s">
        <v>48</v>
      </c>
      <c r="C14" s="623" t="s">
        <v>69</v>
      </c>
      <c r="D14" s="623" t="s">
        <v>82</v>
      </c>
      <c r="E14" s="623" t="s">
        <v>71</v>
      </c>
      <c r="F14" s="624">
        <v>600</v>
      </c>
      <c r="G14" s="625">
        <v>48.2</v>
      </c>
      <c r="H14" s="625">
        <v>47.32</v>
      </c>
      <c r="I14" s="626">
        <v>531.91999999999996</v>
      </c>
      <c r="J14" s="627">
        <v>1.87</v>
      </c>
      <c r="K14" s="623" t="s">
        <v>9</v>
      </c>
      <c r="L14" s="626" t="str">
        <f t="shared" si="0"/>
        <v/>
      </c>
      <c r="M14" s="468" t="s">
        <v>126</v>
      </c>
      <c r="N14" s="469">
        <f>SUM(J26:J34)/100</f>
        <v>-5.7899999999999993E-2</v>
      </c>
      <c r="O14" s="611"/>
      <c r="P14" s="611"/>
      <c r="Q14" s="611"/>
      <c r="R14" s="464">
        <f t="shared" si="2"/>
        <v>1196.4107791696131</v>
      </c>
      <c r="S14" s="612">
        <f t="shared" si="1"/>
        <v>21.962188642850379</v>
      </c>
      <c r="T14" s="611"/>
      <c r="U14" s="611"/>
      <c r="V14" s="88"/>
      <c r="W14" s="88"/>
      <c r="X14" s="88"/>
      <c r="Y14" s="88"/>
      <c r="Z14" s="88"/>
    </row>
    <row r="15" spans="1:26">
      <c r="A15" s="621">
        <v>43507</v>
      </c>
      <c r="B15" s="622" t="s">
        <v>47</v>
      </c>
      <c r="C15" s="623" t="s">
        <v>69</v>
      </c>
      <c r="D15" s="623" t="s">
        <v>82</v>
      </c>
      <c r="E15" s="623" t="s">
        <v>71</v>
      </c>
      <c r="F15" s="624">
        <v>600</v>
      </c>
      <c r="G15" s="625">
        <v>46.72</v>
      </c>
      <c r="H15" s="625">
        <v>0</v>
      </c>
      <c r="I15" s="626">
        <v>0</v>
      </c>
      <c r="J15" s="627">
        <v>0</v>
      </c>
      <c r="K15" s="623" t="s">
        <v>9</v>
      </c>
      <c r="L15" s="626">
        <f t="shared" si="0"/>
        <v>28051.110400000001</v>
      </c>
      <c r="M15" s="935" t="s">
        <v>37</v>
      </c>
      <c r="N15" s="900"/>
      <c r="O15" s="611"/>
      <c r="P15" s="611"/>
      <c r="Q15" s="611"/>
      <c r="R15" s="464">
        <f t="shared" si="2"/>
        <v>1196.4107791696131</v>
      </c>
      <c r="S15" s="612" t="str">
        <f t="shared" si="1"/>
        <v/>
      </c>
      <c r="T15" s="611"/>
      <c r="U15" s="611"/>
      <c r="V15" s="88"/>
      <c r="W15" s="88"/>
      <c r="X15" s="88"/>
      <c r="Y15" s="88"/>
      <c r="Z15" s="88"/>
    </row>
    <row r="16" spans="1:26">
      <c r="A16" s="621">
        <v>43516</v>
      </c>
      <c r="B16" s="622" t="s">
        <v>48</v>
      </c>
      <c r="C16" s="623" t="s">
        <v>69</v>
      </c>
      <c r="D16" s="623" t="s">
        <v>82</v>
      </c>
      <c r="E16" s="623" t="s">
        <v>71</v>
      </c>
      <c r="F16" s="624">
        <v>600</v>
      </c>
      <c r="G16" s="625">
        <v>47.31</v>
      </c>
      <c r="H16" s="625">
        <v>46.72</v>
      </c>
      <c r="I16" s="626">
        <v>358.2</v>
      </c>
      <c r="J16" s="627">
        <v>1.27</v>
      </c>
      <c r="K16" s="623" t="s">
        <v>9</v>
      </c>
      <c r="L16" s="626" t="str">
        <f t="shared" si="0"/>
        <v/>
      </c>
      <c r="M16" s="465" t="s">
        <v>21</v>
      </c>
      <c r="N16" s="466">
        <f>IFERROR(AVERAGE(L35:L44),0)</f>
        <v>12630.700395000002</v>
      </c>
      <c r="O16" s="611"/>
      <c r="P16" s="611"/>
      <c r="Q16" s="611"/>
      <c r="R16" s="464">
        <f t="shared" si="2"/>
        <v>1211.605196065067</v>
      </c>
      <c r="S16" s="612">
        <f t="shared" si="1"/>
        <v>15.194416895453969</v>
      </c>
      <c r="T16" s="611"/>
      <c r="U16" s="611"/>
      <c r="V16" s="88"/>
      <c r="W16" s="88"/>
      <c r="X16" s="88"/>
      <c r="Y16" s="88"/>
      <c r="Z16" s="88"/>
    </row>
    <row r="17" spans="1:26">
      <c r="A17" s="628">
        <v>43517</v>
      </c>
      <c r="B17" s="629" t="s">
        <v>47</v>
      </c>
      <c r="C17" s="630" t="s">
        <v>69</v>
      </c>
      <c r="D17" s="631" t="s">
        <v>127</v>
      </c>
      <c r="E17" s="630" t="s">
        <v>71</v>
      </c>
      <c r="F17" s="631">
        <v>6000</v>
      </c>
      <c r="G17" s="632">
        <v>3.4</v>
      </c>
      <c r="H17" s="632">
        <v>0</v>
      </c>
      <c r="I17" s="633">
        <v>0</v>
      </c>
      <c r="J17" s="634">
        <v>0</v>
      </c>
      <c r="K17" s="630" t="s">
        <v>9</v>
      </c>
      <c r="L17" s="633">
        <f t="shared" si="0"/>
        <v>20416.63</v>
      </c>
      <c r="M17" s="620" t="s">
        <v>24</v>
      </c>
      <c r="N17" s="467">
        <f>SUM(I35:I44)</f>
        <v>383.59</v>
      </c>
      <c r="O17" s="611"/>
      <c r="P17" s="611"/>
      <c r="Q17" s="611"/>
      <c r="R17" s="464">
        <f t="shared" si="2"/>
        <v>1211.605196065067</v>
      </c>
      <c r="S17" s="612" t="str">
        <f t="shared" si="1"/>
        <v/>
      </c>
      <c r="T17" s="611"/>
      <c r="U17" s="611"/>
      <c r="V17" s="88"/>
      <c r="W17" s="88"/>
      <c r="X17" s="88"/>
      <c r="Y17" s="88"/>
      <c r="Z17" s="88"/>
    </row>
    <row r="18" spans="1:26">
      <c r="A18" s="628">
        <v>43518</v>
      </c>
      <c r="B18" s="629" t="s">
        <v>48</v>
      </c>
      <c r="C18" s="630" t="s">
        <v>69</v>
      </c>
      <c r="D18" s="631" t="s">
        <v>127</v>
      </c>
      <c r="E18" s="630" t="s">
        <v>71</v>
      </c>
      <c r="F18" s="631">
        <v>6000</v>
      </c>
      <c r="G18" s="632">
        <v>3.29</v>
      </c>
      <c r="H18" s="632">
        <v>3.4</v>
      </c>
      <c r="I18" s="633">
        <v>-660.66</v>
      </c>
      <c r="J18" s="634">
        <v>-3.23</v>
      </c>
      <c r="K18" s="630" t="s">
        <v>9</v>
      </c>
      <c r="L18" s="633" t="str">
        <f t="shared" si="0"/>
        <v/>
      </c>
      <c r="M18" s="468" t="s">
        <v>126</v>
      </c>
      <c r="N18" s="469">
        <f>SUM(J35:J44)/100</f>
        <v>3.9899999999999998E-2</v>
      </c>
      <c r="O18" s="611"/>
      <c r="P18" s="611"/>
      <c r="Q18" s="611"/>
      <c r="R18" s="464">
        <f t="shared" si="2"/>
        <v>1172.4703482321654</v>
      </c>
      <c r="S18" s="612">
        <f t="shared" si="1"/>
        <v>-39.134847832901642</v>
      </c>
      <c r="T18" s="611"/>
      <c r="U18" s="611"/>
      <c r="V18" s="88"/>
      <c r="W18" s="88"/>
      <c r="X18" s="88"/>
      <c r="Y18" s="88"/>
      <c r="Z18" s="88"/>
    </row>
    <row r="19" spans="1:26">
      <c r="A19" s="635">
        <v>43517</v>
      </c>
      <c r="B19" s="636" t="s">
        <v>47</v>
      </c>
      <c r="C19" s="637" t="s">
        <v>69</v>
      </c>
      <c r="D19" s="638" t="s">
        <v>128</v>
      </c>
      <c r="E19" s="637" t="s">
        <v>71</v>
      </c>
      <c r="F19" s="638">
        <v>700</v>
      </c>
      <c r="G19" s="639">
        <v>13.24</v>
      </c>
      <c r="H19" s="639">
        <v>0</v>
      </c>
      <c r="I19" s="640">
        <v>0</v>
      </c>
      <c r="J19" s="641">
        <v>0</v>
      </c>
      <c r="K19" s="637" t="s">
        <v>9</v>
      </c>
      <c r="L19" s="640">
        <f t="shared" si="0"/>
        <v>9281.0120999999999</v>
      </c>
      <c r="M19" s="935" t="s">
        <v>38</v>
      </c>
      <c r="N19" s="900"/>
      <c r="O19" s="611"/>
      <c r="P19" s="611"/>
      <c r="Q19" s="611"/>
      <c r="R19" s="464">
        <f t="shared" si="2"/>
        <v>1172.4703482321654</v>
      </c>
      <c r="S19" s="612" t="str">
        <f t="shared" si="1"/>
        <v/>
      </c>
      <c r="T19" s="611"/>
      <c r="U19" s="611"/>
      <c r="V19" s="88"/>
      <c r="W19" s="88"/>
      <c r="X19" s="88"/>
      <c r="Y19" s="88"/>
      <c r="Z19" s="88"/>
    </row>
    <row r="20" spans="1:26">
      <c r="A20" s="635">
        <v>43521</v>
      </c>
      <c r="B20" s="636" t="s">
        <v>48</v>
      </c>
      <c r="C20" s="637" t="s">
        <v>69</v>
      </c>
      <c r="D20" s="638" t="s">
        <v>128</v>
      </c>
      <c r="E20" s="637" t="s">
        <v>71</v>
      </c>
      <c r="F20" s="638">
        <v>700</v>
      </c>
      <c r="G20" s="639">
        <v>13.48</v>
      </c>
      <c r="H20" s="639">
        <v>13.25</v>
      </c>
      <c r="I20" s="640">
        <v>163.1</v>
      </c>
      <c r="J20" s="641">
        <v>1.75</v>
      </c>
      <c r="K20" s="637" t="s">
        <v>9</v>
      </c>
      <c r="L20" s="640" t="str">
        <f t="shared" si="0"/>
        <v/>
      </c>
      <c r="M20" s="465" t="s">
        <v>21</v>
      </c>
      <c r="N20" s="466">
        <f>IFERROR(AVERAGE(L45:L59),0)</f>
        <v>11919.583642857144</v>
      </c>
      <c r="O20" s="611"/>
      <c r="P20" s="611"/>
      <c r="Q20" s="611"/>
      <c r="R20" s="464">
        <f t="shared" si="2"/>
        <v>1192.9885793262283</v>
      </c>
      <c r="S20" s="612">
        <f t="shared" si="1"/>
        <v>20.518231094062912</v>
      </c>
      <c r="T20" s="611"/>
      <c r="U20" s="611"/>
      <c r="V20" s="88"/>
      <c r="W20" s="88"/>
      <c r="X20" s="88"/>
      <c r="Y20" s="88"/>
      <c r="Z20" s="88"/>
    </row>
    <row r="21" spans="1:26">
      <c r="A21" s="642">
        <v>43518</v>
      </c>
      <c r="B21" s="643" t="s">
        <v>47</v>
      </c>
      <c r="C21" s="644" t="s">
        <v>69</v>
      </c>
      <c r="D21" s="645" t="s">
        <v>129</v>
      </c>
      <c r="E21" s="644" t="s">
        <v>71</v>
      </c>
      <c r="F21" s="645">
        <v>1600</v>
      </c>
      <c r="G21" s="646">
        <v>12.41</v>
      </c>
      <c r="H21" s="646">
        <v>0</v>
      </c>
      <c r="I21" s="647">
        <v>0</v>
      </c>
      <c r="J21" s="648">
        <v>0</v>
      </c>
      <c r="K21" s="644" t="s">
        <v>9</v>
      </c>
      <c r="L21" s="647">
        <f t="shared" si="0"/>
        <v>19872.4532</v>
      </c>
      <c r="M21" s="620" t="s">
        <v>24</v>
      </c>
      <c r="N21" s="467">
        <f>SUM(I45:I59)</f>
        <v>-250.78999999999996</v>
      </c>
      <c r="O21" s="611"/>
      <c r="P21" s="611"/>
      <c r="Q21" s="611"/>
      <c r="R21" s="464">
        <f t="shared" si="2"/>
        <v>1192.9885793262283</v>
      </c>
      <c r="S21" s="612" t="str">
        <f t="shared" si="1"/>
        <v/>
      </c>
      <c r="T21" s="611"/>
      <c r="U21" s="611"/>
      <c r="V21" s="88"/>
      <c r="W21" s="88"/>
      <c r="X21" s="88"/>
      <c r="Y21" s="88"/>
      <c r="Z21" s="88"/>
    </row>
    <row r="22" spans="1:26">
      <c r="A22" s="642">
        <v>43521</v>
      </c>
      <c r="B22" s="643" t="s">
        <v>47</v>
      </c>
      <c r="C22" s="644" t="s">
        <v>69</v>
      </c>
      <c r="D22" s="645" t="s">
        <v>129</v>
      </c>
      <c r="E22" s="644" t="s">
        <v>71</v>
      </c>
      <c r="F22" s="645">
        <v>800</v>
      </c>
      <c r="G22" s="646">
        <v>13.11</v>
      </c>
      <c r="H22" s="646">
        <v>0</v>
      </c>
      <c r="I22" s="647">
        <v>0</v>
      </c>
      <c r="J22" s="648">
        <v>0</v>
      </c>
      <c r="K22" s="644" t="s">
        <v>9</v>
      </c>
      <c r="L22" s="647">
        <f t="shared" si="0"/>
        <v>10501.408600000001</v>
      </c>
      <c r="M22" s="468" t="s">
        <v>126</v>
      </c>
      <c r="N22" s="469">
        <f>SUM(J45:J59)/100</f>
        <v>-1.100000000000002E-3</v>
      </c>
      <c r="O22" s="611"/>
      <c r="P22" s="611"/>
      <c r="Q22" s="611"/>
      <c r="R22" s="464">
        <f t="shared" si="2"/>
        <v>1192.9885793262283</v>
      </c>
      <c r="S22" s="612" t="str">
        <f t="shared" si="1"/>
        <v/>
      </c>
      <c r="T22" s="611"/>
      <c r="U22" s="611"/>
      <c r="V22" s="88"/>
      <c r="W22" s="88"/>
      <c r="X22" s="88"/>
      <c r="Y22" s="88"/>
      <c r="Z22" s="88"/>
    </row>
    <row r="23" spans="1:26">
      <c r="A23" s="642">
        <v>43522</v>
      </c>
      <c r="B23" s="643" t="s">
        <v>48</v>
      </c>
      <c r="C23" s="644" t="s">
        <v>69</v>
      </c>
      <c r="D23" s="645" t="s">
        <v>129</v>
      </c>
      <c r="E23" s="644" t="s">
        <v>71</v>
      </c>
      <c r="F23" s="645">
        <v>2400</v>
      </c>
      <c r="G23" s="646">
        <v>13.13</v>
      </c>
      <c r="H23" s="646">
        <v>12.65</v>
      </c>
      <c r="I23" s="647">
        <v>1166.49</v>
      </c>
      <c r="J23" s="648">
        <v>3.84</v>
      </c>
      <c r="K23" s="644" t="s">
        <v>9</v>
      </c>
      <c r="L23" s="647" t="str">
        <f t="shared" si="0"/>
        <v/>
      </c>
      <c r="M23" s="935" t="s">
        <v>39</v>
      </c>
      <c r="N23" s="900"/>
      <c r="O23" s="611"/>
      <c r="P23" s="611"/>
      <c r="Q23" s="611"/>
      <c r="R23" s="464">
        <f t="shared" si="2"/>
        <v>1238.7993407723554</v>
      </c>
      <c r="S23" s="612">
        <f t="shared" si="1"/>
        <v>45.810761446127117</v>
      </c>
      <c r="T23" s="611"/>
      <c r="U23" s="611"/>
      <c r="V23" s="88"/>
      <c r="W23" s="88"/>
      <c r="X23" s="88"/>
      <c r="Y23" s="88"/>
      <c r="Z23" s="88"/>
    </row>
    <row r="24" spans="1:26">
      <c r="A24" s="635">
        <v>43523</v>
      </c>
      <c r="B24" s="636" t="s">
        <v>47</v>
      </c>
      <c r="C24" s="637" t="s">
        <v>69</v>
      </c>
      <c r="D24" s="638" t="s">
        <v>128</v>
      </c>
      <c r="E24" s="637" t="s">
        <v>71</v>
      </c>
      <c r="F24" s="638">
        <v>2000</v>
      </c>
      <c r="G24" s="639">
        <v>15.1</v>
      </c>
      <c r="H24" s="639">
        <v>0</v>
      </c>
      <c r="I24" s="640">
        <v>0</v>
      </c>
      <c r="J24" s="641">
        <v>0</v>
      </c>
      <c r="K24" s="637" t="s">
        <v>9</v>
      </c>
      <c r="L24" s="640">
        <f t="shared" si="0"/>
        <v>30219.814999999999</v>
      </c>
      <c r="M24" s="465" t="s">
        <v>21</v>
      </c>
      <c r="N24" s="466">
        <f>IFERROR(AVERAGE(L60:L73),0)</f>
        <v>17125.132039285712</v>
      </c>
      <c r="O24" s="611"/>
      <c r="P24" s="611"/>
      <c r="Q24" s="611"/>
      <c r="R24" s="464">
        <f t="shared" si="2"/>
        <v>1238.7993407723554</v>
      </c>
      <c r="S24" s="612" t="str">
        <f t="shared" si="1"/>
        <v/>
      </c>
      <c r="T24" s="611"/>
      <c r="U24" s="611"/>
      <c r="V24" s="88"/>
      <c r="W24" s="88"/>
      <c r="X24" s="88"/>
      <c r="Y24" s="88"/>
      <c r="Z24" s="88"/>
    </row>
    <row r="25" spans="1:26">
      <c r="A25" s="477">
        <v>43524</v>
      </c>
      <c r="B25" s="478" t="s">
        <v>48</v>
      </c>
      <c r="C25" s="479" t="s">
        <v>69</v>
      </c>
      <c r="D25" s="480" t="s">
        <v>128</v>
      </c>
      <c r="E25" s="479" t="s">
        <v>71</v>
      </c>
      <c r="F25" s="480">
        <v>2000</v>
      </c>
      <c r="G25" s="481">
        <v>15.23</v>
      </c>
      <c r="H25" s="481">
        <v>15.11</v>
      </c>
      <c r="I25" s="482">
        <v>240.86</v>
      </c>
      <c r="J25" s="483">
        <v>0.79</v>
      </c>
      <c r="K25" s="479" t="s">
        <v>9</v>
      </c>
      <c r="L25" s="482" t="str">
        <f t="shared" si="0"/>
        <v/>
      </c>
      <c r="M25" s="620" t="s">
        <v>24</v>
      </c>
      <c r="N25" s="467">
        <f>SUM(I60:I73)</f>
        <v>-1112.32</v>
      </c>
      <c r="O25" s="611"/>
      <c r="P25" s="611"/>
      <c r="Q25" s="611"/>
      <c r="R25" s="464">
        <f t="shared" si="2"/>
        <v>1248.585855564457</v>
      </c>
      <c r="S25" s="612">
        <f t="shared" si="1"/>
        <v>9.7865147921015705</v>
      </c>
      <c r="T25" s="611"/>
      <c r="U25" s="611"/>
      <c r="V25" s="88"/>
      <c r="W25" s="88"/>
      <c r="X25" s="88"/>
      <c r="Y25" s="88"/>
      <c r="Z25" s="88"/>
    </row>
    <row r="26" spans="1:26">
      <c r="A26" s="642">
        <v>43531</v>
      </c>
      <c r="B26" s="643" t="s">
        <v>47</v>
      </c>
      <c r="C26" s="644" t="s">
        <v>69</v>
      </c>
      <c r="D26" s="645" t="s">
        <v>129</v>
      </c>
      <c r="E26" s="644" t="s">
        <v>71</v>
      </c>
      <c r="F26" s="645">
        <v>2700</v>
      </c>
      <c r="G26" s="646">
        <v>14.74</v>
      </c>
      <c r="H26" s="646">
        <v>0</v>
      </c>
      <c r="I26" s="647">
        <v>0</v>
      </c>
      <c r="J26" s="648">
        <v>0</v>
      </c>
      <c r="K26" s="644" t="s">
        <v>9</v>
      </c>
      <c r="L26" s="647">
        <f t="shared" si="0"/>
        <v>39820.934350000003</v>
      </c>
      <c r="M26" s="468" t="s">
        <v>126</v>
      </c>
      <c r="N26" s="469">
        <f>SUM(J60:J73)/100</f>
        <v>-5.9900000000000002E-2</v>
      </c>
      <c r="O26" s="611"/>
      <c r="P26" s="611"/>
      <c r="Q26" s="611"/>
      <c r="R26" s="464">
        <f t="shared" si="2"/>
        <v>1248.585855564457</v>
      </c>
      <c r="S26" s="612" t="str">
        <f t="shared" si="1"/>
        <v/>
      </c>
      <c r="T26" s="611"/>
      <c r="U26" s="611"/>
      <c r="V26" s="88"/>
      <c r="W26" s="88"/>
      <c r="X26" s="88"/>
      <c r="Y26" s="88"/>
      <c r="Z26" s="88"/>
    </row>
    <row r="27" spans="1:26">
      <c r="A27" s="642">
        <v>43536</v>
      </c>
      <c r="B27" s="643" t="s">
        <v>48</v>
      </c>
      <c r="C27" s="644" t="s">
        <v>69</v>
      </c>
      <c r="D27" s="645" t="s">
        <v>129</v>
      </c>
      <c r="E27" s="644" t="s">
        <v>71</v>
      </c>
      <c r="F27" s="645">
        <v>2700</v>
      </c>
      <c r="G27" s="646">
        <v>14.76</v>
      </c>
      <c r="H27" s="646">
        <v>14.75</v>
      </c>
      <c r="I27" s="647">
        <v>35.770000000000003</v>
      </c>
      <c r="J27" s="648">
        <v>0.08</v>
      </c>
      <c r="K27" s="644" t="s">
        <v>9</v>
      </c>
      <c r="L27" s="647" t="str">
        <f t="shared" si="0"/>
        <v/>
      </c>
      <c r="M27" s="935" t="s">
        <v>40</v>
      </c>
      <c r="N27" s="900"/>
      <c r="O27" s="611"/>
      <c r="P27" s="611"/>
      <c r="Q27" s="611"/>
      <c r="R27" s="464">
        <f t="shared" si="2"/>
        <v>1249.5847242489085</v>
      </c>
      <c r="S27" s="612">
        <f t="shared" si="1"/>
        <v>0.99886868445150867</v>
      </c>
      <c r="T27" s="611"/>
      <c r="U27" s="611"/>
      <c r="V27" s="88"/>
      <c r="W27" s="88"/>
      <c r="X27" s="88"/>
      <c r="Y27" s="88"/>
      <c r="Z27" s="88"/>
    </row>
    <row r="28" spans="1:26">
      <c r="A28" s="642">
        <v>43544</v>
      </c>
      <c r="B28" s="643" t="s">
        <v>47</v>
      </c>
      <c r="C28" s="644" t="s">
        <v>69</v>
      </c>
      <c r="D28" s="645" t="s">
        <v>129</v>
      </c>
      <c r="E28" s="644" t="s">
        <v>71</v>
      </c>
      <c r="F28" s="645">
        <v>1100</v>
      </c>
      <c r="G28" s="646">
        <v>15.91</v>
      </c>
      <c r="H28" s="646">
        <v>0</v>
      </c>
      <c r="I28" s="647">
        <v>0</v>
      </c>
      <c r="J28" s="648">
        <v>0</v>
      </c>
      <c r="K28" s="644" t="s">
        <v>9</v>
      </c>
      <c r="L28" s="647">
        <f t="shared" si="0"/>
        <v>17516.687825000001</v>
      </c>
      <c r="M28" s="465" t="s">
        <v>21</v>
      </c>
      <c r="N28" s="466">
        <f>IFERROR(AVERAGE(L74:L83),0)</f>
        <v>13065.841770000001</v>
      </c>
      <c r="O28" s="611"/>
      <c r="P28" s="611"/>
      <c r="Q28" s="611"/>
      <c r="R28" s="464">
        <f t="shared" si="2"/>
        <v>1249.5847242489085</v>
      </c>
      <c r="S28" s="612" t="str">
        <f t="shared" si="1"/>
        <v/>
      </c>
      <c r="T28" s="611"/>
      <c r="U28" s="611"/>
      <c r="V28" s="88"/>
      <c r="W28" s="88"/>
      <c r="X28" s="88"/>
      <c r="Y28" s="88"/>
      <c r="Z28" s="88"/>
    </row>
    <row r="29" spans="1:26">
      <c r="A29" s="642">
        <v>43545</v>
      </c>
      <c r="B29" s="643" t="s">
        <v>48</v>
      </c>
      <c r="C29" s="644" t="s">
        <v>69</v>
      </c>
      <c r="D29" s="645" t="s">
        <v>129</v>
      </c>
      <c r="E29" s="644" t="s">
        <v>71</v>
      </c>
      <c r="F29" s="645">
        <v>1100</v>
      </c>
      <c r="G29" s="646">
        <v>16.2</v>
      </c>
      <c r="H29" s="646">
        <v>15.91</v>
      </c>
      <c r="I29" s="647">
        <v>320.81</v>
      </c>
      <c r="J29" s="648">
        <v>1.83</v>
      </c>
      <c r="K29" s="644" t="s">
        <v>9</v>
      </c>
      <c r="L29" s="647" t="str">
        <f t="shared" si="0"/>
        <v/>
      </c>
      <c r="M29" s="620" t="s">
        <v>24</v>
      </c>
      <c r="N29" s="467">
        <f>SUM(I74:I83)</f>
        <v>916.31000000000006</v>
      </c>
      <c r="O29" s="611"/>
      <c r="P29" s="611"/>
      <c r="Q29" s="611"/>
      <c r="R29" s="464">
        <f t="shared" si="2"/>
        <v>1272.4521247026635</v>
      </c>
      <c r="S29" s="612">
        <f t="shared" si="1"/>
        <v>22.867400453754954</v>
      </c>
      <c r="T29" s="611"/>
      <c r="U29" s="611"/>
      <c r="V29" s="88"/>
      <c r="W29" s="88"/>
      <c r="X29" s="88"/>
      <c r="Y29" s="88"/>
      <c r="Z29" s="88"/>
    </row>
    <row r="30" spans="1:26">
      <c r="A30" s="642">
        <v>43550</v>
      </c>
      <c r="B30" s="643" t="s">
        <v>47</v>
      </c>
      <c r="C30" s="644" t="s">
        <v>69</v>
      </c>
      <c r="D30" s="645" t="s">
        <v>129</v>
      </c>
      <c r="E30" s="644" t="s">
        <v>71</v>
      </c>
      <c r="F30" s="645">
        <v>1000</v>
      </c>
      <c r="G30" s="646">
        <v>15.84</v>
      </c>
      <c r="H30" s="646">
        <v>0</v>
      </c>
      <c r="I30" s="647">
        <v>0</v>
      </c>
      <c r="J30" s="648">
        <v>0</v>
      </c>
      <c r="K30" s="644" t="s">
        <v>9</v>
      </c>
      <c r="L30" s="647">
        <f t="shared" si="0"/>
        <v>15855.147999999999</v>
      </c>
      <c r="M30" s="468" t="s">
        <v>126</v>
      </c>
      <c r="N30" s="469">
        <f>SUM(J74:J83)/100</f>
        <v>6.7400000000000002E-2</v>
      </c>
      <c r="O30" s="611"/>
      <c r="P30" s="611"/>
      <c r="Q30" s="611"/>
      <c r="R30" s="464">
        <f>R29*((J30/100)+1)-715</f>
        <v>557.45212470266347</v>
      </c>
      <c r="S30" s="612">
        <v>-715</v>
      </c>
      <c r="T30" s="611"/>
      <c r="U30" s="611"/>
      <c r="V30" s="88"/>
      <c r="W30" s="88"/>
      <c r="X30" s="88"/>
      <c r="Y30" s="88"/>
      <c r="Z30" s="88"/>
    </row>
    <row r="31" spans="1:26">
      <c r="A31" s="642">
        <v>43551</v>
      </c>
      <c r="B31" s="643" t="s">
        <v>48</v>
      </c>
      <c r="C31" s="644" t="s">
        <v>69</v>
      </c>
      <c r="D31" s="645" t="s">
        <v>129</v>
      </c>
      <c r="E31" s="644" t="s">
        <v>71</v>
      </c>
      <c r="F31" s="645">
        <v>1000</v>
      </c>
      <c r="G31" s="646">
        <v>15.17</v>
      </c>
      <c r="H31" s="646">
        <v>15.85</v>
      </c>
      <c r="I31" s="647">
        <v>-669.81</v>
      </c>
      <c r="J31" s="648">
        <v>-4.22</v>
      </c>
      <c r="K31" s="644" t="s">
        <v>9</v>
      </c>
      <c r="L31" s="647" t="str">
        <f t="shared" si="0"/>
        <v/>
      </c>
      <c r="M31" s="935" t="s">
        <v>41</v>
      </c>
      <c r="N31" s="900"/>
      <c r="O31" s="611"/>
      <c r="P31" s="611"/>
      <c r="Q31" s="611"/>
      <c r="R31" s="464">
        <f t="shared" ref="R31:R195" si="3">R30*((J31/100)+1)</f>
        <v>533.92764504021102</v>
      </c>
      <c r="S31" s="612">
        <f t="shared" ref="S31:S195" si="4">IF(R31&lt;&gt;R30,R31-R30,"")</f>
        <v>-23.52447966245245</v>
      </c>
      <c r="T31" s="611"/>
      <c r="U31" s="611"/>
      <c r="V31" s="88"/>
      <c r="W31" s="88"/>
      <c r="X31" s="88"/>
      <c r="Y31" s="88"/>
      <c r="Z31" s="88"/>
    </row>
    <row r="32" spans="1:26">
      <c r="A32" s="621">
        <v>43551</v>
      </c>
      <c r="B32" s="622" t="s">
        <v>47</v>
      </c>
      <c r="C32" s="623" t="s">
        <v>69</v>
      </c>
      <c r="D32" s="623" t="s">
        <v>82</v>
      </c>
      <c r="E32" s="623" t="s">
        <v>71</v>
      </c>
      <c r="F32" s="624">
        <v>300</v>
      </c>
      <c r="G32" s="625">
        <v>47.51</v>
      </c>
      <c r="H32" s="625">
        <v>0</v>
      </c>
      <c r="I32" s="626">
        <v>0</v>
      </c>
      <c r="J32" s="627">
        <v>0</v>
      </c>
      <c r="K32" s="623" t="s">
        <v>9</v>
      </c>
      <c r="L32" s="626">
        <f t="shared" si="0"/>
        <v>14267.632224999999</v>
      </c>
      <c r="M32" s="465" t="s">
        <v>21</v>
      </c>
      <c r="N32" s="466">
        <f>IFERROR(AVERAGE(L84:L95),0)</f>
        <v>12055.91365</v>
      </c>
      <c r="O32" s="611"/>
      <c r="P32" s="611"/>
      <c r="Q32" s="611"/>
      <c r="R32" s="464">
        <f t="shared" si="3"/>
        <v>533.92764504021102</v>
      </c>
      <c r="S32" s="612" t="str">
        <f t="shared" si="4"/>
        <v/>
      </c>
      <c r="T32" s="611"/>
      <c r="U32" s="611"/>
      <c r="V32" s="88"/>
      <c r="W32" s="88"/>
      <c r="X32" s="88"/>
      <c r="Y32" s="88"/>
      <c r="Z32" s="88"/>
    </row>
    <row r="33" spans="1:26">
      <c r="A33" s="621">
        <v>43553</v>
      </c>
      <c r="B33" s="622" t="s">
        <v>48</v>
      </c>
      <c r="C33" s="623" t="s">
        <v>69</v>
      </c>
      <c r="D33" s="623" t="s">
        <v>82</v>
      </c>
      <c r="E33" s="623" t="s">
        <v>71</v>
      </c>
      <c r="F33" s="624">
        <v>300</v>
      </c>
      <c r="G33" s="625">
        <v>45.86</v>
      </c>
      <c r="H33" s="625">
        <v>47.52</v>
      </c>
      <c r="I33" s="626">
        <v>-496.86</v>
      </c>
      <c r="J33" s="627">
        <v>-3.48</v>
      </c>
      <c r="K33" s="623" t="s">
        <v>9</v>
      </c>
      <c r="L33" s="626" t="str">
        <f t="shared" si="0"/>
        <v/>
      </c>
      <c r="M33" s="620" t="s">
        <v>24</v>
      </c>
      <c r="N33" s="467">
        <f>SUM(I84:I95)</f>
        <v>-139.68000000000006</v>
      </c>
      <c r="O33" s="611"/>
      <c r="P33" s="611"/>
      <c r="Q33" s="611"/>
      <c r="R33" s="464">
        <f t="shared" si="3"/>
        <v>515.34696299281165</v>
      </c>
      <c r="S33" s="612">
        <f t="shared" si="4"/>
        <v>-18.580682047399364</v>
      </c>
      <c r="T33" s="611"/>
      <c r="U33" s="611"/>
      <c r="V33" s="88"/>
      <c r="W33" s="88"/>
      <c r="X33" s="88"/>
      <c r="Y33" s="88"/>
      <c r="Z33" s="88"/>
    </row>
    <row r="34" spans="1:26">
      <c r="A34" s="484">
        <v>43553</v>
      </c>
      <c r="B34" s="485" t="s">
        <v>47</v>
      </c>
      <c r="C34" s="486" t="s">
        <v>69</v>
      </c>
      <c r="D34" s="487" t="s">
        <v>129</v>
      </c>
      <c r="E34" s="486" t="s">
        <v>71</v>
      </c>
      <c r="F34" s="487">
        <v>900</v>
      </c>
      <c r="G34" s="488">
        <v>16.260000000000002</v>
      </c>
      <c r="H34" s="488">
        <v>0</v>
      </c>
      <c r="I34" s="489">
        <v>0</v>
      </c>
      <c r="J34" s="490">
        <v>0</v>
      </c>
      <c r="K34" s="486" t="s">
        <v>9</v>
      </c>
      <c r="L34" s="489">
        <f t="shared" si="0"/>
        <v>14648.756050000002</v>
      </c>
      <c r="M34" s="468" t="s">
        <v>126</v>
      </c>
      <c r="N34" s="469">
        <f>SUM(J84:J95)/100</f>
        <v>-7.4999999999999997E-3</v>
      </c>
      <c r="O34" s="611"/>
      <c r="P34" s="611"/>
      <c r="Q34" s="611"/>
      <c r="R34" s="464">
        <f t="shared" si="3"/>
        <v>515.34696299281165</v>
      </c>
      <c r="S34" s="612" t="str">
        <f t="shared" si="4"/>
        <v/>
      </c>
      <c r="T34" s="611"/>
      <c r="U34" s="611"/>
      <c r="V34" s="88"/>
      <c r="W34" s="88"/>
      <c r="X34" s="88"/>
      <c r="Y34" s="88"/>
      <c r="Z34" s="88"/>
    </row>
    <row r="35" spans="1:26">
      <c r="A35" s="642">
        <v>43557</v>
      </c>
      <c r="B35" s="643" t="s">
        <v>48</v>
      </c>
      <c r="C35" s="644" t="s">
        <v>69</v>
      </c>
      <c r="D35" s="645" t="s">
        <v>129</v>
      </c>
      <c r="E35" s="644" t="s">
        <v>71</v>
      </c>
      <c r="F35" s="645">
        <v>900</v>
      </c>
      <c r="G35" s="646">
        <v>16.68</v>
      </c>
      <c r="H35" s="646">
        <v>16.27</v>
      </c>
      <c r="I35" s="647">
        <v>375.62</v>
      </c>
      <c r="J35" s="648">
        <v>2.56</v>
      </c>
      <c r="K35" s="644" t="s">
        <v>9</v>
      </c>
      <c r="L35" s="647" t="str">
        <f t="shared" si="0"/>
        <v/>
      </c>
      <c r="M35" s="935" t="s">
        <v>42</v>
      </c>
      <c r="N35" s="900"/>
      <c r="O35" s="649"/>
      <c r="P35" s="649"/>
      <c r="Q35" s="649"/>
      <c r="R35" s="464">
        <f t="shared" si="3"/>
        <v>528.53984524542761</v>
      </c>
      <c r="S35" s="612">
        <f t="shared" si="4"/>
        <v>13.192882252615959</v>
      </c>
      <c r="T35" s="649"/>
      <c r="U35" s="649"/>
    </row>
    <row r="36" spans="1:26">
      <c r="A36" s="642">
        <v>43558</v>
      </c>
      <c r="B36" s="643" t="s">
        <v>47</v>
      </c>
      <c r="C36" s="644" t="s">
        <v>69</v>
      </c>
      <c r="D36" s="645" t="s">
        <v>129</v>
      </c>
      <c r="E36" s="644" t="s">
        <v>71</v>
      </c>
      <c r="F36" s="645">
        <v>900</v>
      </c>
      <c r="G36" s="646">
        <v>17.16</v>
      </c>
      <c r="H36" s="646">
        <v>0</v>
      </c>
      <c r="I36" s="647">
        <v>0</v>
      </c>
      <c r="J36" s="648">
        <v>0</v>
      </c>
      <c r="K36" s="644" t="s">
        <v>9</v>
      </c>
      <c r="L36" s="647">
        <f t="shared" si="0"/>
        <v>15459.0193</v>
      </c>
      <c r="M36" s="465" t="s">
        <v>21</v>
      </c>
      <c r="N36" s="466">
        <f>IFERROR(AVERAGE(L96:L104),0)</f>
        <v>18848.870262500001</v>
      </c>
      <c r="O36" s="650"/>
      <c r="P36" s="650"/>
      <c r="Q36" s="650"/>
      <c r="R36" s="464">
        <f t="shared" si="3"/>
        <v>528.53984524542761</v>
      </c>
      <c r="S36" s="612" t="str">
        <f t="shared" si="4"/>
        <v/>
      </c>
      <c r="T36" s="650"/>
      <c r="U36" s="650"/>
      <c r="V36" s="136"/>
      <c r="W36" s="136"/>
      <c r="X36" s="136"/>
      <c r="Y36" s="136"/>
      <c r="Z36" s="136"/>
    </row>
    <row r="37" spans="1:26">
      <c r="A37" s="642">
        <v>43565</v>
      </c>
      <c r="B37" s="643" t="s">
        <v>48</v>
      </c>
      <c r="C37" s="644" t="s">
        <v>69</v>
      </c>
      <c r="D37" s="645" t="s">
        <v>129</v>
      </c>
      <c r="E37" s="644" t="s">
        <v>71</v>
      </c>
      <c r="F37" s="645">
        <v>900</v>
      </c>
      <c r="G37" s="646">
        <v>16.61</v>
      </c>
      <c r="H37" s="646">
        <v>17.170000000000002</v>
      </c>
      <c r="I37" s="647">
        <v>-497.6</v>
      </c>
      <c r="J37" s="648">
        <v>-3.22</v>
      </c>
      <c r="K37" s="644" t="s">
        <v>9</v>
      </c>
      <c r="L37" s="647" t="str">
        <f t="shared" si="0"/>
        <v/>
      </c>
      <c r="M37" s="620" t="s">
        <v>24</v>
      </c>
      <c r="N37" s="467">
        <f>SUM(I96:I104)</f>
        <v>-2269.5</v>
      </c>
      <c r="O37" s="650"/>
      <c r="P37" s="650"/>
      <c r="Q37" s="650"/>
      <c r="R37" s="464">
        <f t="shared" si="3"/>
        <v>511.52086222852483</v>
      </c>
      <c r="S37" s="612">
        <f t="shared" si="4"/>
        <v>-17.01898301690278</v>
      </c>
      <c r="T37" s="650"/>
      <c r="U37" s="650"/>
      <c r="V37" s="136"/>
      <c r="W37" s="136"/>
      <c r="X37" s="136"/>
      <c r="Y37" s="136"/>
      <c r="Z37" s="136"/>
    </row>
    <row r="38" spans="1:26">
      <c r="A38" s="651">
        <v>43572</v>
      </c>
      <c r="B38" s="652" t="s">
        <v>47</v>
      </c>
      <c r="C38" s="653" t="s">
        <v>69</v>
      </c>
      <c r="D38" s="654" t="s">
        <v>130</v>
      </c>
      <c r="E38" s="653" t="s">
        <v>71</v>
      </c>
      <c r="F38" s="654">
        <v>6100</v>
      </c>
      <c r="G38" s="655">
        <v>1.61</v>
      </c>
      <c r="H38" s="655">
        <v>0</v>
      </c>
      <c r="I38" s="656">
        <v>0</v>
      </c>
      <c r="J38" s="657">
        <v>0</v>
      </c>
      <c r="K38" s="653" t="s">
        <v>9</v>
      </c>
      <c r="L38" s="656">
        <f t="shared" si="0"/>
        <v>9834.1918249999999</v>
      </c>
      <c r="M38" s="468" t="s">
        <v>126</v>
      </c>
      <c r="N38" s="469">
        <f>SUM(J96:J104)/100</f>
        <v>-0.14069999999999999</v>
      </c>
      <c r="O38" s="650"/>
      <c r="P38" s="650"/>
      <c r="Q38" s="650"/>
      <c r="R38" s="464">
        <f t="shared" si="3"/>
        <v>511.52086222852483</v>
      </c>
      <c r="S38" s="612" t="str">
        <f t="shared" si="4"/>
        <v/>
      </c>
      <c r="T38" s="650"/>
      <c r="U38" s="650"/>
      <c r="V38" s="136"/>
      <c r="W38" s="136"/>
      <c r="X38" s="136"/>
      <c r="Y38" s="136"/>
      <c r="Z38" s="136"/>
    </row>
    <row r="39" spans="1:26">
      <c r="A39" s="651">
        <v>43573</v>
      </c>
      <c r="B39" s="652" t="s">
        <v>48</v>
      </c>
      <c r="C39" s="653" t="s">
        <v>69</v>
      </c>
      <c r="D39" s="654" t="s">
        <v>130</v>
      </c>
      <c r="E39" s="653" t="s">
        <v>71</v>
      </c>
      <c r="F39" s="654">
        <v>6100</v>
      </c>
      <c r="G39" s="655">
        <v>1.6299999999999997</v>
      </c>
      <c r="H39" s="655">
        <v>1.61</v>
      </c>
      <c r="I39" s="656">
        <v>156.72999999999999</v>
      </c>
      <c r="J39" s="657">
        <v>1.59</v>
      </c>
      <c r="K39" s="653" t="s">
        <v>9</v>
      </c>
      <c r="L39" s="656" t="str">
        <f t="shared" si="0"/>
        <v/>
      </c>
      <c r="M39" s="935" t="s">
        <v>43</v>
      </c>
      <c r="N39" s="900"/>
      <c r="O39" s="650"/>
      <c r="P39" s="650"/>
      <c r="Q39" s="650"/>
      <c r="R39" s="464">
        <f t="shared" si="3"/>
        <v>519.65404393795836</v>
      </c>
      <c r="S39" s="612">
        <f t="shared" si="4"/>
        <v>8.1331817094335292</v>
      </c>
      <c r="T39" s="650"/>
      <c r="U39" s="650"/>
      <c r="V39" s="136"/>
      <c r="W39" s="136"/>
      <c r="X39" s="136"/>
      <c r="Y39" s="136"/>
      <c r="Z39" s="136"/>
    </row>
    <row r="40" spans="1:26">
      <c r="A40" s="651">
        <v>43577</v>
      </c>
      <c r="B40" s="652" t="s">
        <v>47</v>
      </c>
      <c r="C40" s="653" t="s">
        <v>69</v>
      </c>
      <c r="D40" s="654" t="s">
        <v>130</v>
      </c>
      <c r="E40" s="653" t="s">
        <v>71</v>
      </c>
      <c r="F40" s="654">
        <v>6100</v>
      </c>
      <c r="G40" s="655">
        <v>1.71</v>
      </c>
      <c r="H40" s="655">
        <v>0</v>
      </c>
      <c r="I40" s="656">
        <v>0</v>
      </c>
      <c r="J40" s="657">
        <v>0</v>
      </c>
      <c r="K40" s="653" t="s">
        <v>9</v>
      </c>
      <c r="L40" s="656">
        <f t="shared" si="0"/>
        <v>10444.390074999999</v>
      </c>
      <c r="M40" s="465" t="s">
        <v>21</v>
      </c>
      <c r="N40" s="466">
        <f>IFERROR(AVERAGE(L105:L112),0)</f>
        <v>13116.510000000002</v>
      </c>
      <c r="O40" s="650"/>
      <c r="P40" s="650"/>
      <c r="Q40" s="650"/>
      <c r="R40" s="464">
        <f t="shared" si="3"/>
        <v>519.65404393795836</v>
      </c>
      <c r="S40" s="612" t="str">
        <f t="shared" si="4"/>
        <v/>
      </c>
      <c r="T40" s="650"/>
      <c r="U40" s="650"/>
      <c r="V40" s="136"/>
      <c r="W40" s="136"/>
      <c r="X40" s="136"/>
      <c r="Y40" s="136"/>
      <c r="Z40" s="136"/>
    </row>
    <row r="41" spans="1:26">
      <c r="A41" s="651">
        <v>43578</v>
      </c>
      <c r="B41" s="652" t="s">
        <v>48</v>
      </c>
      <c r="C41" s="653" t="s">
        <v>69</v>
      </c>
      <c r="D41" s="654" t="s">
        <v>130</v>
      </c>
      <c r="E41" s="653" t="s">
        <v>71</v>
      </c>
      <c r="F41" s="654">
        <v>6100</v>
      </c>
      <c r="G41" s="655">
        <v>1.74</v>
      </c>
      <c r="H41" s="655">
        <v>1.71</v>
      </c>
      <c r="I41" s="656">
        <v>217.33</v>
      </c>
      <c r="J41" s="657">
        <v>2.08</v>
      </c>
      <c r="K41" s="653" t="s">
        <v>9</v>
      </c>
      <c r="L41" s="656" t="str">
        <f t="shared" si="0"/>
        <v/>
      </c>
      <c r="M41" s="620" t="s">
        <v>24</v>
      </c>
      <c r="N41" s="467">
        <f>SUM(I105:I112)</f>
        <v>-147.12000000000006</v>
      </c>
      <c r="O41" s="650"/>
      <c r="P41" s="650"/>
      <c r="Q41" s="650"/>
      <c r="R41" s="464">
        <f t="shared" si="3"/>
        <v>530.46284805186781</v>
      </c>
      <c r="S41" s="612">
        <f t="shared" si="4"/>
        <v>10.808804113909446</v>
      </c>
      <c r="T41" s="650"/>
      <c r="U41" s="650"/>
      <c r="V41" s="136"/>
      <c r="W41" s="136"/>
      <c r="X41" s="136"/>
      <c r="Y41" s="136"/>
      <c r="Z41" s="136"/>
    </row>
    <row r="42" spans="1:26">
      <c r="A42" s="651">
        <v>43581</v>
      </c>
      <c r="B42" s="652" t="s">
        <v>47</v>
      </c>
      <c r="C42" s="653" t="s">
        <v>69</v>
      </c>
      <c r="D42" s="654" t="s">
        <v>130</v>
      </c>
      <c r="E42" s="653" t="s">
        <v>71</v>
      </c>
      <c r="F42" s="654">
        <v>8000</v>
      </c>
      <c r="G42" s="655">
        <v>1.67</v>
      </c>
      <c r="H42" s="655">
        <v>0</v>
      </c>
      <c r="I42" s="656">
        <v>0</v>
      </c>
      <c r="J42" s="657">
        <v>0</v>
      </c>
      <c r="K42" s="653" t="s">
        <v>9</v>
      </c>
      <c r="L42" s="656">
        <f t="shared" si="0"/>
        <v>13374.342000000001</v>
      </c>
      <c r="M42" s="468" t="s">
        <v>126</v>
      </c>
      <c r="N42" s="469">
        <f>SUM(J105:J112)/100</f>
        <v>-1.1000000000000001E-2</v>
      </c>
      <c r="O42" s="650"/>
      <c r="P42" s="650"/>
      <c r="Q42" s="650"/>
      <c r="R42" s="464">
        <f t="shared" si="3"/>
        <v>530.46284805186781</v>
      </c>
      <c r="S42" s="612" t="str">
        <f t="shared" si="4"/>
        <v/>
      </c>
      <c r="T42" s="650"/>
      <c r="U42" s="650"/>
      <c r="V42" s="136"/>
      <c r="W42" s="136"/>
      <c r="X42" s="136"/>
      <c r="Y42" s="136"/>
      <c r="Z42" s="136"/>
    </row>
    <row r="43" spans="1:26">
      <c r="A43" s="651">
        <v>43584</v>
      </c>
      <c r="B43" s="652" t="s">
        <v>48</v>
      </c>
      <c r="C43" s="653" t="s">
        <v>69</v>
      </c>
      <c r="D43" s="654" t="s">
        <v>130</v>
      </c>
      <c r="E43" s="653" t="s">
        <v>71</v>
      </c>
      <c r="F43" s="654">
        <v>8000</v>
      </c>
      <c r="G43" s="655">
        <v>1.6799999999999997</v>
      </c>
      <c r="H43" s="655">
        <v>1.67</v>
      </c>
      <c r="I43" s="656">
        <v>131.51</v>
      </c>
      <c r="J43" s="657">
        <v>0.98000000000000009</v>
      </c>
      <c r="K43" s="653" t="s">
        <v>9</v>
      </c>
      <c r="L43" s="656" t="str">
        <f t="shared" si="0"/>
        <v/>
      </c>
      <c r="M43" s="935" t="s">
        <v>44</v>
      </c>
      <c r="N43" s="900"/>
      <c r="O43" s="650"/>
      <c r="P43" s="650"/>
      <c r="Q43" s="650"/>
      <c r="R43" s="464">
        <f t="shared" si="3"/>
        <v>535.66138396277609</v>
      </c>
      <c r="S43" s="612">
        <f t="shared" si="4"/>
        <v>5.1985359109082765</v>
      </c>
      <c r="T43" s="650"/>
      <c r="U43" s="650"/>
      <c r="V43" s="136"/>
      <c r="W43" s="136"/>
      <c r="X43" s="136"/>
      <c r="Y43" s="136"/>
      <c r="Z43" s="136"/>
    </row>
    <row r="44" spans="1:26">
      <c r="A44" s="491">
        <v>43585</v>
      </c>
      <c r="B44" s="492" t="s">
        <v>47</v>
      </c>
      <c r="C44" s="493" t="s">
        <v>69</v>
      </c>
      <c r="D44" s="494" t="s">
        <v>130</v>
      </c>
      <c r="E44" s="493" t="s">
        <v>71</v>
      </c>
      <c r="F44" s="494">
        <v>8300</v>
      </c>
      <c r="G44" s="495">
        <v>1.69</v>
      </c>
      <c r="H44" s="495">
        <v>0</v>
      </c>
      <c r="I44" s="496">
        <v>0</v>
      </c>
      <c r="J44" s="497">
        <v>0</v>
      </c>
      <c r="K44" s="493" t="s">
        <v>9</v>
      </c>
      <c r="L44" s="496">
        <f t="shared" si="0"/>
        <v>14041.558775</v>
      </c>
      <c r="M44" s="465" t="s">
        <v>21</v>
      </c>
      <c r="N44" s="466">
        <f>IFERROR(AVERAGE(L113:L117),0)</f>
        <v>11041.583333333334</v>
      </c>
      <c r="O44" s="650"/>
      <c r="P44" s="650"/>
      <c r="Q44" s="650"/>
      <c r="R44" s="464">
        <f t="shared" si="3"/>
        <v>535.66138396277609</v>
      </c>
      <c r="S44" s="612" t="str">
        <f t="shared" si="4"/>
        <v/>
      </c>
      <c r="T44" s="650"/>
      <c r="U44" s="650"/>
      <c r="V44" s="136"/>
      <c r="W44" s="136"/>
      <c r="X44" s="136"/>
      <c r="Y44" s="136"/>
      <c r="Z44" s="136"/>
    </row>
    <row r="45" spans="1:26">
      <c r="A45" s="651">
        <v>43587</v>
      </c>
      <c r="B45" s="652" t="s">
        <v>48</v>
      </c>
      <c r="C45" s="653" t="s">
        <v>69</v>
      </c>
      <c r="D45" s="654" t="s">
        <v>130</v>
      </c>
      <c r="E45" s="653" t="s">
        <v>71</v>
      </c>
      <c r="F45" s="654">
        <v>8300</v>
      </c>
      <c r="G45" s="655">
        <v>1.71</v>
      </c>
      <c r="H45" s="655">
        <v>1.69</v>
      </c>
      <c r="I45" s="656">
        <v>220.06</v>
      </c>
      <c r="J45" s="657">
        <v>1.56</v>
      </c>
      <c r="K45" s="653" t="s">
        <v>9</v>
      </c>
      <c r="L45" s="656" t="str">
        <f t="shared" si="0"/>
        <v/>
      </c>
      <c r="M45" s="620" t="s">
        <v>24</v>
      </c>
      <c r="N45" s="467">
        <f>SUM(I113:I117)</f>
        <v>-529.06000000000006</v>
      </c>
      <c r="O45" s="650"/>
      <c r="P45" s="650"/>
      <c r="Q45" s="650"/>
      <c r="R45" s="464">
        <f t="shared" si="3"/>
        <v>544.01770155259544</v>
      </c>
      <c r="S45" s="612">
        <f t="shared" si="4"/>
        <v>8.3563175898193549</v>
      </c>
      <c r="T45" s="650"/>
      <c r="U45" s="650"/>
      <c r="V45" s="136"/>
      <c r="W45" s="136"/>
      <c r="X45" s="136"/>
      <c r="Y45" s="136"/>
      <c r="Z45" s="136"/>
    </row>
    <row r="46" spans="1:26">
      <c r="A46" s="642">
        <v>43588</v>
      </c>
      <c r="B46" s="643" t="s">
        <v>47</v>
      </c>
      <c r="C46" s="644" t="s">
        <v>69</v>
      </c>
      <c r="D46" s="645" t="s">
        <v>129</v>
      </c>
      <c r="E46" s="644" t="s">
        <v>71</v>
      </c>
      <c r="F46" s="645">
        <v>1100</v>
      </c>
      <c r="G46" s="646">
        <v>14.31</v>
      </c>
      <c r="H46" s="646">
        <v>0</v>
      </c>
      <c r="I46" s="647">
        <v>0</v>
      </c>
      <c r="J46" s="648">
        <v>0</v>
      </c>
      <c r="K46" s="644" t="s">
        <v>9</v>
      </c>
      <c r="L46" s="647">
        <f t="shared" si="0"/>
        <v>15756.115825000001</v>
      </c>
      <c r="M46" s="468" t="s">
        <v>126</v>
      </c>
      <c r="N46" s="469">
        <f>SUM(J113:J117)/100</f>
        <v>-5.1500000000000004E-2</v>
      </c>
      <c r="O46" s="650"/>
      <c r="P46" s="650"/>
      <c r="Q46" s="650"/>
      <c r="R46" s="464">
        <f t="shared" si="3"/>
        <v>544.01770155259544</v>
      </c>
      <c r="S46" s="612" t="str">
        <f t="shared" si="4"/>
        <v/>
      </c>
      <c r="T46" s="650"/>
      <c r="U46" s="650"/>
      <c r="V46" s="136"/>
      <c r="W46" s="136"/>
      <c r="X46" s="136"/>
      <c r="Y46" s="136"/>
      <c r="Z46" s="136"/>
    </row>
    <row r="47" spans="1:26">
      <c r="A47" s="642">
        <v>43591</v>
      </c>
      <c r="B47" s="643" t="s">
        <v>48</v>
      </c>
      <c r="C47" s="644" t="s">
        <v>69</v>
      </c>
      <c r="D47" s="645" t="s">
        <v>129</v>
      </c>
      <c r="E47" s="644" t="s">
        <v>71</v>
      </c>
      <c r="F47" s="645">
        <v>1100</v>
      </c>
      <c r="G47" s="646">
        <v>13.95</v>
      </c>
      <c r="H47" s="646">
        <v>14.31</v>
      </c>
      <c r="I47" s="647">
        <v>-392.92</v>
      </c>
      <c r="J47" s="648">
        <v>-2.4900000000000002</v>
      </c>
      <c r="K47" s="644" t="s">
        <v>9</v>
      </c>
      <c r="L47" s="647" t="str">
        <f t="shared" si="0"/>
        <v/>
      </c>
      <c r="M47" s="935" t="s">
        <v>45</v>
      </c>
      <c r="N47" s="900"/>
      <c r="O47" s="650"/>
      <c r="P47" s="650"/>
      <c r="Q47" s="650"/>
      <c r="R47" s="464">
        <f t="shared" si="3"/>
        <v>530.47166078393582</v>
      </c>
      <c r="S47" s="612">
        <f t="shared" si="4"/>
        <v>-13.546040768659623</v>
      </c>
      <c r="T47" s="650"/>
      <c r="U47" s="650"/>
      <c r="V47" s="136"/>
      <c r="W47" s="136"/>
      <c r="X47" s="136"/>
      <c r="Y47" s="136"/>
      <c r="Z47" s="136"/>
    </row>
    <row r="48" spans="1:26">
      <c r="A48" s="651">
        <v>43591</v>
      </c>
      <c r="B48" s="652" t="s">
        <v>47</v>
      </c>
      <c r="C48" s="653" t="s">
        <v>69</v>
      </c>
      <c r="D48" s="654" t="s">
        <v>130</v>
      </c>
      <c r="E48" s="653" t="s">
        <v>71</v>
      </c>
      <c r="F48" s="654">
        <v>7000</v>
      </c>
      <c r="G48" s="655">
        <v>1.74</v>
      </c>
      <c r="H48" s="655">
        <v>0</v>
      </c>
      <c r="I48" s="656">
        <v>0</v>
      </c>
      <c r="J48" s="657">
        <v>0</v>
      </c>
      <c r="K48" s="653" t="s">
        <v>9</v>
      </c>
      <c r="L48" s="656">
        <f t="shared" si="0"/>
        <v>12193.958500000001</v>
      </c>
      <c r="M48" s="465" t="s">
        <v>21</v>
      </c>
      <c r="N48" s="466">
        <f>IFERROR(AVERAGE(L118:L146),0)</f>
        <v>14640.538571428575</v>
      </c>
      <c r="O48" s="650"/>
      <c r="P48" s="650"/>
      <c r="Q48" s="650"/>
      <c r="R48" s="464">
        <f t="shared" si="3"/>
        <v>530.47166078393582</v>
      </c>
      <c r="S48" s="612" t="str">
        <f t="shared" si="4"/>
        <v/>
      </c>
      <c r="T48" s="650"/>
      <c r="U48" s="650"/>
      <c r="V48" s="136"/>
      <c r="W48" s="136"/>
      <c r="X48" s="136"/>
      <c r="Y48" s="136"/>
      <c r="Z48" s="136"/>
    </row>
    <row r="49" spans="1:26">
      <c r="A49" s="651">
        <v>43594</v>
      </c>
      <c r="B49" s="652" t="s">
        <v>48</v>
      </c>
      <c r="C49" s="653" t="s">
        <v>69</v>
      </c>
      <c r="D49" s="654" t="s">
        <v>130</v>
      </c>
      <c r="E49" s="653" t="s">
        <v>71</v>
      </c>
      <c r="F49" s="654">
        <v>7000</v>
      </c>
      <c r="G49" s="655">
        <v>1.55</v>
      </c>
      <c r="H49" s="655">
        <v>1.74</v>
      </c>
      <c r="I49" s="656">
        <v>-1287.3699999999999</v>
      </c>
      <c r="J49" s="657">
        <v>-10.55</v>
      </c>
      <c r="K49" s="653" t="s">
        <v>9</v>
      </c>
      <c r="L49" s="656" t="str">
        <f t="shared" si="0"/>
        <v/>
      </c>
      <c r="M49" s="620" t="s">
        <v>24</v>
      </c>
      <c r="N49" s="498">
        <f>SUM(I118:I146)</f>
        <v>1770.36</v>
      </c>
      <c r="O49" s="650"/>
      <c r="P49" s="650"/>
      <c r="Q49" s="650"/>
      <c r="R49" s="464">
        <f t="shared" si="3"/>
        <v>474.50690057123057</v>
      </c>
      <c r="S49" s="612">
        <f t="shared" si="4"/>
        <v>-55.964760212705244</v>
      </c>
      <c r="T49" s="650"/>
      <c r="U49" s="650"/>
      <c r="V49" s="136"/>
      <c r="W49" s="136"/>
      <c r="X49" s="136"/>
      <c r="Y49" s="136"/>
      <c r="Z49" s="136"/>
    </row>
    <row r="50" spans="1:26">
      <c r="A50" s="651">
        <v>43606</v>
      </c>
      <c r="B50" s="652" t="s">
        <v>47</v>
      </c>
      <c r="C50" s="653" t="s">
        <v>69</v>
      </c>
      <c r="D50" s="654" t="s">
        <v>130</v>
      </c>
      <c r="E50" s="653" t="s">
        <v>71</v>
      </c>
      <c r="F50" s="654">
        <v>7000</v>
      </c>
      <c r="G50" s="655">
        <v>1.45</v>
      </c>
      <c r="H50" s="655">
        <v>0</v>
      </c>
      <c r="I50" s="656">
        <v>0</v>
      </c>
      <c r="J50" s="657">
        <v>0</v>
      </c>
      <c r="K50" s="653" t="s">
        <v>9</v>
      </c>
      <c r="L50" s="656">
        <f t="shared" si="0"/>
        <v>10163.29875</v>
      </c>
      <c r="M50" s="468" t="s">
        <v>126</v>
      </c>
      <c r="N50" s="469">
        <f>SUM(J118:J146)/100</f>
        <v>0.13019999999999998</v>
      </c>
      <c r="O50" s="650"/>
      <c r="P50" s="650"/>
      <c r="Q50" s="650"/>
      <c r="R50" s="464">
        <f t="shared" si="3"/>
        <v>474.50690057123057</v>
      </c>
      <c r="S50" s="612" t="str">
        <f t="shared" si="4"/>
        <v/>
      </c>
      <c r="T50" s="650"/>
      <c r="U50" s="650"/>
      <c r="V50" s="136"/>
      <c r="W50" s="136"/>
      <c r="X50" s="136"/>
      <c r="Y50" s="136"/>
      <c r="Z50" s="136"/>
    </row>
    <row r="51" spans="1:26">
      <c r="A51" s="651">
        <v>43607</v>
      </c>
      <c r="B51" s="652" t="s">
        <v>48</v>
      </c>
      <c r="C51" s="653" t="s">
        <v>69</v>
      </c>
      <c r="D51" s="654" t="s">
        <v>130</v>
      </c>
      <c r="E51" s="653" t="s">
        <v>71</v>
      </c>
      <c r="F51" s="654">
        <v>7000</v>
      </c>
      <c r="G51" s="655">
        <v>1.47</v>
      </c>
      <c r="H51" s="655">
        <v>1.45</v>
      </c>
      <c r="I51" s="656">
        <v>183.45</v>
      </c>
      <c r="J51" s="657">
        <v>1.8</v>
      </c>
      <c r="K51" s="653" t="s">
        <v>9</v>
      </c>
      <c r="L51" s="656" t="str">
        <f t="shared" si="0"/>
        <v/>
      </c>
      <c r="M51" s="649"/>
      <c r="N51" s="650"/>
      <c r="O51" s="650"/>
      <c r="P51" s="650"/>
      <c r="Q51" s="650"/>
      <c r="R51" s="464">
        <f t="shared" si="3"/>
        <v>483.04802478151271</v>
      </c>
      <c r="S51" s="612">
        <f t="shared" si="4"/>
        <v>8.5411242102821348</v>
      </c>
      <c r="T51" s="650"/>
      <c r="U51" s="650"/>
      <c r="V51" s="136"/>
      <c r="W51" s="136"/>
      <c r="X51" s="136"/>
      <c r="Y51" s="136"/>
      <c r="Z51" s="136"/>
    </row>
    <row r="52" spans="1:26">
      <c r="A52" s="628">
        <v>43612</v>
      </c>
      <c r="B52" s="629" t="s">
        <v>47</v>
      </c>
      <c r="C52" s="630" t="s">
        <v>69</v>
      </c>
      <c r="D52" s="631" t="s">
        <v>127</v>
      </c>
      <c r="E52" s="630" t="s">
        <v>71</v>
      </c>
      <c r="F52" s="631">
        <v>2000</v>
      </c>
      <c r="G52" s="632">
        <v>5.35</v>
      </c>
      <c r="H52" s="632">
        <v>0</v>
      </c>
      <c r="I52" s="633">
        <v>0</v>
      </c>
      <c r="J52" s="634">
        <v>0</v>
      </c>
      <c r="K52" s="630" t="s">
        <v>9</v>
      </c>
      <c r="L52" s="633">
        <f t="shared" si="0"/>
        <v>10713.477500000001</v>
      </c>
      <c r="M52" s="649"/>
      <c r="N52" s="650"/>
      <c r="O52" s="650"/>
      <c r="P52" s="650"/>
      <c r="Q52" s="650"/>
      <c r="R52" s="464">
        <f t="shared" si="3"/>
        <v>483.04802478151271</v>
      </c>
      <c r="S52" s="612" t="str">
        <f t="shared" si="4"/>
        <v/>
      </c>
      <c r="T52" s="650"/>
      <c r="U52" s="650"/>
      <c r="V52" s="136"/>
      <c r="W52" s="136"/>
      <c r="X52" s="136"/>
      <c r="Y52" s="136"/>
      <c r="Z52" s="136"/>
    </row>
    <row r="53" spans="1:26">
      <c r="A53" s="628">
        <v>43613</v>
      </c>
      <c r="B53" s="629" t="s">
        <v>48</v>
      </c>
      <c r="C53" s="630" t="s">
        <v>69</v>
      </c>
      <c r="D53" s="631" t="s">
        <v>127</v>
      </c>
      <c r="E53" s="630" t="s">
        <v>71</v>
      </c>
      <c r="F53" s="631">
        <v>2000</v>
      </c>
      <c r="G53" s="632">
        <v>5.45</v>
      </c>
      <c r="H53" s="632">
        <v>5.36</v>
      </c>
      <c r="I53" s="633">
        <v>200</v>
      </c>
      <c r="J53" s="634">
        <v>1.86</v>
      </c>
      <c r="K53" s="630" t="s">
        <v>9</v>
      </c>
      <c r="L53" s="633" t="str">
        <f t="shared" si="0"/>
        <v/>
      </c>
      <c r="M53" s="649"/>
      <c r="N53" s="650"/>
      <c r="O53" s="650"/>
      <c r="P53" s="650"/>
      <c r="Q53" s="650"/>
      <c r="R53" s="464">
        <f t="shared" si="3"/>
        <v>492.03271804244883</v>
      </c>
      <c r="S53" s="612">
        <f t="shared" si="4"/>
        <v>8.9846932609361261</v>
      </c>
      <c r="T53" s="650"/>
      <c r="U53" s="650"/>
      <c r="V53" s="136"/>
      <c r="W53" s="136"/>
      <c r="X53" s="136"/>
      <c r="Y53" s="136"/>
      <c r="Z53" s="136"/>
    </row>
    <row r="54" spans="1:26">
      <c r="A54" s="579">
        <v>43613</v>
      </c>
      <c r="B54" s="580" t="s">
        <v>47</v>
      </c>
      <c r="C54" s="581" t="s">
        <v>69</v>
      </c>
      <c r="D54" s="582" t="s">
        <v>115</v>
      </c>
      <c r="E54" s="581" t="s">
        <v>71</v>
      </c>
      <c r="F54" s="582">
        <v>400</v>
      </c>
      <c r="G54" s="584">
        <v>26.51</v>
      </c>
      <c r="H54" s="584">
        <v>0</v>
      </c>
      <c r="I54" s="585">
        <v>0</v>
      </c>
      <c r="J54" s="586">
        <v>0</v>
      </c>
      <c r="K54" s="581" t="s">
        <v>9</v>
      </c>
      <c r="L54" s="585">
        <f t="shared" si="0"/>
        <v>10617.4463</v>
      </c>
      <c r="M54" s="649"/>
      <c r="N54" s="650"/>
      <c r="O54" s="650"/>
      <c r="P54" s="650"/>
      <c r="Q54" s="650"/>
      <c r="R54" s="464">
        <f t="shared" si="3"/>
        <v>492.03271804244883</v>
      </c>
      <c r="S54" s="612" t="str">
        <f t="shared" si="4"/>
        <v/>
      </c>
      <c r="T54" s="650"/>
      <c r="U54" s="650"/>
      <c r="V54" s="136"/>
      <c r="W54" s="136"/>
      <c r="X54" s="136"/>
      <c r="Y54" s="136"/>
      <c r="Z54" s="136"/>
    </row>
    <row r="55" spans="1:26">
      <c r="A55" s="579">
        <v>43614</v>
      </c>
      <c r="B55" s="580" t="s">
        <v>48</v>
      </c>
      <c r="C55" s="581" t="s">
        <v>69</v>
      </c>
      <c r="D55" s="582" t="s">
        <v>115</v>
      </c>
      <c r="E55" s="581" t="s">
        <v>71</v>
      </c>
      <c r="F55" s="582">
        <v>400</v>
      </c>
      <c r="G55" s="584">
        <v>26.67</v>
      </c>
      <c r="H55" s="584">
        <v>26.52</v>
      </c>
      <c r="I55" s="585">
        <v>64</v>
      </c>
      <c r="J55" s="586">
        <v>0.6</v>
      </c>
      <c r="K55" s="581" t="s">
        <v>9</v>
      </c>
      <c r="L55" s="585" t="str">
        <f t="shared" si="0"/>
        <v/>
      </c>
      <c r="M55" s="649"/>
      <c r="N55" s="650"/>
      <c r="O55" s="650"/>
      <c r="P55" s="650"/>
      <c r="Q55" s="650"/>
      <c r="R55" s="464">
        <f t="shared" si="3"/>
        <v>494.98491435070355</v>
      </c>
      <c r="S55" s="612">
        <f t="shared" si="4"/>
        <v>2.9521963082547131</v>
      </c>
      <c r="T55" s="650"/>
      <c r="U55" s="650"/>
      <c r="V55" s="136"/>
      <c r="W55" s="136"/>
      <c r="X55" s="136"/>
      <c r="Y55" s="136"/>
      <c r="Z55" s="136"/>
    </row>
    <row r="56" spans="1:26">
      <c r="A56" s="628">
        <v>43614</v>
      </c>
      <c r="B56" s="629" t="s">
        <v>47</v>
      </c>
      <c r="C56" s="630" t="s">
        <v>69</v>
      </c>
      <c r="D56" s="631" t="s">
        <v>127</v>
      </c>
      <c r="E56" s="630" t="s">
        <v>71</v>
      </c>
      <c r="F56" s="631">
        <v>1800</v>
      </c>
      <c r="G56" s="632">
        <v>5.8</v>
      </c>
      <c r="H56" s="632">
        <v>0</v>
      </c>
      <c r="I56" s="633">
        <v>0</v>
      </c>
      <c r="J56" s="634">
        <v>0</v>
      </c>
      <c r="K56" s="630" t="s">
        <v>9</v>
      </c>
      <c r="L56" s="633">
        <f t="shared" si="0"/>
        <v>10453.393</v>
      </c>
      <c r="M56" s="649"/>
      <c r="N56" s="650"/>
      <c r="O56" s="650"/>
      <c r="P56" s="650"/>
      <c r="Q56" s="650"/>
      <c r="R56" s="464">
        <f t="shared" si="3"/>
        <v>494.98491435070355</v>
      </c>
      <c r="S56" s="612" t="str">
        <f t="shared" si="4"/>
        <v/>
      </c>
      <c r="T56" s="650"/>
      <c r="U56" s="650"/>
      <c r="V56" s="136"/>
      <c r="W56" s="136"/>
      <c r="X56" s="136"/>
      <c r="Y56" s="136"/>
      <c r="Z56" s="136"/>
    </row>
    <row r="57" spans="1:26">
      <c r="A57" s="628">
        <v>43615</v>
      </c>
      <c r="B57" s="629" t="s">
        <v>48</v>
      </c>
      <c r="C57" s="630" t="s">
        <v>69</v>
      </c>
      <c r="D57" s="631" t="s">
        <v>127</v>
      </c>
      <c r="E57" s="630" t="s">
        <v>71</v>
      </c>
      <c r="F57" s="631">
        <v>1800</v>
      </c>
      <c r="G57" s="632">
        <v>6.18</v>
      </c>
      <c r="H57" s="632">
        <v>5.81</v>
      </c>
      <c r="I57" s="633">
        <v>681.99</v>
      </c>
      <c r="J57" s="634">
        <v>6.52</v>
      </c>
      <c r="K57" s="630" t="s">
        <v>9</v>
      </c>
      <c r="L57" s="633" t="str">
        <f t="shared" si="0"/>
        <v/>
      </c>
      <c r="M57" s="649"/>
      <c r="N57" s="650"/>
      <c r="O57" s="650"/>
      <c r="P57" s="650"/>
      <c r="Q57" s="650"/>
      <c r="R57" s="464">
        <f t="shared" si="3"/>
        <v>527.25793076636933</v>
      </c>
      <c r="S57" s="612">
        <f t="shared" si="4"/>
        <v>32.273016415665779</v>
      </c>
      <c r="T57" s="650"/>
      <c r="U57" s="650"/>
      <c r="V57" s="136"/>
      <c r="W57" s="136"/>
      <c r="X57" s="136"/>
      <c r="Y57" s="136"/>
      <c r="Z57" s="136"/>
    </row>
    <row r="58" spans="1:26">
      <c r="A58" s="579">
        <v>43615</v>
      </c>
      <c r="B58" s="580" t="s">
        <v>47</v>
      </c>
      <c r="C58" s="581" t="s">
        <v>69</v>
      </c>
      <c r="D58" s="582" t="s">
        <v>115</v>
      </c>
      <c r="E58" s="581" t="s">
        <v>71</v>
      </c>
      <c r="F58" s="582">
        <v>500</v>
      </c>
      <c r="G58" s="584">
        <v>27.05</v>
      </c>
      <c r="H58" s="584">
        <v>0</v>
      </c>
      <c r="I58" s="585">
        <v>0</v>
      </c>
      <c r="J58" s="586">
        <v>0</v>
      </c>
      <c r="K58" s="581" t="s">
        <v>9</v>
      </c>
      <c r="L58" s="585">
        <f t="shared" si="0"/>
        <v>13539.395624999999</v>
      </c>
      <c r="M58" s="649"/>
      <c r="N58" s="650"/>
      <c r="O58" s="650"/>
      <c r="P58" s="650"/>
      <c r="Q58" s="650"/>
      <c r="R58" s="464">
        <f t="shared" si="3"/>
        <v>527.25793076636933</v>
      </c>
      <c r="S58" s="612" t="str">
        <f t="shared" si="4"/>
        <v/>
      </c>
      <c r="T58" s="650"/>
      <c r="U58" s="650"/>
      <c r="V58" s="136"/>
      <c r="W58" s="136"/>
      <c r="X58" s="136"/>
      <c r="Y58" s="136"/>
      <c r="Z58" s="136"/>
    </row>
    <row r="59" spans="1:26">
      <c r="A59" s="499">
        <v>43616</v>
      </c>
      <c r="B59" s="500" t="s">
        <v>48</v>
      </c>
      <c r="C59" s="501" t="s">
        <v>69</v>
      </c>
      <c r="D59" s="502" t="s">
        <v>115</v>
      </c>
      <c r="E59" s="501" t="s">
        <v>71</v>
      </c>
      <c r="F59" s="502">
        <v>500</v>
      </c>
      <c r="G59" s="503">
        <v>27.21</v>
      </c>
      <c r="H59" s="503">
        <v>27.05</v>
      </c>
      <c r="I59" s="504">
        <v>80</v>
      </c>
      <c r="J59" s="505">
        <v>0.59</v>
      </c>
      <c r="K59" s="501" t="s">
        <v>9</v>
      </c>
      <c r="L59" s="504" t="str">
        <f t="shared" si="0"/>
        <v/>
      </c>
      <c r="M59" s="649"/>
      <c r="N59" s="650"/>
      <c r="O59" s="650"/>
      <c r="P59" s="650"/>
      <c r="Q59" s="650"/>
      <c r="R59" s="464">
        <f t="shared" si="3"/>
        <v>530.36875255789096</v>
      </c>
      <c r="S59" s="612">
        <f t="shared" si="4"/>
        <v>3.1108217915216301</v>
      </c>
      <c r="T59" s="650"/>
      <c r="U59" s="650"/>
      <c r="V59" s="136"/>
      <c r="W59" s="136"/>
      <c r="X59" s="136"/>
      <c r="Y59" s="136"/>
      <c r="Z59" s="136"/>
    </row>
    <row r="60" spans="1:26">
      <c r="A60" s="579">
        <v>43619</v>
      </c>
      <c r="B60" s="580" t="s">
        <v>47</v>
      </c>
      <c r="C60" s="581" t="s">
        <v>69</v>
      </c>
      <c r="D60" s="582" t="s">
        <v>115</v>
      </c>
      <c r="E60" s="581" t="s">
        <v>71</v>
      </c>
      <c r="F60" s="582">
        <v>600</v>
      </c>
      <c r="G60" s="584">
        <v>27.32</v>
      </c>
      <c r="H60" s="584">
        <v>0</v>
      </c>
      <c r="I60" s="585">
        <v>0</v>
      </c>
      <c r="J60" s="586">
        <v>0</v>
      </c>
      <c r="K60" s="581" t="s">
        <v>9</v>
      </c>
      <c r="L60" s="585">
        <f t="shared" si="0"/>
        <v>16407.327399999998</v>
      </c>
      <c r="M60" s="649"/>
      <c r="N60" s="650"/>
      <c r="O60" s="650"/>
      <c r="P60" s="650"/>
      <c r="Q60" s="650"/>
      <c r="R60" s="464">
        <f t="shared" si="3"/>
        <v>530.36875255789096</v>
      </c>
      <c r="S60" s="612" t="str">
        <f t="shared" si="4"/>
        <v/>
      </c>
      <c r="T60" s="650"/>
      <c r="U60" s="650"/>
      <c r="V60" s="136"/>
      <c r="W60" s="136"/>
      <c r="X60" s="136"/>
      <c r="Y60" s="136"/>
      <c r="Z60" s="136"/>
    </row>
    <row r="61" spans="1:26">
      <c r="A61" s="579">
        <v>43620</v>
      </c>
      <c r="B61" s="580" t="s">
        <v>48</v>
      </c>
      <c r="C61" s="581" t="s">
        <v>69</v>
      </c>
      <c r="D61" s="582" t="s">
        <v>115</v>
      </c>
      <c r="E61" s="581" t="s">
        <v>71</v>
      </c>
      <c r="F61" s="582">
        <v>600</v>
      </c>
      <c r="G61" s="584">
        <v>28.11</v>
      </c>
      <c r="H61" s="584">
        <v>27.33</v>
      </c>
      <c r="I61" s="585">
        <v>471.99</v>
      </c>
      <c r="J61" s="586">
        <v>2.87</v>
      </c>
      <c r="K61" s="581" t="s">
        <v>9</v>
      </c>
      <c r="L61" s="585" t="str">
        <f t="shared" si="0"/>
        <v/>
      </c>
      <c r="M61" s="649"/>
      <c r="N61" s="650"/>
      <c r="O61" s="650"/>
      <c r="P61" s="650"/>
      <c r="Q61" s="650"/>
      <c r="R61" s="464">
        <f t="shared" si="3"/>
        <v>545.59033575630235</v>
      </c>
      <c r="S61" s="612">
        <f t="shared" si="4"/>
        <v>15.221583198411395</v>
      </c>
      <c r="T61" s="650"/>
      <c r="U61" s="650"/>
      <c r="V61" s="136"/>
      <c r="W61" s="136"/>
      <c r="X61" s="136"/>
      <c r="Y61" s="136"/>
      <c r="Z61" s="136"/>
    </row>
    <row r="62" spans="1:26">
      <c r="A62" s="579">
        <v>43622</v>
      </c>
      <c r="B62" s="580" t="s">
        <v>47</v>
      </c>
      <c r="C62" s="581" t="s">
        <v>69</v>
      </c>
      <c r="D62" s="582" t="s">
        <v>115</v>
      </c>
      <c r="E62" s="581" t="s">
        <v>71</v>
      </c>
      <c r="F62" s="582">
        <v>600</v>
      </c>
      <c r="G62" s="584">
        <v>29.26</v>
      </c>
      <c r="H62" s="584">
        <v>0</v>
      </c>
      <c r="I62" s="585">
        <v>0</v>
      </c>
      <c r="J62" s="586">
        <v>0</v>
      </c>
      <c r="K62" s="581" t="s">
        <v>9</v>
      </c>
      <c r="L62" s="585">
        <f t="shared" si="0"/>
        <v>17571.705699999999</v>
      </c>
      <c r="M62" s="649"/>
      <c r="N62" s="650"/>
      <c r="O62" s="650"/>
      <c r="P62" s="650"/>
      <c r="Q62" s="650"/>
      <c r="R62" s="464">
        <f t="shared" si="3"/>
        <v>545.59033575630235</v>
      </c>
      <c r="S62" s="612" t="str">
        <f t="shared" si="4"/>
        <v/>
      </c>
      <c r="T62" s="650"/>
      <c r="U62" s="650"/>
      <c r="V62" s="136"/>
      <c r="W62" s="136"/>
      <c r="X62" s="136"/>
      <c r="Y62" s="136"/>
      <c r="Z62" s="136"/>
    </row>
    <row r="63" spans="1:26">
      <c r="A63" s="579">
        <v>43623</v>
      </c>
      <c r="B63" s="580" t="s">
        <v>48</v>
      </c>
      <c r="C63" s="581" t="s">
        <v>69</v>
      </c>
      <c r="D63" s="582" t="s">
        <v>115</v>
      </c>
      <c r="E63" s="581" t="s">
        <v>71</v>
      </c>
      <c r="F63" s="582">
        <v>600</v>
      </c>
      <c r="G63" s="584">
        <v>29.49</v>
      </c>
      <c r="H63" s="584">
        <v>29.27</v>
      </c>
      <c r="I63" s="585">
        <v>135.99</v>
      </c>
      <c r="J63" s="586">
        <v>0.77</v>
      </c>
      <c r="K63" s="581" t="s">
        <v>9</v>
      </c>
      <c r="L63" s="585" t="str">
        <f t="shared" si="0"/>
        <v/>
      </c>
      <c r="M63" s="649"/>
      <c r="N63" s="650"/>
      <c r="O63" s="650"/>
      <c r="P63" s="650"/>
      <c r="Q63" s="650"/>
      <c r="R63" s="464">
        <f t="shared" si="3"/>
        <v>549.79138134162588</v>
      </c>
      <c r="S63" s="612">
        <f t="shared" si="4"/>
        <v>4.2010455853235271</v>
      </c>
      <c r="T63" s="650"/>
      <c r="U63" s="650"/>
      <c r="V63" s="136"/>
      <c r="W63" s="136"/>
      <c r="X63" s="136"/>
      <c r="Y63" s="136"/>
      <c r="Z63" s="136"/>
    </row>
    <row r="64" spans="1:26">
      <c r="A64" s="628">
        <v>43623</v>
      </c>
      <c r="B64" s="629" t="s">
        <v>47</v>
      </c>
      <c r="C64" s="630" t="s">
        <v>69</v>
      </c>
      <c r="D64" s="631" t="s">
        <v>127</v>
      </c>
      <c r="E64" s="630" t="s">
        <v>71</v>
      </c>
      <c r="F64" s="631">
        <v>2600</v>
      </c>
      <c r="G64" s="632">
        <v>6.96</v>
      </c>
      <c r="H64" s="632">
        <v>0</v>
      </c>
      <c r="I64" s="633">
        <v>0</v>
      </c>
      <c r="J64" s="634">
        <v>0</v>
      </c>
      <c r="K64" s="630" t="s">
        <v>9</v>
      </c>
      <c r="L64" s="633">
        <f t="shared" si="0"/>
        <v>18111.8812</v>
      </c>
      <c r="M64" s="649"/>
      <c r="N64" s="650"/>
      <c r="O64" s="650"/>
      <c r="P64" s="650"/>
      <c r="Q64" s="650"/>
      <c r="R64" s="464">
        <f t="shared" si="3"/>
        <v>549.79138134162588</v>
      </c>
      <c r="S64" s="612" t="str">
        <f t="shared" si="4"/>
        <v/>
      </c>
      <c r="T64" s="650"/>
      <c r="U64" s="650"/>
      <c r="V64" s="136"/>
      <c r="W64" s="136"/>
      <c r="X64" s="136"/>
      <c r="Y64" s="136"/>
      <c r="Z64" s="136"/>
    </row>
    <row r="65" spans="1:26">
      <c r="A65" s="628">
        <v>43626</v>
      </c>
      <c r="B65" s="629" t="s">
        <v>48</v>
      </c>
      <c r="C65" s="630" t="s">
        <v>69</v>
      </c>
      <c r="D65" s="631" t="s">
        <v>127</v>
      </c>
      <c r="E65" s="630" t="s">
        <v>71</v>
      </c>
      <c r="F65" s="631">
        <v>2600</v>
      </c>
      <c r="G65" s="632">
        <v>7.17</v>
      </c>
      <c r="H65" s="632">
        <v>6.96</v>
      </c>
      <c r="I65" s="633">
        <v>551.99</v>
      </c>
      <c r="J65" s="634">
        <v>3.04</v>
      </c>
      <c r="K65" s="630" t="s">
        <v>9</v>
      </c>
      <c r="L65" s="633" t="str">
        <f t="shared" si="0"/>
        <v/>
      </c>
      <c r="M65" s="649"/>
      <c r="N65" s="650"/>
      <c r="O65" s="650"/>
      <c r="P65" s="650"/>
      <c r="Q65" s="650"/>
      <c r="R65" s="464">
        <f t="shared" si="3"/>
        <v>566.50503933441132</v>
      </c>
      <c r="S65" s="612">
        <f t="shared" si="4"/>
        <v>16.713657992785443</v>
      </c>
      <c r="T65" s="650"/>
      <c r="U65" s="650"/>
      <c r="V65" s="136"/>
      <c r="W65" s="136"/>
      <c r="X65" s="136"/>
      <c r="Y65" s="136"/>
      <c r="Z65" s="136"/>
    </row>
    <row r="66" spans="1:26">
      <c r="A66" s="579">
        <v>43626</v>
      </c>
      <c r="B66" s="580" t="s">
        <v>47</v>
      </c>
      <c r="C66" s="581" t="s">
        <v>69</v>
      </c>
      <c r="D66" s="582" t="s">
        <v>115</v>
      </c>
      <c r="E66" s="581" t="s">
        <v>71</v>
      </c>
      <c r="F66" s="582">
        <v>600</v>
      </c>
      <c r="G66" s="584">
        <v>30.87</v>
      </c>
      <c r="H66" s="584">
        <v>0</v>
      </c>
      <c r="I66" s="585">
        <v>0</v>
      </c>
      <c r="J66" s="586">
        <v>0</v>
      </c>
      <c r="K66" s="581" t="s">
        <v>9</v>
      </c>
      <c r="L66" s="585">
        <f t="shared" si="0"/>
        <v>18538.019649999998</v>
      </c>
      <c r="M66" s="649"/>
      <c r="N66" s="650"/>
      <c r="O66" s="650"/>
      <c r="P66" s="650"/>
      <c r="Q66" s="650"/>
      <c r="R66" s="464">
        <f t="shared" si="3"/>
        <v>566.50503933441132</v>
      </c>
      <c r="S66" s="612" t="str">
        <f t="shared" si="4"/>
        <v/>
      </c>
      <c r="T66" s="650"/>
      <c r="U66" s="650"/>
      <c r="V66" s="136"/>
      <c r="W66" s="136"/>
      <c r="X66" s="136"/>
      <c r="Y66" s="136"/>
      <c r="Z66" s="136"/>
    </row>
    <row r="67" spans="1:26">
      <c r="A67" s="579">
        <v>43627</v>
      </c>
      <c r="B67" s="580" t="s">
        <v>48</v>
      </c>
      <c r="C67" s="581" t="s">
        <v>69</v>
      </c>
      <c r="D67" s="582" t="s">
        <v>115</v>
      </c>
      <c r="E67" s="581" t="s">
        <v>71</v>
      </c>
      <c r="F67" s="582">
        <v>600</v>
      </c>
      <c r="G67" s="584">
        <v>30.77</v>
      </c>
      <c r="H67" s="584">
        <v>30.89</v>
      </c>
      <c r="I67" s="585">
        <v>-67.739999999999995</v>
      </c>
      <c r="J67" s="586">
        <v>-0.36</v>
      </c>
      <c r="K67" s="581" t="s">
        <v>9</v>
      </c>
      <c r="L67" s="585" t="str">
        <f t="shared" si="0"/>
        <v/>
      </c>
      <c r="M67" s="649"/>
      <c r="N67" s="650"/>
      <c r="O67" s="650"/>
      <c r="P67" s="650"/>
      <c r="Q67" s="650"/>
      <c r="R67" s="464">
        <f t="shared" si="3"/>
        <v>564.46562119280736</v>
      </c>
      <c r="S67" s="612">
        <f t="shared" si="4"/>
        <v>-2.0394181416039601</v>
      </c>
      <c r="T67" s="650"/>
      <c r="U67" s="650"/>
      <c r="V67" s="136"/>
      <c r="W67" s="136"/>
      <c r="X67" s="136"/>
      <c r="Y67" s="136"/>
      <c r="Z67" s="136"/>
    </row>
    <row r="68" spans="1:26">
      <c r="A68" s="642">
        <v>43627</v>
      </c>
      <c r="B68" s="643" t="s">
        <v>47</v>
      </c>
      <c r="C68" s="644" t="s">
        <v>69</v>
      </c>
      <c r="D68" s="645" t="s">
        <v>129</v>
      </c>
      <c r="E68" s="644" t="s">
        <v>71</v>
      </c>
      <c r="F68" s="645">
        <v>1000</v>
      </c>
      <c r="G68" s="646">
        <v>18.23</v>
      </c>
      <c r="H68" s="646">
        <v>0</v>
      </c>
      <c r="I68" s="647">
        <v>0</v>
      </c>
      <c r="J68" s="648">
        <v>0</v>
      </c>
      <c r="K68" s="644" t="s">
        <v>9</v>
      </c>
      <c r="L68" s="647">
        <f t="shared" si="0"/>
        <v>18245.924749999998</v>
      </c>
      <c r="M68" s="506"/>
      <c r="N68" s="507"/>
      <c r="O68" s="650"/>
      <c r="P68" s="650"/>
      <c r="Q68" s="650"/>
      <c r="R68" s="464">
        <f t="shared" si="3"/>
        <v>564.46562119280736</v>
      </c>
      <c r="S68" s="612" t="str">
        <f t="shared" si="4"/>
        <v/>
      </c>
      <c r="T68" s="650"/>
      <c r="U68" s="650"/>
      <c r="V68" s="136"/>
      <c r="W68" s="136"/>
      <c r="X68" s="136"/>
      <c r="Y68" s="136"/>
      <c r="Z68" s="136"/>
    </row>
    <row r="69" spans="1:26">
      <c r="A69" s="642">
        <v>43633</v>
      </c>
      <c r="B69" s="643" t="s">
        <v>48</v>
      </c>
      <c r="C69" s="644" t="s">
        <v>69</v>
      </c>
      <c r="D69" s="645" t="s">
        <v>129</v>
      </c>
      <c r="E69" s="644" t="s">
        <v>71</v>
      </c>
      <c r="F69" s="645">
        <v>1000</v>
      </c>
      <c r="G69" s="646">
        <v>16.34</v>
      </c>
      <c r="H69" s="646">
        <v>18.239999999999998</v>
      </c>
      <c r="I69" s="647">
        <v>-1890.97</v>
      </c>
      <c r="J69" s="648">
        <v>-10.36</v>
      </c>
      <c r="K69" s="644" t="s">
        <v>9</v>
      </c>
      <c r="L69" s="647" t="str">
        <f t="shared" si="0"/>
        <v/>
      </c>
      <c r="M69" s="649"/>
      <c r="N69" s="650"/>
      <c r="O69" s="650"/>
      <c r="P69" s="650"/>
      <c r="Q69" s="650"/>
      <c r="R69" s="464">
        <f t="shared" si="3"/>
        <v>505.98698283723252</v>
      </c>
      <c r="S69" s="612">
        <f t="shared" si="4"/>
        <v>-58.478638355574844</v>
      </c>
      <c r="T69" s="650"/>
      <c r="U69" s="650"/>
      <c r="V69" s="136"/>
      <c r="W69" s="136"/>
      <c r="X69" s="136"/>
      <c r="Y69" s="136"/>
      <c r="Z69" s="136"/>
    </row>
    <row r="70" spans="1:26">
      <c r="A70" s="628">
        <v>43634</v>
      </c>
      <c r="B70" s="629" t="s">
        <v>47</v>
      </c>
      <c r="C70" s="630" t="s">
        <v>69</v>
      </c>
      <c r="D70" s="631" t="s">
        <v>127</v>
      </c>
      <c r="E70" s="630" t="s">
        <v>71</v>
      </c>
      <c r="F70" s="631">
        <v>1900</v>
      </c>
      <c r="G70" s="632">
        <v>7.8899999999999988</v>
      </c>
      <c r="H70" s="632">
        <v>0</v>
      </c>
      <c r="I70" s="633">
        <v>0</v>
      </c>
      <c r="J70" s="634">
        <v>0</v>
      </c>
      <c r="K70" s="630" t="s">
        <v>9</v>
      </c>
      <c r="L70" s="633">
        <f t="shared" si="0"/>
        <v>15005.872074999997</v>
      </c>
      <c r="M70" s="506"/>
      <c r="N70" s="507"/>
      <c r="O70" s="650"/>
      <c r="P70" s="650"/>
      <c r="Q70" s="650"/>
      <c r="R70" s="464">
        <f t="shared" si="3"/>
        <v>505.98698283723252</v>
      </c>
      <c r="S70" s="612" t="str">
        <f t="shared" si="4"/>
        <v/>
      </c>
      <c r="T70" s="650"/>
      <c r="U70" s="650"/>
      <c r="V70" s="136"/>
      <c r="W70" s="136"/>
      <c r="X70" s="136"/>
      <c r="Y70" s="136"/>
      <c r="Z70" s="136"/>
    </row>
    <row r="71" spans="1:26">
      <c r="A71" s="628">
        <v>43635</v>
      </c>
      <c r="B71" s="629" t="s">
        <v>48</v>
      </c>
      <c r="C71" s="630" t="s">
        <v>69</v>
      </c>
      <c r="D71" s="631" t="s">
        <v>127</v>
      </c>
      <c r="E71" s="630" t="s">
        <v>71</v>
      </c>
      <c r="F71" s="631">
        <v>1900</v>
      </c>
      <c r="G71" s="632">
        <v>7.92</v>
      </c>
      <c r="H71" s="632">
        <v>7.9</v>
      </c>
      <c r="I71" s="633">
        <v>46.45</v>
      </c>
      <c r="J71" s="634">
        <v>0.3</v>
      </c>
      <c r="K71" s="630" t="s">
        <v>9</v>
      </c>
      <c r="L71" s="633" t="str">
        <f t="shared" si="0"/>
        <v/>
      </c>
      <c r="M71" s="649"/>
      <c r="N71" s="650"/>
      <c r="O71" s="650"/>
      <c r="P71" s="650"/>
      <c r="Q71" s="650"/>
      <c r="R71" s="464">
        <f t="shared" si="3"/>
        <v>507.50494378574416</v>
      </c>
      <c r="S71" s="612">
        <f t="shared" si="4"/>
        <v>1.517960948511643</v>
      </c>
      <c r="T71" s="650"/>
      <c r="U71" s="650"/>
      <c r="V71" s="136"/>
      <c r="W71" s="136"/>
      <c r="X71" s="136"/>
      <c r="Y71" s="136"/>
      <c r="Z71" s="136"/>
    </row>
    <row r="72" spans="1:26">
      <c r="A72" s="579">
        <v>43640</v>
      </c>
      <c r="B72" s="580" t="s">
        <v>47</v>
      </c>
      <c r="C72" s="581" t="s">
        <v>69</v>
      </c>
      <c r="D72" s="582" t="s">
        <v>115</v>
      </c>
      <c r="E72" s="581" t="s">
        <v>71</v>
      </c>
      <c r="F72" s="582">
        <v>500</v>
      </c>
      <c r="G72" s="584">
        <v>31.96</v>
      </c>
      <c r="H72" s="584">
        <v>0</v>
      </c>
      <c r="I72" s="585">
        <v>0</v>
      </c>
      <c r="J72" s="586">
        <v>0</v>
      </c>
      <c r="K72" s="581" t="s">
        <v>9</v>
      </c>
      <c r="L72" s="585">
        <f t="shared" si="0"/>
        <v>15995.193499999999</v>
      </c>
      <c r="M72" s="506"/>
      <c r="N72" s="507"/>
      <c r="O72" s="650"/>
      <c r="P72" s="650"/>
      <c r="Q72" s="650"/>
      <c r="R72" s="464">
        <f t="shared" si="3"/>
        <v>507.50494378574416</v>
      </c>
      <c r="S72" s="612" t="str">
        <f t="shared" si="4"/>
        <v/>
      </c>
      <c r="T72" s="650"/>
      <c r="U72" s="650"/>
      <c r="V72" s="136"/>
      <c r="W72" s="136"/>
      <c r="X72" s="136"/>
      <c r="Y72" s="136"/>
      <c r="Z72" s="136"/>
    </row>
    <row r="73" spans="1:26">
      <c r="A73" s="499">
        <v>43641</v>
      </c>
      <c r="B73" s="500" t="s">
        <v>48</v>
      </c>
      <c r="C73" s="501" t="s">
        <v>69</v>
      </c>
      <c r="D73" s="502" t="s">
        <v>115</v>
      </c>
      <c r="E73" s="501" t="s">
        <v>71</v>
      </c>
      <c r="F73" s="502">
        <v>500</v>
      </c>
      <c r="G73" s="503">
        <v>31.24</v>
      </c>
      <c r="H73" s="503">
        <v>31.96</v>
      </c>
      <c r="I73" s="504">
        <v>-360.03</v>
      </c>
      <c r="J73" s="505">
        <v>-2.25</v>
      </c>
      <c r="K73" s="501" t="s">
        <v>9</v>
      </c>
      <c r="L73" s="504" t="str">
        <f t="shared" si="0"/>
        <v/>
      </c>
      <c r="M73" s="649"/>
      <c r="N73" s="650"/>
      <c r="O73" s="650"/>
      <c r="P73" s="650"/>
      <c r="Q73" s="650"/>
      <c r="R73" s="464">
        <f t="shared" si="3"/>
        <v>496.08608255056492</v>
      </c>
      <c r="S73" s="612">
        <f t="shared" si="4"/>
        <v>-11.418861235179236</v>
      </c>
      <c r="T73" s="650"/>
      <c r="U73" s="650"/>
      <c r="V73" s="136"/>
      <c r="W73" s="136"/>
      <c r="X73" s="136"/>
      <c r="Y73" s="136"/>
      <c r="Z73" s="136"/>
    </row>
    <row r="74" spans="1:26">
      <c r="A74" s="628">
        <v>43647</v>
      </c>
      <c r="B74" s="629" t="s">
        <v>47</v>
      </c>
      <c r="C74" s="630" t="s">
        <v>69</v>
      </c>
      <c r="D74" s="631" t="s">
        <v>127</v>
      </c>
      <c r="E74" s="630" t="s">
        <v>71</v>
      </c>
      <c r="F74" s="631">
        <v>1600</v>
      </c>
      <c r="G74" s="632">
        <v>9.65</v>
      </c>
      <c r="H74" s="632">
        <v>0</v>
      </c>
      <c r="I74" s="633">
        <v>0</v>
      </c>
      <c r="J74" s="634">
        <v>0</v>
      </c>
      <c r="K74" s="630" t="s">
        <v>9</v>
      </c>
      <c r="L74" s="633">
        <f t="shared" si="0"/>
        <v>15455.018</v>
      </c>
      <c r="M74" s="506"/>
      <c r="N74" s="507"/>
      <c r="O74" s="650"/>
      <c r="P74" s="650"/>
      <c r="Q74" s="650"/>
      <c r="R74" s="464">
        <f t="shared" si="3"/>
        <v>496.08608255056492</v>
      </c>
      <c r="S74" s="612" t="str">
        <f t="shared" si="4"/>
        <v/>
      </c>
      <c r="T74" s="650"/>
      <c r="U74" s="650"/>
      <c r="V74" s="136"/>
      <c r="W74" s="136"/>
      <c r="X74" s="136"/>
      <c r="Y74" s="136"/>
      <c r="Z74" s="136"/>
    </row>
    <row r="75" spans="1:26">
      <c r="A75" s="628">
        <v>43648</v>
      </c>
      <c r="B75" s="629" t="s">
        <v>48</v>
      </c>
      <c r="C75" s="630" t="s">
        <v>69</v>
      </c>
      <c r="D75" s="631" t="s">
        <v>127</v>
      </c>
      <c r="E75" s="630" t="s">
        <v>71</v>
      </c>
      <c r="F75" s="631">
        <v>1600</v>
      </c>
      <c r="G75" s="632">
        <v>9.93</v>
      </c>
      <c r="H75" s="632">
        <v>9.66</v>
      </c>
      <c r="I75" s="633">
        <v>434.05</v>
      </c>
      <c r="J75" s="634">
        <v>2.8</v>
      </c>
      <c r="K75" s="630" t="s">
        <v>9</v>
      </c>
      <c r="L75" s="633" t="str">
        <f t="shared" si="0"/>
        <v/>
      </c>
      <c r="M75" s="649"/>
      <c r="N75" s="650"/>
      <c r="O75" s="650"/>
      <c r="P75" s="650"/>
      <c r="Q75" s="650"/>
      <c r="R75" s="464">
        <f t="shared" si="3"/>
        <v>509.97649286198077</v>
      </c>
      <c r="S75" s="612">
        <f t="shared" si="4"/>
        <v>13.890410311415849</v>
      </c>
      <c r="T75" s="650"/>
      <c r="U75" s="650"/>
      <c r="V75" s="136"/>
      <c r="W75" s="136"/>
      <c r="X75" s="136"/>
      <c r="Y75" s="136"/>
      <c r="Z75" s="136"/>
    </row>
    <row r="76" spans="1:26">
      <c r="A76" s="658">
        <v>43656</v>
      </c>
      <c r="B76" s="659" t="s">
        <v>47</v>
      </c>
      <c r="C76" s="660" t="s">
        <v>69</v>
      </c>
      <c r="D76" s="661" t="s">
        <v>131</v>
      </c>
      <c r="E76" s="660" t="s">
        <v>71</v>
      </c>
      <c r="F76" s="661">
        <v>1700</v>
      </c>
      <c r="G76" s="662">
        <v>7</v>
      </c>
      <c r="H76" s="662">
        <v>0</v>
      </c>
      <c r="I76" s="663">
        <v>0</v>
      </c>
      <c r="J76" s="664">
        <v>0</v>
      </c>
      <c r="K76" s="660" t="s">
        <v>9</v>
      </c>
      <c r="L76" s="663">
        <f t="shared" si="0"/>
        <v>11913.8675</v>
      </c>
      <c r="M76" s="506"/>
      <c r="N76" s="507"/>
      <c r="O76" s="650"/>
      <c r="P76" s="650"/>
      <c r="Q76" s="650"/>
      <c r="R76" s="464">
        <f t="shared" si="3"/>
        <v>509.97649286198077</v>
      </c>
      <c r="S76" s="612" t="str">
        <f t="shared" si="4"/>
        <v/>
      </c>
      <c r="T76" s="650"/>
      <c r="U76" s="650"/>
      <c r="V76" s="136"/>
      <c r="W76" s="136"/>
      <c r="X76" s="136"/>
      <c r="Y76" s="136"/>
      <c r="Z76" s="136"/>
    </row>
    <row r="77" spans="1:26">
      <c r="A77" s="658">
        <v>43663</v>
      </c>
      <c r="B77" s="659" t="s">
        <v>48</v>
      </c>
      <c r="C77" s="660" t="s">
        <v>69</v>
      </c>
      <c r="D77" s="661" t="s">
        <v>131</v>
      </c>
      <c r="E77" s="660" t="s">
        <v>71</v>
      </c>
      <c r="F77" s="661">
        <v>1700</v>
      </c>
      <c r="G77" s="662">
        <v>7.06</v>
      </c>
      <c r="H77" s="662">
        <v>7.01</v>
      </c>
      <c r="I77" s="663">
        <v>91.42</v>
      </c>
      <c r="J77" s="664">
        <v>0.7599999999999999</v>
      </c>
      <c r="K77" s="660" t="s">
        <v>9</v>
      </c>
      <c r="L77" s="663" t="str">
        <f t="shared" si="0"/>
        <v/>
      </c>
      <c r="M77" s="649"/>
      <c r="N77" s="650"/>
      <c r="O77" s="650"/>
      <c r="P77" s="650"/>
      <c r="Q77" s="650"/>
      <c r="R77" s="464">
        <f t="shared" si="3"/>
        <v>513.85231420773187</v>
      </c>
      <c r="S77" s="612">
        <f t="shared" si="4"/>
        <v>3.8758213457510919</v>
      </c>
      <c r="T77" s="650"/>
      <c r="U77" s="650"/>
      <c r="V77" s="136"/>
      <c r="W77" s="136"/>
      <c r="X77" s="136"/>
      <c r="Y77" s="136"/>
      <c r="Z77" s="136"/>
    </row>
    <row r="78" spans="1:26">
      <c r="A78" s="628">
        <v>43664</v>
      </c>
      <c r="B78" s="629" t="s">
        <v>47</v>
      </c>
      <c r="C78" s="630" t="s">
        <v>69</v>
      </c>
      <c r="D78" s="631" t="s">
        <v>127</v>
      </c>
      <c r="E78" s="630" t="s">
        <v>71</v>
      </c>
      <c r="F78" s="631">
        <v>1200</v>
      </c>
      <c r="G78" s="632">
        <v>10.06</v>
      </c>
      <c r="H78" s="632">
        <v>0</v>
      </c>
      <c r="I78" s="633">
        <v>0</v>
      </c>
      <c r="J78" s="634">
        <v>0</v>
      </c>
      <c r="K78" s="630" t="s">
        <v>9</v>
      </c>
      <c r="L78" s="633">
        <f t="shared" si="0"/>
        <v>12085.9234</v>
      </c>
      <c r="M78" s="506"/>
      <c r="N78" s="507"/>
      <c r="O78" s="650"/>
      <c r="P78" s="650"/>
      <c r="Q78" s="650"/>
      <c r="R78" s="464">
        <f t="shared" si="3"/>
        <v>513.85231420773187</v>
      </c>
      <c r="S78" s="612" t="str">
        <f t="shared" si="4"/>
        <v/>
      </c>
      <c r="T78" s="650"/>
      <c r="U78" s="650"/>
      <c r="V78" s="136"/>
      <c r="W78" s="136"/>
      <c r="X78" s="136"/>
      <c r="Y78" s="136"/>
      <c r="Z78" s="136"/>
    </row>
    <row r="79" spans="1:26">
      <c r="A79" s="628">
        <v>43665</v>
      </c>
      <c r="B79" s="629" t="s">
        <v>48</v>
      </c>
      <c r="C79" s="630" t="s">
        <v>69</v>
      </c>
      <c r="D79" s="631" t="s">
        <v>127</v>
      </c>
      <c r="E79" s="630" t="s">
        <v>71</v>
      </c>
      <c r="F79" s="631">
        <v>1200</v>
      </c>
      <c r="G79" s="632">
        <v>10.24</v>
      </c>
      <c r="H79" s="632">
        <v>10.06</v>
      </c>
      <c r="I79" s="633">
        <v>224.27</v>
      </c>
      <c r="J79" s="634">
        <v>1.85</v>
      </c>
      <c r="K79" s="630" t="s">
        <v>9</v>
      </c>
      <c r="L79" s="633" t="str">
        <f t="shared" si="0"/>
        <v/>
      </c>
      <c r="M79" s="649"/>
      <c r="N79" s="650"/>
      <c r="O79" s="650"/>
      <c r="P79" s="650"/>
      <c r="Q79" s="650"/>
      <c r="R79" s="464">
        <f t="shared" si="3"/>
        <v>523.35858202057489</v>
      </c>
      <c r="S79" s="612">
        <f t="shared" si="4"/>
        <v>9.5062678128430207</v>
      </c>
      <c r="T79" s="650"/>
      <c r="U79" s="650"/>
      <c r="V79" s="136"/>
      <c r="W79" s="136"/>
      <c r="X79" s="136"/>
      <c r="Y79" s="136"/>
      <c r="Z79" s="136"/>
    </row>
    <row r="80" spans="1:26">
      <c r="A80" s="628">
        <v>43672</v>
      </c>
      <c r="B80" s="629" t="s">
        <v>47</v>
      </c>
      <c r="C80" s="630" t="s">
        <v>69</v>
      </c>
      <c r="D80" s="631" t="s">
        <v>127</v>
      </c>
      <c r="E80" s="630" t="s">
        <v>71</v>
      </c>
      <c r="F80" s="631">
        <v>1300</v>
      </c>
      <c r="G80" s="632">
        <v>9.64</v>
      </c>
      <c r="H80" s="632">
        <v>0</v>
      </c>
      <c r="I80" s="633">
        <v>0</v>
      </c>
      <c r="J80" s="634">
        <v>0</v>
      </c>
      <c r="K80" s="630" t="s">
        <v>9</v>
      </c>
      <c r="L80" s="633">
        <f t="shared" si="0"/>
        <v>12546.072899999999</v>
      </c>
      <c r="M80" s="506"/>
      <c r="N80" s="507"/>
      <c r="O80" s="507"/>
      <c r="P80" s="507"/>
      <c r="Q80" s="507"/>
      <c r="R80" s="464">
        <f t="shared" si="3"/>
        <v>523.35858202057489</v>
      </c>
      <c r="S80" s="612" t="str">
        <f t="shared" si="4"/>
        <v/>
      </c>
      <c r="T80" s="650"/>
      <c r="U80" s="650"/>
      <c r="V80" s="136"/>
      <c r="W80" s="136"/>
      <c r="X80" s="136"/>
      <c r="Y80" s="136"/>
      <c r="Z80" s="136"/>
    </row>
    <row r="81" spans="1:26">
      <c r="A81" s="628">
        <v>43675</v>
      </c>
      <c r="B81" s="629" t="s">
        <v>48</v>
      </c>
      <c r="C81" s="630" t="s">
        <v>69</v>
      </c>
      <c r="D81" s="631" t="s">
        <v>127</v>
      </c>
      <c r="E81" s="630" t="s">
        <v>71</v>
      </c>
      <c r="F81" s="631">
        <v>1300</v>
      </c>
      <c r="G81" s="632">
        <v>9.76</v>
      </c>
      <c r="H81" s="632">
        <v>9.64</v>
      </c>
      <c r="I81" s="633">
        <v>167</v>
      </c>
      <c r="J81" s="634">
        <v>1.33</v>
      </c>
      <c r="K81" s="630" t="s">
        <v>9</v>
      </c>
      <c r="L81" s="633" t="str">
        <f t="shared" si="0"/>
        <v/>
      </c>
      <c r="M81" s="649"/>
      <c r="N81" s="650"/>
      <c r="O81" s="650"/>
      <c r="P81" s="650"/>
      <c r="Q81" s="650"/>
      <c r="R81" s="464">
        <f t="shared" si="3"/>
        <v>530.31925116144862</v>
      </c>
      <c r="S81" s="612">
        <f t="shared" si="4"/>
        <v>6.9606691408737333</v>
      </c>
      <c r="T81" s="650"/>
      <c r="U81" s="650"/>
      <c r="V81" s="136"/>
      <c r="W81" s="136"/>
      <c r="X81" s="136"/>
      <c r="Y81" s="136"/>
      <c r="Z81" s="136"/>
    </row>
    <row r="82" spans="1:26">
      <c r="A82" s="628">
        <v>43676</v>
      </c>
      <c r="B82" s="629" t="s">
        <v>47</v>
      </c>
      <c r="C82" s="630" t="s">
        <v>69</v>
      </c>
      <c r="D82" s="631" t="s">
        <v>127</v>
      </c>
      <c r="E82" s="630" t="s">
        <v>71</v>
      </c>
      <c r="F82" s="631">
        <v>1400</v>
      </c>
      <c r="G82" s="632">
        <v>9.51</v>
      </c>
      <c r="H82" s="632">
        <v>0</v>
      </c>
      <c r="I82" s="633">
        <v>0</v>
      </c>
      <c r="J82" s="634">
        <v>0</v>
      </c>
      <c r="K82" s="630" t="s">
        <v>9</v>
      </c>
      <c r="L82" s="633">
        <f t="shared" si="0"/>
        <v>13328.32705</v>
      </c>
      <c r="M82" s="506"/>
      <c r="N82" s="507"/>
      <c r="O82" s="507"/>
      <c r="P82" s="507"/>
      <c r="Q82" s="507"/>
      <c r="R82" s="464">
        <f t="shared" si="3"/>
        <v>530.31925116144862</v>
      </c>
      <c r="S82" s="612" t="str">
        <f t="shared" si="4"/>
        <v/>
      </c>
      <c r="T82" s="650"/>
      <c r="U82" s="650"/>
      <c r="V82" s="136"/>
      <c r="W82" s="136"/>
      <c r="X82" s="136"/>
      <c r="Y82" s="136"/>
      <c r="Z82" s="136"/>
    </row>
    <row r="83" spans="1:26">
      <c r="A83" s="508">
        <v>43677</v>
      </c>
      <c r="B83" s="509" t="s">
        <v>48</v>
      </c>
      <c r="C83" s="510" t="s">
        <v>69</v>
      </c>
      <c r="D83" s="511" t="s">
        <v>127</v>
      </c>
      <c r="E83" s="510" t="s">
        <v>71</v>
      </c>
      <c r="F83" s="511">
        <v>1400</v>
      </c>
      <c r="G83" s="512">
        <v>9.5</v>
      </c>
      <c r="H83" s="512">
        <v>9.51</v>
      </c>
      <c r="I83" s="513">
        <f>-0.43</f>
        <v>-0.43</v>
      </c>
      <c r="J83" s="514">
        <v>0</v>
      </c>
      <c r="K83" s="510" t="s">
        <v>9</v>
      </c>
      <c r="L83" s="513" t="str">
        <f t="shared" si="0"/>
        <v/>
      </c>
      <c r="M83" s="649"/>
      <c r="N83" s="650"/>
      <c r="O83" s="650"/>
      <c r="P83" s="650"/>
      <c r="Q83" s="650"/>
      <c r="R83" s="464">
        <f t="shared" si="3"/>
        <v>530.31925116144862</v>
      </c>
      <c r="S83" s="612" t="str">
        <f t="shared" si="4"/>
        <v/>
      </c>
      <c r="T83" s="650"/>
      <c r="U83" s="650"/>
      <c r="V83" s="136"/>
      <c r="W83" s="136"/>
      <c r="X83" s="136"/>
      <c r="Y83" s="136"/>
      <c r="Z83" s="136"/>
    </row>
    <row r="84" spans="1:26">
      <c r="A84" s="628">
        <v>43678</v>
      </c>
      <c r="B84" s="629" t="s">
        <v>47</v>
      </c>
      <c r="C84" s="630" t="s">
        <v>69</v>
      </c>
      <c r="D84" s="631" t="s">
        <v>127</v>
      </c>
      <c r="E84" s="630" t="s">
        <v>71</v>
      </c>
      <c r="F84" s="631">
        <v>1500</v>
      </c>
      <c r="G84" s="632">
        <v>9.59</v>
      </c>
      <c r="H84" s="632">
        <v>0</v>
      </c>
      <c r="I84" s="633">
        <v>0</v>
      </c>
      <c r="J84" s="634">
        <v>0</v>
      </c>
      <c r="K84" s="630" t="s">
        <v>9</v>
      </c>
      <c r="L84" s="633">
        <f t="shared" si="0"/>
        <v>14399.675125</v>
      </c>
      <c r="M84" s="506"/>
      <c r="N84" s="507"/>
      <c r="O84" s="507"/>
      <c r="P84" s="507"/>
      <c r="Q84" s="507"/>
      <c r="R84" s="464">
        <f t="shared" si="3"/>
        <v>530.31925116144862</v>
      </c>
      <c r="S84" s="612" t="str">
        <f t="shared" si="4"/>
        <v/>
      </c>
      <c r="T84" s="650"/>
      <c r="U84" s="650"/>
      <c r="V84" s="136"/>
      <c r="W84" s="136"/>
      <c r="X84" s="136"/>
      <c r="Y84" s="136"/>
      <c r="Z84" s="136"/>
    </row>
    <row r="85" spans="1:26">
      <c r="A85" s="628">
        <v>43679</v>
      </c>
      <c r="B85" s="629" t="s">
        <v>48</v>
      </c>
      <c r="C85" s="630" t="s">
        <v>69</v>
      </c>
      <c r="D85" s="631" t="s">
        <v>127</v>
      </c>
      <c r="E85" s="630" t="s">
        <v>71</v>
      </c>
      <c r="F85" s="631">
        <v>1500</v>
      </c>
      <c r="G85" s="632">
        <v>9.77</v>
      </c>
      <c r="H85" s="632">
        <v>9.6</v>
      </c>
      <c r="I85" s="633">
        <v>255.8</v>
      </c>
      <c r="J85" s="634">
        <v>1.77</v>
      </c>
      <c r="K85" s="630" t="s">
        <v>9</v>
      </c>
      <c r="L85" s="633" t="str">
        <f t="shared" si="0"/>
        <v/>
      </c>
      <c r="M85" s="649"/>
      <c r="N85" s="650"/>
      <c r="O85" s="650"/>
      <c r="P85" s="650"/>
      <c r="Q85" s="650"/>
      <c r="R85" s="464">
        <f t="shared" si="3"/>
        <v>539.70590190700625</v>
      </c>
      <c r="S85" s="612">
        <f t="shared" si="4"/>
        <v>9.3866507455576311</v>
      </c>
      <c r="T85" s="650"/>
      <c r="U85" s="650"/>
      <c r="V85" s="136"/>
      <c r="W85" s="136"/>
      <c r="X85" s="136"/>
      <c r="Y85" s="136"/>
      <c r="Z85" s="136"/>
    </row>
    <row r="86" spans="1:26">
      <c r="A86" s="628">
        <v>43685</v>
      </c>
      <c r="B86" s="629" t="s">
        <v>47</v>
      </c>
      <c r="C86" s="630" t="s">
        <v>69</v>
      </c>
      <c r="D86" s="631" t="s">
        <v>127</v>
      </c>
      <c r="E86" s="630" t="s">
        <v>71</v>
      </c>
      <c r="F86" s="631">
        <v>1200</v>
      </c>
      <c r="G86" s="632">
        <v>11.81</v>
      </c>
      <c r="H86" s="632">
        <v>0</v>
      </c>
      <c r="I86" s="633">
        <v>0</v>
      </c>
      <c r="J86" s="634">
        <v>0</v>
      </c>
      <c r="K86" s="630" t="s">
        <v>9</v>
      </c>
      <c r="L86" s="633">
        <f t="shared" si="0"/>
        <v>14186.6059</v>
      </c>
      <c r="M86" s="506"/>
      <c r="N86" s="507"/>
      <c r="O86" s="507"/>
      <c r="P86" s="507"/>
      <c r="Q86" s="507"/>
      <c r="R86" s="464">
        <f t="shared" si="3"/>
        <v>539.70590190700625</v>
      </c>
      <c r="S86" s="612" t="str">
        <f t="shared" si="4"/>
        <v/>
      </c>
      <c r="T86" s="650"/>
      <c r="U86" s="650"/>
      <c r="V86" s="136"/>
      <c r="W86" s="136"/>
      <c r="X86" s="136"/>
      <c r="Y86" s="136"/>
      <c r="Z86" s="136"/>
    </row>
    <row r="87" spans="1:26">
      <c r="A87" s="628">
        <v>43686</v>
      </c>
      <c r="B87" s="629" t="s">
        <v>48</v>
      </c>
      <c r="C87" s="630" t="s">
        <v>69</v>
      </c>
      <c r="D87" s="631" t="s">
        <v>127</v>
      </c>
      <c r="E87" s="630" t="s">
        <v>71</v>
      </c>
      <c r="F87" s="631">
        <v>1200</v>
      </c>
      <c r="G87" s="632">
        <v>11.94</v>
      </c>
      <c r="H87" s="632">
        <v>11.81</v>
      </c>
      <c r="I87" s="633">
        <v>162.97999999999999</v>
      </c>
      <c r="J87" s="634">
        <v>1.1399999999999999</v>
      </c>
      <c r="K87" s="630" t="s">
        <v>9</v>
      </c>
      <c r="L87" s="633" t="str">
        <f t="shared" si="0"/>
        <v/>
      </c>
      <c r="M87" s="649"/>
      <c r="N87" s="650"/>
      <c r="O87" s="650"/>
      <c r="P87" s="650"/>
      <c r="Q87" s="650"/>
      <c r="R87" s="464">
        <f t="shared" si="3"/>
        <v>545.85854918874611</v>
      </c>
      <c r="S87" s="612">
        <f t="shared" si="4"/>
        <v>6.1526472817398599</v>
      </c>
      <c r="T87" s="650"/>
      <c r="U87" s="650"/>
      <c r="V87" s="136"/>
      <c r="W87" s="136"/>
      <c r="X87" s="136"/>
      <c r="Y87" s="136"/>
      <c r="Z87" s="136"/>
    </row>
    <row r="88" spans="1:26">
      <c r="A88" s="628">
        <v>43690</v>
      </c>
      <c r="B88" s="629" t="s">
        <v>47</v>
      </c>
      <c r="C88" s="630" t="s">
        <v>69</v>
      </c>
      <c r="D88" s="631" t="s">
        <v>127</v>
      </c>
      <c r="E88" s="630" t="s">
        <v>71</v>
      </c>
      <c r="F88" s="631">
        <v>1100</v>
      </c>
      <c r="G88" s="632">
        <v>11.57</v>
      </c>
      <c r="H88" s="632">
        <v>0</v>
      </c>
      <c r="I88" s="633">
        <v>0</v>
      </c>
      <c r="J88" s="634">
        <v>0</v>
      </c>
      <c r="K88" s="630" t="s">
        <v>9</v>
      </c>
      <c r="L88" s="633">
        <f t="shared" si="0"/>
        <v>12741.136275000001</v>
      </c>
      <c r="M88" s="506"/>
      <c r="N88" s="507"/>
      <c r="O88" s="507"/>
      <c r="P88" s="507"/>
      <c r="Q88" s="507"/>
      <c r="R88" s="464">
        <f t="shared" si="3"/>
        <v>545.85854918874611</v>
      </c>
      <c r="S88" s="612" t="str">
        <f t="shared" si="4"/>
        <v/>
      </c>
      <c r="T88" s="650"/>
      <c r="U88" s="650"/>
      <c r="V88" s="136"/>
      <c r="W88" s="136"/>
      <c r="X88" s="136"/>
      <c r="Y88" s="136"/>
      <c r="Z88" s="136"/>
    </row>
    <row r="89" spans="1:26">
      <c r="A89" s="628">
        <v>43691</v>
      </c>
      <c r="B89" s="629" t="s">
        <v>48</v>
      </c>
      <c r="C89" s="630" t="s">
        <v>69</v>
      </c>
      <c r="D89" s="631" t="s">
        <v>127</v>
      </c>
      <c r="E89" s="630" t="s">
        <v>71</v>
      </c>
      <c r="F89" s="631">
        <v>1100</v>
      </c>
      <c r="G89" s="632">
        <v>10.92</v>
      </c>
      <c r="H89" s="632">
        <v>11.57</v>
      </c>
      <c r="I89" s="633">
        <v>-709.82</v>
      </c>
      <c r="J89" s="634">
        <v>-5.57</v>
      </c>
      <c r="K89" s="630" t="s">
        <v>9</v>
      </c>
      <c r="L89" s="633" t="str">
        <f t="shared" si="0"/>
        <v/>
      </c>
      <c r="M89" s="649"/>
      <c r="N89" s="650"/>
      <c r="O89" s="650"/>
      <c r="P89" s="650"/>
      <c r="Q89" s="650"/>
      <c r="R89" s="464">
        <f t="shared" si="3"/>
        <v>515.45422799893299</v>
      </c>
      <c r="S89" s="612">
        <f t="shared" si="4"/>
        <v>-30.404321189813118</v>
      </c>
      <c r="T89" s="650"/>
      <c r="U89" s="650"/>
      <c r="V89" s="136"/>
      <c r="W89" s="136"/>
      <c r="X89" s="136"/>
      <c r="Y89" s="136"/>
      <c r="Z89" s="136"/>
    </row>
    <row r="90" spans="1:26">
      <c r="A90" s="628">
        <v>43693</v>
      </c>
      <c r="B90" s="629" t="s">
        <v>47</v>
      </c>
      <c r="C90" s="630" t="s">
        <v>69</v>
      </c>
      <c r="D90" s="631" t="s">
        <v>127</v>
      </c>
      <c r="E90" s="630" t="s">
        <v>71</v>
      </c>
      <c r="F90" s="631">
        <v>900</v>
      </c>
      <c r="G90" s="632">
        <v>10.01</v>
      </c>
      <c r="H90" s="632">
        <v>0</v>
      </c>
      <c r="I90" s="633">
        <v>0</v>
      </c>
      <c r="J90" s="634">
        <v>0</v>
      </c>
      <c r="K90" s="630" t="s">
        <v>9</v>
      </c>
      <c r="L90" s="633">
        <f t="shared" si="0"/>
        <v>9021.927925</v>
      </c>
      <c r="M90" s="506"/>
      <c r="N90" s="507"/>
      <c r="O90" s="507"/>
      <c r="P90" s="507"/>
      <c r="Q90" s="507"/>
      <c r="R90" s="464">
        <f t="shared" si="3"/>
        <v>515.45422799893299</v>
      </c>
      <c r="S90" s="612" t="str">
        <f t="shared" si="4"/>
        <v/>
      </c>
      <c r="T90" s="649"/>
      <c r="U90" s="649"/>
    </row>
    <row r="91" spans="1:26">
      <c r="A91" s="628">
        <v>43696</v>
      </c>
      <c r="B91" s="629" t="s">
        <v>48</v>
      </c>
      <c r="C91" s="630" t="s">
        <v>69</v>
      </c>
      <c r="D91" s="631" t="s">
        <v>127</v>
      </c>
      <c r="E91" s="630" t="s">
        <v>71</v>
      </c>
      <c r="F91" s="631">
        <v>900</v>
      </c>
      <c r="G91" s="632">
        <v>10.33</v>
      </c>
      <c r="H91" s="632">
        <v>10.01</v>
      </c>
      <c r="I91" s="633">
        <v>289.2</v>
      </c>
      <c r="J91" s="634">
        <v>3.2</v>
      </c>
      <c r="K91" s="630" t="s">
        <v>9</v>
      </c>
      <c r="L91" s="633" t="str">
        <f t="shared" si="0"/>
        <v/>
      </c>
      <c r="M91" s="649"/>
      <c r="N91" s="650"/>
      <c r="O91" s="649"/>
      <c r="P91" s="649"/>
      <c r="Q91" s="649"/>
      <c r="R91" s="464">
        <f t="shared" si="3"/>
        <v>531.94876329489887</v>
      </c>
      <c r="S91" s="612">
        <f t="shared" si="4"/>
        <v>16.494535295965875</v>
      </c>
      <c r="T91" s="649"/>
      <c r="U91" s="649"/>
    </row>
    <row r="92" spans="1:26">
      <c r="A92" s="628">
        <v>43700</v>
      </c>
      <c r="B92" s="629" t="s">
        <v>47</v>
      </c>
      <c r="C92" s="630" t="s">
        <v>69</v>
      </c>
      <c r="D92" s="631" t="s">
        <v>127</v>
      </c>
      <c r="E92" s="630" t="s">
        <v>71</v>
      </c>
      <c r="F92" s="631">
        <v>1200</v>
      </c>
      <c r="G92" s="632">
        <v>9.2100000000000009</v>
      </c>
      <c r="H92" s="632">
        <v>0</v>
      </c>
      <c r="I92" s="633">
        <v>0</v>
      </c>
      <c r="J92" s="634">
        <v>0</v>
      </c>
      <c r="K92" s="630" t="s">
        <v>9</v>
      </c>
      <c r="L92" s="633">
        <f t="shared" si="0"/>
        <v>11065.591900000001</v>
      </c>
      <c r="M92" s="506"/>
      <c r="N92" s="507"/>
      <c r="O92" s="507"/>
      <c r="P92" s="507"/>
      <c r="Q92" s="507"/>
      <c r="R92" s="464">
        <f t="shared" si="3"/>
        <v>531.94876329489887</v>
      </c>
      <c r="S92" s="612" t="str">
        <f t="shared" si="4"/>
        <v/>
      </c>
      <c r="T92" s="649"/>
      <c r="U92" s="649"/>
    </row>
    <row r="93" spans="1:26">
      <c r="A93" s="628">
        <v>43703</v>
      </c>
      <c r="B93" s="629" t="s">
        <v>48</v>
      </c>
      <c r="C93" s="630" t="s">
        <v>69</v>
      </c>
      <c r="D93" s="631" t="s">
        <v>127</v>
      </c>
      <c r="E93" s="630" t="s">
        <v>71</v>
      </c>
      <c r="F93" s="631">
        <v>1200</v>
      </c>
      <c r="G93" s="632">
        <v>9.3699999999999992</v>
      </c>
      <c r="H93" s="632">
        <v>9.2100000000000009</v>
      </c>
      <c r="I93" s="633">
        <v>200.94</v>
      </c>
      <c r="J93" s="634">
        <v>1.81</v>
      </c>
      <c r="K93" s="630" t="s">
        <v>9</v>
      </c>
      <c r="L93" s="633" t="str">
        <f t="shared" si="0"/>
        <v/>
      </c>
      <c r="M93" s="649"/>
      <c r="N93" s="650"/>
      <c r="O93" s="649"/>
      <c r="P93" s="649"/>
      <c r="Q93" s="649"/>
      <c r="R93" s="464">
        <f t="shared" si="3"/>
        <v>541.57703591053655</v>
      </c>
      <c r="S93" s="612">
        <f t="shared" si="4"/>
        <v>9.6282726156376839</v>
      </c>
      <c r="T93" s="649"/>
      <c r="U93" s="649"/>
    </row>
    <row r="94" spans="1:26">
      <c r="A94" s="628">
        <v>43704</v>
      </c>
      <c r="B94" s="629" t="s">
        <v>47</v>
      </c>
      <c r="C94" s="630" t="s">
        <v>69</v>
      </c>
      <c r="D94" s="631" t="s">
        <v>127</v>
      </c>
      <c r="E94" s="630" t="s">
        <v>71</v>
      </c>
      <c r="F94" s="631">
        <v>1300</v>
      </c>
      <c r="G94" s="632">
        <v>8.39</v>
      </c>
      <c r="H94" s="632">
        <v>0</v>
      </c>
      <c r="I94" s="633">
        <v>0</v>
      </c>
      <c r="J94" s="634">
        <v>0</v>
      </c>
      <c r="K94" s="630" t="s">
        <v>9</v>
      </c>
      <c r="L94" s="633">
        <f t="shared" si="0"/>
        <v>10920.544775</v>
      </c>
      <c r="M94" s="506"/>
      <c r="N94" s="507"/>
      <c r="O94" s="507"/>
      <c r="P94" s="507"/>
      <c r="Q94" s="507"/>
      <c r="R94" s="464">
        <f t="shared" si="3"/>
        <v>541.57703591053655</v>
      </c>
      <c r="S94" s="612" t="str">
        <f t="shared" si="4"/>
        <v/>
      </c>
      <c r="T94" s="649"/>
      <c r="U94" s="649"/>
    </row>
    <row r="95" spans="1:26">
      <c r="A95" s="508">
        <v>43705</v>
      </c>
      <c r="B95" s="509" t="s">
        <v>48</v>
      </c>
      <c r="C95" s="510" t="s">
        <v>69</v>
      </c>
      <c r="D95" s="511" t="s">
        <v>127</v>
      </c>
      <c r="E95" s="510" t="s">
        <v>71</v>
      </c>
      <c r="F95" s="511">
        <v>1300</v>
      </c>
      <c r="G95" s="512">
        <v>8.1199999999999992</v>
      </c>
      <c r="H95" s="512">
        <v>8.39</v>
      </c>
      <c r="I95" s="513">
        <v>-338.78</v>
      </c>
      <c r="J95" s="514">
        <v>-3.1</v>
      </c>
      <c r="K95" s="510" t="s">
        <v>9</v>
      </c>
      <c r="L95" s="513" t="str">
        <f t="shared" si="0"/>
        <v/>
      </c>
      <c r="M95" s="649"/>
      <c r="N95" s="650"/>
      <c r="O95" s="649"/>
      <c r="P95" s="649"/>
      <c r="Q95" s="649"/>
      <c r="R95" s="464">
        <f t="shared" si="3"/>
        <v>524.78814779730988</v>
      </c>
      <c r="S95" s="612">
        <f t="shared" si="4"/>
        <v>-16.788888113226676</v>
      </c>
      <c r="T95" s="649"/>
      <c r="U95" s="649"/>
    </row>
    <row r="96" spans="1:26">
      <c r="A96" s="665">
        <v>43710</v>
      </c>
      <c r="B96" s="666" t="s">
        <v>47</v>
      </c>
      <c r="C96" s="667" t="s">
        <v>69</v>
      </c>
      <c r="D96" s="668" t="s">
        <v>131</v>
      </c>
      <c r="E96" s="667" t="s">
        <v>71</v>
      </c>
      <c r="F96" s="668">
        <v>3700</v>
      </c>
      <c r="G96" s="669">
        <v>5.44</v>
      </c>
      <c r="H96" s="669">
        <v>0</v>
      </c>
      <c r="I96" s="670">
        <v>0</v>
      </c>
      <c r="J96" s="671">
        <v>0</v>
      </c>
      <c r="K96" s="667" t="s">
        <v>9</v>
      </c>
      <c r="L96" s="670">
        <f t="shared" si="0"/>
        <v>20144.5416</v>
      </c>
      <c r="M96" s="506"/>
      <c r="N96" s="507"/>
      <c r="O96" s="507"/>
      <c r="P96" s="507"/>
      <c r="Q96" s="507"/>
      <c r="R96" s="464">
        <f t="shared" si="3"/>
        <v>524.78814779730988</v>
      </c>
      <c r="S96" s="612" t="str">
        <f t="shared" si="4"/>
        <v/>
      </c>
      <c r="T96" s="649"/>
      <c r="U96" s="649"/>
    </row>
    <row r="97" spans="1:26">
      <c r="A97" s="665">
        <v>43711</v>
      </c>
      <c r="B97" s="666" t="s">
        <v>48</v>
      </c>
      <c r="C97" s="667" t="s">
        <v>69</v>
      </c>
      <c r="D97" s="668" t="s">
        <v>131</v>
      </c>
      <c r="E97" s="667" t="s">
        <v>71</v>
      </c>
      <c r="F97" s="668">
        <v>800</v>
      </c>
      <c r="G97" s="669">
        <v>5.46</v>
      </c>
      <c r="H97" s="669">
        <v>5.44</v>
      </c>
      <c r="I97" s="670">
        <v>17.09</v>
      </c>
      <c r="J97" s="671">
        <v>0.39</v>
      </c>
      <c r="K97" s="667" t="s">
        <v>9</v>
      </c>
      <c r="L97" s="670" t="str">
        <f t="shared" si="0"/>
        <v/>
      </c>
      <c r="M97" s="649"/>
      <c r="N97" s="650"/>
      <c r="O97" s="649"/>
      <c r="P97" s="649"/>
      <c r="Q97" s="649"/>
      <c r="R97" s="464">
        <f t="shared" si="3"/>
        <v>526.83482157371941</v>
      </c>
      <c r="S97" s="612">
        <f t="shared" si="4"/>
        <v>2.0466737764095342</v>
      </c>
      <c r="T97" s="649"/>
      <c r="U97" s="649"/>
    </row>
    <row r="98" spans="1:26">
      <c r="A98" s="665">
        <v>43712</v>
      </c>
      <c r="B98" s="666" t="s">
        <v>48</v>
      </c>
      <c r="C98" s="667" t="s">
        <v>69</v>
      </c>
      <c r="D98" s="668" t="s">
        <v>131</v>
      </c>
      <c r="E98" s="667" t="s">
        <v>71</v>
      </c>
      <c r="F98" s="668">
        <v>2900</v>
      </c>
      <c r="G98" s="669">
        <v>5.52</v>
      </c>
      <c r="H98" s="669">
        <v>5.44</v>
      </c>
      <c r="I98" s="670">
        <v>233.16</v>
      </c>
      <c r="J98" s="671">
        <v>1.47</v>
      </c>
      <c r="K98" s="667" t="s">
        <v>9</v>
      </c>
      <c r="L98" s="670" t="str">
        <f t="shared" si="0"/>
        <v/>
      </c>
      <c r="M98" s="506"/>
      <c r="N98" s="507"/>
      <c r="O98" s="507"/>
      <c r="P98" s="507"/>
      <c r="Q98" s="507"/>
      <c r="R98" s="464">
        <f t="shared" si="3"/>
        <v>534.57929345085302</v>
      </c>
      <c r="S98" s="612">
        <f t="shared" si="4"/>
        <v>7.7444718771336056</v>
      </c>
      <c r="T98" s="649"/>
      <c r="U98" s="649"/>
    </row>
    <row r="99" spans="1:26">
      <c r="A99" s="665">
        <v>43712</v>
      </c>
      <c r="B99" s="666" t="s">
        <v>47</v>
      </c>
      <c r="C99" s="667" t="s">
        <v>69</v>
      </c>
      <c r="D99" s="668" t="s">
        <v>127</v>
      </c>
      <c r="E99" s="667" t="s">
        <v>71</v>
      </c>
      <c r="F99" s="668">
        <v>2200</v>
      </c>
      <c r="G99" s="669">
        <v>9.1300000000000008</v>
      </c>
      <c r="H99" s="669">
        <v>0</v>
      </c>
      <c r="I99" s="670">
        <v>0</v>
      </c>
      <c r="J99" s="671">
        <v>0</v>
      </c>
      <c r="K99" s="667" t="s">
        <v>9</v>
      </c>
      <c r="L99" s="670">
        <f t="shared" si="0"/>
        <v>20102.52795</v>
      </c>
      <c r="M99" s="649"/>
      <c r="N99" s="650"/>
      <c r="O99" s="672"/>
      <c r="P99" s="672"/>
      <c r="Q99" s="672"/>
      <c r="R99" s="464">
        <f t="shared" si="3"/>
        <v>534.57929345085302</v>
      </c>
      <c r="S99" s="612" t="str">
        <f t="shared" si="4"/>
        <v/>
      </c>
      <c r="T99" s="672"/>
      <c r="U99" s="672"/>
      <c r="V99" s="222"/>
      <c r="W99" s="222"/>
      <c r="X99" s="222"/>
      <c r="Y99" s="222"/>
      <c r="Z99" s="222"/>
    </row>
    <row r="100" spans="1:26">
      <c r="A100" s="665">
        <v>43713</v>
      </c>
      <c r="B100" s="666" t="s">
        <v>48</v>
      </c>
      <c r="C100" s="667" t="s">
        <v>69</v>
      </c>
      <c r="D100" s="668" t="s">
        <v>127</v>
      </c>
      <c r="E100" s="667" t="s">
        <v>71</v>
      </c>
      <c r="F100" s="668">
        <v>2200</v>
      </c>
      <c r="G100" s="669">
        <v>9.31</v>
      </c>
      <c r="H100" s="669">
        <v>9.14</v>
      </c>
      <c r="I100" s="670">
        <v>385.31</v>
      </c>
      <c r="J100" s="671">
        <v>1.91</v>
      </c>
      <c r="K100" s="667" t="s">
        <v>9</v>
      </c>
      <c r="L100" s="670" t="str">
        <f t="shared" si="0"/>
        <v/>
      </c>
      <c r="M100" s="506"/>
      <c r="N100" s="507"/>
      <c r="O100" s="507"/>
      <c r="P100" s="507"/>
      <c r="Q100" s="507"/>
      <c r="R100" s="464">
        <f t="shared" si="3"/>
        <v>544.78975795576423</v>
      </c>
      <c r="S100" s="612">
        <f t="shared" si="4"/>
        <v>10.210464504911215</v>
      </c>
      <c r="T100" s="672"/>
      <c r="U100" s="672"/>
      <c r="V100" s="222"/>
      <c r="W100" s="222"/>
      <c r="X100" s="222"/>
      <c r="Y100" s="222"/>
      <c r="Z100" s="222"/>
    </row>
    <row r="101" spans="1:26">
      <c r="A101" s="665">
        <v>43717</v>
      </c>
      <c r="B101" s="666" t="s">
        <v>47</v>
      </c>
      <c r="C101" s="667" t="s">
        <v>69</v>
      </c>
      <c r="D101" s="668" t="s">
        <v>127</v>
      </c>
      <c r="E101" s="667" t="s">
        <v>71</v>
      </c>
      <c r="F101" s="668">
        <v>1900</v>
      </c>
      <c r="G101" s="669">
        <v>9.8000000000000007</v>
      </c>
      <c r="H101" s="669">
        <v>0</v>
      </c>
      <c r="I101" s="670">
        <v>0</v>
      </c>
      <c r="J101" s="671">
        <v>0</v>
      </c>
      <c r="K101" s="667" t="s">
        <v>9</v>
      </c>
      <c r="L101" s="670">
        <f t="shared" si="0"/>
        <v>18636.051500000001</v>
      </c>
      <c r="M101" s="649"/>
      <c r="N101" s="650"/>
      <c r="O101" s="672"/>
      <c r="P101" s="672"/>
      <c r="Q101" s="672"/>
      <c r="R101" s="464">
        <f t="shared" si="3"/>
        <v>544.78975795576423</v>
      </c>
      <c r="S101" s="612" t="str">
        <f t="shared" si="4"/>
        <v/>
      </c>
      <c r="T101" s="672"/>
      <c r="U101" s="672"/>
      <c r="V101" s="222"/>
      <c r="W101" s="222"/>
      <c r="X101" s="222"/>
      <c r="Y101" s="222"/>
      <c r="Z101" s="222"/>
    </row>
    <row r="102" spans="1:26">
      <c r="A102" s="665">
        <v>43719</v>
      </c>
      <c r="B102" s="666" t="s">
        <v>48</v>
      </c>
      <c r="C102" s="667" t="s">
        <v>69</v>
      </c>
      <c r="D102" s="668" t="s">
        <v>127</v>
      </c>
      <c r="E102" s="667" t="s">
        <v>71</v>
      </c>
      <c r="F102" s="668">
        <v>1900</v>
      </c>
      <c r="G102" s="669">
        <v>10</v>
      </c>
      <c r="H102" s="669">
        <v>9.81</v>
      </c>
      <c r="I102" s="670">
        <v>367.23</v>
      </c>
      <c r="J102" s="671">
        <v>1.97</v>
      </c>
      <c r="K102" s="667" t="s">
        <v>9</v>
      </c>
      <c r="L102" s="670" t="str">
        <f t="shared" si="0"/>
        <v/>
      </c>
      <c r="M102" s="649"/>
      <c r="N102" s="650"/>
      <c r="O102" s="672"/>
      <c r="P102" s="672"/>
      <c r="Q102" s="672"/>
      <c r="R102" s="464">
        <f t="shared" si="3"/>
        <v>555.52211618749277</v>
      </c>
      <c r="S102" s="612">
        <f t="shared" si="4"/>
        <v>10.73235823172854</v>
      </c>
      <c r="T102" s="672"/>
      <c r="U102" s="672"/>
      <c r="V102" s="222"/>
      <c r="W102" s="222"/>
      <c r="X102" s="222"/>
      <c r="Y102" s="222"/>
      <c r="Z102" s="222"/>
    </row>
    <row r="103" spans="1:26">
      <c r="A103" s="665">
        <v>43720</v>
      </c>
      <c r="B103" s="666" t="s">
        <v>47</v>
      </c>
      <c r="C103" s="667" t="s">
        <v>69</v>
      </c>
      <c r="D103" s="668" t="s">
        <v>130</v>
      </c>
      <c r="E103" s="667" t="s">
        <v>71</v>
      </c>
      <c r="F103" s="668">
        <v>14100</v>
      </c>
      <c r="G103" s="669">
        <v>1.17</v>
      </c>
      <c r="H103" s="669">
        <v>0</v>
      </c>
      <c r="I103" s="670">
        <v>0</v>
      </c>
      <c r="J103" s="671">
        <v>0</v>
      </c>
      <c r="K103" s="667" t="s">
        <v>9</v>
      </c>
      <c r="L103" s="670">
        <v>16512.36</v>
      </c>
      <c r="M103" s="649"/>
      <c r="N103" s="650"/>
      <c r="O103" s="672"/>
      <c r="P103" s="672"/>
      <c r="Q103" s="672"/>
      <c r="R103" s="464">
        <f t="shared" si="3"/>
        <v>555.52211618749277</v>
      </c>
      <c r="S103" s="612" t="str">
        <f t="shared" si="4"/>
        <v/>
      </c>
      <c r="T103" s="672"/>
      <c r="U103" s="672"/>
      <c r="V103" s="222"/>
      <c r="W103" s="222"/>
      <c r="X103" s="222"/>
      <c r="Y103" s="222"/>
      <c r="Z103" s="222"/>
    </row>
    <row r="104" spans="1:26">
      <c r="A104" s="515">
        <v>43734</v>
      </c>
      <c r="B104" s="516" t="s">
        <v>48</v>
      </c>
      <c r="C104" s="517" t="s">
        <v>69</v>
      </c>
      <c r="D104" s="518" t="s">
        <v>130</v>
      </c>
      <c r="E104" s="517" t="s">
        <v>71</v>
      </c>
      <c r="F104" s="518">
        <v>14100</v>
      </c>
      <c r="G104" s="519">
        <v>0.93</v>
      </c>
      <c r="H104" s="519">
        <v>1.17</v>
      </c>
      <c r="I104" s="520">
        <v>-3272.29</v>
      </c>
      <c r="J104" s="521">
        <v>-19.809999999999999</v>
      </c>
      <c r="K104" s="517" t="s">
        <v>9</v>
      </c>
      <c r="L104" s="520" t="str">
        <f>IF(B104="Compra",(F104*G104)+10+(F104*G104*0.000325),"")</f>
        <v/>
      </c>
      <c r="M104" s="649"/>
      <c r="N104" s="650"/>
      <c r="O104" s="672"/>
      <c r="P104" s="672"/>
      <c r="Q104" s="672"/>
      <c r="R104" s="464">
        <f t="shared" si="3"/>
        <v>445.47318497075048</v>
      </c>
      <c r="S104" s="612">
        <f t="shared" si="4"/>
        <v>-110.04893121674229</v>
      </c>
      <c r="T104" s="672"/>
      <c r="U104" s="672"/>
      <c r="V104" s="222"/>
      <c r="W104" s="222"/>
      <c r="X104" s="222"/>
      <c r="Y104" s="222"/>
      <c r="Z104" s="222"/>
    </row>
    <row r="105" spans="1:26">
      <c r="A105" s="665">
        <v>43754</v>
      </c>
      <c r="B105" s="666" t="s">
        <v>47</v>
      </c>
      <c r="C105" s="667" t="s">
        <v>69</v>
      </c>
      <c r="D105" s="668" t="s">
        <v>72</v>
      </c>
      <c r="E105" s="667" t="s">
        <v>71</v>
      </c>
      <c r="F105" s="668">
        <v>4200</v>
      </c>
      <c r="G105" s="669">
        <v>3.07</v>
      </c>
      <c r="H105" s="669">
        <v>0</v>
      </c>
      <c r="I105" s="670">
        <v>0</v>
      </c>
      <c r="J105" s="671">
        <v>0</v>
      </c>
      <c r="K105" s="667" t="s">
        <v>9</v>
      </c>
      <c r="L105" s="670">
        <v>12908.19</v>
      </c>
      <c r="M105" s="649"/>
      <c r="N105" s="650"/>
      <c r="O105" s="672"/>
      <c r="P105" s="672"/>
      <c r="Q105" s="672"/>
      <c r="R105" s="464">
        <f t="shared" si="3"/>
        <v>445.47318497075048</v>
      </c>
      <c r="S105" s="612" t="str">
        <f t="shared" si="4"/>
        <v/>
      </c>
      <c r="T105" s="672"/>
      <c r="U105" s="672"/>
      <c r="V105" s="222"/>
      <c r="W105" s="222"/>
      <c r="X105" s="222"/>
      <c r="Y105" s="222"/>
      <c r="Z105" s="222"/>
    </row>
    <row r="106" spans="1:26">
      <c r="A106" s="665">
        <v>43755</v>
      </c>
      <c r="B106" s="666" t="s">
        <v>48</v>
      </c>
      <c r="C106" s="667" t="s">
        <v>69</v>
      </c>
      <c r="D106" s="668" t="s">
        <v>72</v>
      </c>
      <c r="E106" s="667" t="s">
        <v>71</v>
      </c>
      <c r="F106" s="668">
        <v>4200</v>
      </c>
      <c r="G106" s="669">
        <v>3.11</v>
      </c>
      <c r="H106" s="669">
        <v>3.07</v>
      </c>
      <c r="I106" s="670">
        <v>181.78</v>
      </c>
      <c r="J106" s="671">
        <v>1.4</v>
      </c>
      <c r="K106" s="667" t="s">
        <v>9</v>
      </c>
      <c r="L106" s="670" t="str">
        <f>IF(B106="Compra",(F106*G106)+10+(F106*G106*0.000325),"")</f>
        <v/>
      </c>
      <c r="M106" s="649"/>
      <c r="N106" s="650"/>
      <c r="O106" s="672"/>
      <c r="P106" s="672"/>
      <c r="Q106" s="672"/>
      <c r="R106" s="464">
        <f t="shared" si="3"/>
        <v>451.709809560341</v>
      </c>
      <c r="S106" s="612">
        <f t="shared" si="4"/>
        <v>6.2366245895905195</v>
      </c>
      <c r="T106" s="672"/>
      <c r="U106" s="672"/>
      <c r="V106" s="222"/>
      <c r="W106" s="222"/>
      <c r="X106" s="222"/>
      <c r="Y106" s="222"/>
      <c r="Z106" s="222"/>
    </row>
    <row r="107" spans="1:26">
      <c r="A107" s="665">
        <v>43759</v>
      </c>
      <c r="B107" s="666" t="s">
        <v>47</v>
      </c>
      <c r="C107" s="667" t="s">
        <v>69</v>
      </c>
      <c r="D107" s="668" t="s">
        <v>72</v>
      </c>
      <c r="E107" s="667" t="s">
        <v>71</v>
      </c>
      <c r="F107" s="668">
        <v>4000</v>
      </c>
      <c r="G107" s="669">
        <v>3.32</v>
      </c>
      <c r="H107" s="669">
        <v>0</v>
      </c>
      <c r="I107" s="670">
        <v>0</v>
      </c>
      <c r="J107" s="671">
        <v>0</v>
      </c>
      <c r="K107" s="667" t="s">
        <v>9</v>
      </c>
      <c r="L107" s="670">
        <v>13294.32</v>
      </c>
      <c r="M107" s="649"/>
      <c r="N107" s="650"/>
      <c r="O107" s="672"/>
      <c r="P107" s="672"/>
      <c r="Q107" s="672"/>
      <c r="R107" s="464">
        <f t="shared" si="3"/>
        <v>451.709809560341</v>
      </c>
      <c r="S107" s="612" t="str">
        <f t="shared" si="4"/>
        <v/>
      </c>
      <c r="T107" s="672"/>
      <c r="U107" s="672"/>
      <c r="V107" s="222"/>
      <c r="W107" s="222"/>
      <c r="X107" s="222"/>
      <c r="Y107" s="222"/>
      <c r="Z107" s="222"/>
    </row>
    <row r="108" spans="1:26">
      <c r="A108" s="665">
        <v>43760</v>
      </c>
      <c r="B108" s="666" t="s">
        <v>48</v>
      </c>
      <c r="C108" s="667" t="s">
        <v>69</v>
      </c>
      <c r="D108" s="668" t="s">
        <v>72</v>
      </c>
      <c r="E108" s="667" t="s">
        <v>71</v>
      </c>
      <c r="F108" s="668">
        <v>4000</v>
      </c>
      <c r="G108" s="669">
        <v>3.38</v>
      </c>
      <c r="H108" s="669">
        <v>3.32</v>
      </c>
      <c r="I108" s="670">
        <v>251.51</v>
      </c>
      <c r="J108" s="671">
        <v>1.89</v>
      </c>
      <c r="K108" s="667" t="s">
        <v>9</v>
      </c>
      <c r="L108" s="670" t="str">
        <f>IF(B108="Compra",(F108*G108)+10+(F108*G108*0.000325),"")</f>
        <v/>
      </c>
      <c r="M108" s="649"/>
      <c r="N108" s="650"/>
      <c r="O108" s="672"/>
      <c r="P108" s="672"/>
      <c r="Q108" s="672"/>
      <c r="R108" s="464">
        <f t="shared" si="3"/>
        <v>460.24712496103143</v>
      </c>
      <c r="S108" s="612">
        <f t="shared" si="4"/>
        <v>8.5373154006904315</v>
      </c>
      <c r="T108" s="672"/>
      <c r="U108" s="672"/>
      <c r="V108" s="222"/>
      <c r="W108" s="222"/>
      <c r="X108" s="222"/>
      <c r="Y108" s="222"/>
      <c r="Z108" s="222"/>
    </row>
    <row r="109" spans="1:26">
      <c r="A109" s="665">
        <v>43761</v>
      </c>
      <c r="B109" s="666" t="s">
        <v>47</v>
      </c>
      <c r="C109" s="667" t="s">
        <v>69</v>
      </c>
      <c r="D109" s="668" t="s">
        <v>72</v>
      </c>
      <c r="E109" s="667" t="s">
        <v>71</v>
      </c>
      <c r="F109" s="668">
        <v>4000</v>
      </c>
      <c r="G109" s="669">
        <v>3.33</v>
      </c>
      <c r="H109" s="669">
        <v>0</v>
      </c>
      <c r="I109" s="670">
        <v>0</v>
      </c>
      <c r="J109" s="671">
        <v>0</v>
      </c>
      <c r="K109" s="667" t="s">
        <v>9</v>
      </c>
      <c r="L109" s="670">
        <v>13334.33</v>
      </c>
      <c r="M109" s="649"/>
      <c r="N109" s="650"/>
      <c r="O109" s="649"/>
      <c r="P109" s="649"/>
      <c r="Q109" s="649"/>
      <c r="R109" s="464">
        <f t="shared" si="3"/>
        <v>460.24712496103143</v>
      </c>
      <c r="S109" s="612" t="str">
        <f t="shared" si="4"/>
        <v/>
      </c>
      <c r="T109" s="649"/>
      <c r="U109" s="649"/>
    </row>
    <row r="110" spans="1:26">
      <c r="A110" s="665">
        <v>43766</v>
      </c>
      <c r="B110" s="666" t="s">
        <v>48</v>
      </c>
      <c r="C110" s="667" t="s">
        <v>69</v>
      </c>
      <c r="D110" s="668" t="s">
        <v>72</v>
      </c>
      <c r="E110" s="667" t="s">
        <v>71</v>
      </c>
      <c r="F110" s="668">
        <v>4000</v>
      </c>
      <c r="G110" s="669">
        <v>3.23</v>
      </c>
      <c r="H110" s="669">
        <v>3.33</v>
      </c>
      <c r="I110" s="670">
        <v>-388.3</v>
      </c>
      <c r="J110" s="671">
        <v>-2.91</v>
      </c>
      <c r="K110" s="667" t="s">
        <v>9</v>
      </c>
      <c r="L110" s="670" t="str">
        <f>IF(B110="Compra",(F110*G110)+10+(F110*G110*0.000325),"")</f>
        <v/>
      </c>
      <c r="M110" s="649"/>
      <c r="N110" s="650"/>
      <c r="O110" s="649"/>
      <c r="P110" s="649"/>
      <c r="Q110" s="649"/>
      <c r="R110" s="464">
        <f t="shared" si="3"/>
        <v>446.85393362466539</v>
      </c>
      <c r="S110" s="612">
        <f t="shared" si="4"/>
        <v>-13.393191336366044</v>
      </c>
      <c r="T110" s="649"/>
      <c r="U110" s="649"/>
    </row>
    <row r="111" spans="1:26">
      <c r="A111" s="665">
        <v>43767</v>
      </c>
      <c r="B111" s="666" t="s">
        <v>47</v>
      </c>
      <c r="C111" s="667" t="s">
        <v>69</v>
      </c>
      <c r="D111" s="668" t="s">
        <v>72</v>
      </c>
      <c r="E111" s="667" t="s">
        <v>71</v>
      </c>
      <c r="F111" s="668">
        <v>4100</v>
      </c>
      <c r="G111" s="669">
        <v>3.15</v>
      </c>
      <c r="H111" s="669">
        <v>0</v>
      </c>
      <c r="I111" s="670">
        <v>0</v>
      </c>
      <c r="J111" s="671">
        <v>0</v>
      </c>
      <c r="K111" s="667" t="s">
        <v>9</v>
      </c>
      <c r="L111" s="670">
        <v>12929.2</v>
      </c>
      <c r="M111" s="649"/>
      <c r="N111" s="650"/>
      <c r="O111" s="649"/>
      <c r="P111" s="649"/>
      <c r="Q111" s="649"/>
      <c r="R111" s="464">
        <f t="shared" si="3"/>
        <v>446.85393362466539</v>
      </c>
      <c r="S111" s="612" t="str">
        <f t="shared" si="4"/>
        <v/>
      </c>
      <c r="T111" s="649"/>
      <c r="U111" s="649"/>
    </row>
    <row r="112" spans="1:26">
      <c r="A112" s="515">
        <v>43768</v>
      </c>
      <c r="B112" s="516" t="s">
        <v>48</v>
      </c>
      <c r="C112" s="517" t="s">
        <v>69</v>
      </c>
      <c r="D112" s="518" t="s">
        <v>72</v>
      </c>
      <c r="E112" s="517" t="s">
        <v>71</v>
      </c>
      <c r="F112" s="518">
        <v>4100</v>
      </c>
      <c r="G112" s="519">
        <v>3.1</v>
      </c>
      <c r="H112" s="519">
        <v>3.15</v>
      </c>
      <c r="I112" s="520">
        <v>-192.11</v>
      </c>
      <c r="J112" s="521">
        <v>-1.48</v>
      </c>
      <c r="K112" s="517" t="s">
        <v>9</v>
      </c>
      <c r="L112" s="520" t="str">
        <f>IF(B112="Compra",(F112*G112)+10+(F112*G112*0.000325),"")</f>
        <v/>
      </c>
      <c r="M112" s="649"/>
      <c r="N112" s="650"/>
      <c r="O112" s="649"/>
      <c r="P112" s="649"/>
      <c r="Q112" s="649"/>
      <c r="R112" s="464">
        <f t="shared" si="3"/>
        <v>440.24049540702032</v>
      </c>
      <c r="S112" s="612">
        <f t="shared" si="4"/>
        <v>-6.6134382176450686</v>
      </c>
      <c r="T112" s="649"/>
      <c r="U112" s="649"/>
    </row>
    <row r="113" spans="1:21">
      <c r="A113" s="665">
        <v>43773</v>
      </c>
      <c r="B113" s="666" t="s">
        <v>47</v>
      </c>
      <c r="C113" s="667" t="s">
        <v>69</v>
      </c>
      <c r="D113" s="668" t="s">
        <v>72</v>
      </c>
      <c r="E113" s="667" t="s">
        <v>71</v>
      </c>
      <c r="F113" s="668">
        <v>3500</v>
      </c>
      <c r="G113" s="669">
        <v>3.48</v>
      </c>
      <c r="H113" s="669">
        <v>0</v>
      </c>
      <c r="I113" s="670">
        <v>0</v>
      </c>
      <c r="J113" s="671">
        <v>0</v>
      </c>
      <c r="K113" s="667" t="s">
        <v>9</v>
      </c>
      <c r="L113" s="670">
        <v>12193.96</v>
      </c>
      <c r="M113" s="649"/>
      <c r="N113" s="650"/>
      <c r="O113" s="649"/>
      <c r="P113" s="649"/>
      <c r="Q113" s="649"/>
      <c r="R113" s="464">
        <f t="shared" si="3"/>
        <v>440.24049540702032</v>
      </c>
      <c r="S113" s="612" t="str">
        <f t="shared" si="4"/>
        <v/>
      </c>
      <c r="T113" s="649"/>
      <c r="U113" s="649"/>
    </row>
    <row r="114" spans="1:21">
      <c r="A114" s="665">
        <v>43774</v>
      </c>
      <c r="B114" s="666" t="s">
        <v>48</v>
      </c>
      <c r="C114" s="667" t="s">
        <v>69</v>
      </c>
      <c r="D114" s="668" t="s">
        <v>72</v>
      </c>
      <c r="E114" s="667" t="s">
        <v>71</v>
      </c>
      <c r="F114" s="668">
        <v>3500</v>
      </c>
      <c r="G114" s="669">
        <v>3.48</v>
      </c>
      <c r="H114" s="669">
        <v>3.48</v>
      </c>
      <c r="I114" s="670">
        <v>7.28</v>
      </c>
      <c r="J114" s="671">
        <v>0.05</v>
      </c>
      <c r="K114" s="667" t="s">
        <v>9</v>
      </c>
      <c r="L114" s="670" t="str">
        <f>IF(B114="Compra",(F114*G114)+10+(F114*G114*0.000325),"")</f>
        <v/>
      </c>
      <c r="M114" s="649"/>
      <c r="N114" s="650"/>
      <c r="O114" s="649"/>
      <c r="P114" s="649"/>
      <c r="Q114" s="649"/>
      <c r="R114" s="464">
        <f t="shared" si="3"/>
        <v>440.46061565472382</v>
      </c>
      <c r="S114" s="612">
        <f t="shared" si="4"/>
        <v>0.22012024770350536</v>
      </c>
      <c r="T114" s="649"/>
      <c r="U114" s="649"/>
    </row>
    <row r="115" spans="1:21">
      <c r="A115" s="665">
        <v>43776</v>
      </c>
      <c r="B115" s="666" t="s">
        <v>47</v>
      </c>
      <c r="C115" s="667" t="s">
        <v>69</v>
      </c>
      <c r="D115" s="668" t="s">
        <v>72</v>
      </c>
      <c r="E115" s="667" t="s">
        <v>71</v>
      </c>
      <c r="F115" s="668">
        <v>3000</v>
      </c>
      <c r="G115" s="669">
        <v>3.43</v>
      </c>
      <c r="H115" s="669">
        <v>0</v>
      </c>
      <c r="I115" s="670">
        <v>0</v>
      </c>
      <c r="J115" s="671">
        <v>0</v>
      </c>
      <c r="K115" s="667" t="s">
        <v>9</v>
      </c>
      <c r="L115" s="670">
        <v>10303.34</v>
      </c>
      <c r="M115" s="649"/>
      <c r="N115" s="650"/>
      <c r="O115" s="649"/>
      <c r="P115" s="649"/>
      <c r="Q115" s="649"/>
      <c r="R115" s="464">
        <f t="shared" si="3"/>
        <v>440.46061565472382</v>
      </c>
      <c r="S115" s="612" t="str">
        <f t="shared" si="4"/>
        <v/>
      </c>
      <c r="T115" s="649"/>
      <c r="U115" s="649"/>
    </row>
    <row r="116" spans="1:21">
      <c r="A116" s="665">
        <v>43782</v>
      </c>
      <c r="B116" s="666" t="s">
        <v>48</v>
      </c>
      <c r="C116" s="667" t="s">
        <v>69</v>
      </c>
      <c r="D116" s="668" t="s">
        <v>72</v>
      </c>
      <c r="E116" s="667" t="s">
        <v>71</v>
      </c>
      <c r="F116" s="668">
        <v>3000</v>
      </c>
      <c r="G116" s="669">
        <v>3.25</v>
      </c>
      <c r="H116" s="669">
        <v>3.43</v>
      </c>
      <c r="I116" s="670">
        <v>-536.34</v>
      </c>
      <c r="J116" s="671">
        <v>-5.2</v>
      </c>
      <c r="K116" s="667" t="s">
        <v>9</v>
      </c>
      <c r="L116" s="670" t="str">
        <f>IF(B116="Compra",(F116*G116)+10+(F116*G116*0.000325),"")</f>
        <v/>
      </c>
      <c r="M116" s="649"/>
      <c r="N116" s="650"/>
      <c r="O116" s="649"/>
      <c r="P116" s="649"/>
      <c r="Q116" s="649"/>
      <c r="R116" s="464">
        <f t="shared" si="3"/>
        <v>417.55666364067815</v>
      </c>
      <c r="S116" s="612">
        <f t="shared" si="4"/>
        <v>-22.903952014045672</v>
      </c>
      <c r="T116" s="649"/>
      <c r="U116" s="649"/>
    </row>
    <row r="117" spans="1:21">
      <c r="A117" s="515">
        <v>43798</v>
      </c>
      <c r="B117" s="516" t="s">
        <v>47</v>
      </c>
      <c r="C117" s="517" t="s">
        <v>69</v>
      </c>
      <c r="D117" s="518" t="s">
        <v>72</v>
      </c>
      <c r="E117" s="517" t="s">
        <v>71</v>
      </c>
      <c r="F117" s="518">
        <v>2900</v>
      </c>
      <c r="G117" s="519">
        <v>3.66</v>
      </c>
      <c r="H117" s="519">
        <v>0</v>
      </c>
      <c r="I117" s="520">
        <v>0</v>
      </c>
      <c r="J117" s="521">
        <v>0</v>
      </c>
      <c r="K117" s="517" t="s">
        <v>9</v>
      </c>
      <c r="L117" s="520">
        <v>10627.45</v>
      </c>
      <c r="M117" s="649"/>
      <c r="N117" s="650"/>
      <c r="O117" s="649"/>
      <c r="P117" s="649"/>
      <c r="Q117" s="649"/>
      <c r="R117" s="464">
        <f t="shared" si="3"/>
        <v>417.55666364067815</v>
      </c>
      <c r="S117" s="612" t="str">
        <f t="shared" si="4"/>
        <v/>
      </c>
      <c r="T117" s="649"/>
      <c r="U117" s="649"/>
    </row>
    <row r="118" spans="1:21">
      <c r="A118" s="665">
        <v>43801</v>
      </c>
      <c r="B118" s="666" t="s">
        <v>48</v>
      </c>
      <c r="C118" s="667" t="s">
        <v>69</v>
      </c>
      <c r="D118" s="668" t="s">
        <v>72</v>
      </c>
      <c r="E118" s="667" t="s">
        <v>71</v>
      </c>
      <c r="F118" s="668">
        <v>2900</v>
      </c>
      <c r="G118" s="669">
        <v>3.66</v>
      </c>
      <c r="H118" s="669">
        <v>3.66</v>
      </c>
      <c r="I118" s="670">
        <v>12.28</v>
      </c>
      <c r="J118" s="671">
        <v>0.11000000000000001</v>
      </c>
      <c r="K118" s="667" t="s">
        <v>9</v>
      </c>
      <c r="L118" s="670" t="str">
        <f>IF(B118="Compra",(F118*G118)+10+(F118*G118*0.000325),"")</f>
        <v/>
      </c>
      <c r="M118" s="649"/>
      <c r="N118" s="650"/>
      <c r="O118" s="649"/>
      <c r="P118" s="649"/>
      <c r="Q118" s="649"/>
      <c r="R118" s="464">
        <f t="shared" si="3"/>
        <v>418.01597597068292</v>
      </c>
      <c r="S118" s="612">
        <f t="shared" si="4"/>
        <v>0.45931233000476368</v>
      </c>
      <c r="T118" s="649"/>
      <c r="U118" s="649"/>
    </row>
    <row r="119" spans="1:21">
      <c r="A119" s="665">
        <v>43802</v>
      </c>
      <c r="B119" s="666" t="s">
        <v>47</v>
      </c>
      <c r="C119" s="667" t="s">
        <v>69</v>
      </c>
      <c r="D119" s="668" t="s">
        <v>72</v>
      </c>
      <c r="E119" s="667" t="s">
        <v>71</v>
      </c>
      <c r="F119" s="668">
        <v>2900</v>
      </c>
      <c r="G119" s="669">
        <v>3.66</v>
      </c>
      <c r="H119" s="669">
        <v>0</v>
      </c>
      <c r="I119" s="670">
        <v>0</v>
      </c>
      <c r="J119" s="671">
        <v>0</v>
      </c>
      <c r="K119" s="667" t="s">
        <v>9</v>
      </c>
      <c r="L119" s="670">
        <v>10627.45</v>
      </c>
      <c r="M119" s="649"/>
      <c r="N119" s="650"/>
      <c r="O119" s="649"/>
      <c r="P119" s="649"/>
      <c r="Q119" s="649"/>
      <c r="R119" s="464">
        <f t="shared" si="3"/>
        <v>418.01597597068292</v>
      </c>
      <c r="S119" s="612" t="str">
        <f t="shared" si="4"/>
        <v/>
      </c>
      <c r="T119" s="649"/>
      <c r="U119" s="649"/>
    </row>
    <row r="120" spans="1:21">
      <c r="A120" s="665">
        <v>43803</v>
      </c>
      <c r="B120" s="666" t="s">
        <v>48</v>
      </c>
      <c r="C120" s="667" t="s">
        <v>69</v>
      </c>
      <c r="D120" s="668" t="s">
        <v>72</v>
      </c>
      <c r="E120" s="667" t="s">
        <v>71</v>
      </c>
      <c r="F120" s="668">
        <v>2900</v>
      </c>
      <c r="G120" s="669">
        <v>3.69</v>
      </c>
      <c r="H120" s="669">
        <v>3.66</v>
      </c>
      <c r="I120" s="670">
        <v>89.31</v>
      </c>
      <c r="J120" s="671">
        <v>0.84000000000000008</v>
      </c>
      <c r="K120" s="667" t="s">
        <v>9</v>
      </c>
      <c r="L120" s="670" t="str">
        <f>IF(B120="Compra",(F120*G120)+10+(F120*G120*0.000325),"")</f>
        <v/>
      </c>
      <c r="M120" s="649"/>
      <c r="N120" s="650"/>
      <c r="O120" s="649"/>
      <c r="P120" s="649"/>
      <c r="Q120" s="649"/>
      <c r="R120" s="464">
        <f t="shared" si="3"/>
        <v>421.52731016883666</v>
      </c>
      <c r="S120" s="612">
        <f t="shared" si="4"/>
        <v>3.5113341981537474</v>
      </c>
      <c r="T120" s="649"/>
      <c r="U120" s="649"/>
    </row>
    <row r="121" spans="1:21">
      <c r="A121" s="665">
        <v>43803</v>
      </c>
      <c r="B121" s="666" t="s">
        <v>47</v>
      </c>
      <c r="C121" s="667" t="s">
        <v>69</v>
      </c>
      <c r="D121" s="668" t="s">
        <v>73</v>
      </c>
      <c r="E121" s="667" t="s">
        <v>71</v>
      </c>
      <c r="F121" s="668">
        <v>2100</v>
      </c>
      <c r="G121" s="669">
        <v>5.03</v>
      </c>
      <c r="H121" s="669">
        <v>0</v>
      </c>
      <c r="I121" s="670">
        <v>0</v>
      </c>
      <c r="J121" s="671">
        <v>0</v>
      </c>
      <c r="K121" s="667" t="s">
        <v>9</v>
      </c>
      <c r="L121" s="670">
        <v>10576.43</v>
      </c>
      <c r="M121" s="649"/>
      <c r="N121" s="650"/>
      <c r="O121" s="649"/>
      <c r="P121" s="649"/>
      <c r="Q121" s="649"/>
      <c r="R121" s="464">
        <f t="shared" si="3"/>
        <v>421.52731016883666</v>
      </c>
      <c r="S121" s="612" t="str">
        <f t="shared" si="4"/>
        <v/>
      </c>
      <c r="T121" s="649"/>
      <c r="U121" s="649"/>
    </row>
    <row r="122" spans="1:21">
      <c r="A122" s="665">
        <v>43804</v>
      </c>
      <c r="B122" s="666" t="s">
        <v>48</v>
      </c>
      <c r="C122" s="667" t="s">
        <v>69</v>
      </c>
      <c r="D122" s="668" t="s">
        <v>73</v>
      </c>
      <c r="E122" s="667" t="s">
        <v>71</v>
      </c>
      <c r="F122" s="668">
        <v>2100</v>
      </c>
      <c r="G122" s="669">
        <v>5.21</v>
      </c>
      <c r="H122" s="669">
        <v>5.04</v>
      </c>
      <c r="I122" s="670">
        <v>372.26</v>
      </c>
      <c r="J122" s="671">
        <v>3.51</v>
      </c>
      <c r="K122" s="667" t="s">
        <v>9</v>
      </c>
      <c r="L122" s="670" t="str">
        <f>IF(B122="Compra",(F122*G122)+10+(F122*G122*0.000325),"")</f>
        <v/>
      </c>
      <c r="M122" s="649"/>
      <c r="N122" s="650"/>
      <c r="O122" s="649"/>
      <c r="P122" s="649"/>
      <c r="Q122" s="649"/>
      <c r="R122" s="464">
        <f t="shared" si="3"/>
        <v>436.32291875576277</v>
      </c>
      <c r="S122" s="612">
        <f t="shared" si="4"/>
        <v>14.795608586926107</v>
      </c>
      <c r="T122" s="649"/>
      <c r="U122" s="649"/>
    </row>
    <row r="123" spans="1:21">
      <c r="A123" s="665">
        <v>43805</v>
      </c>
      <c r="B123" s="666" t="s">
        <v>47</v>
      </c>
      <c r="C123" s="667" t="s">
        <v>69</v>
      </c>
      <c r="D123" s="668" t="s">
        <v>72</v>
      </c>
      <c r="E123" s="667" t="s">
        <v>71</v>
      </c>
      <c r="F123" s="668">
        <v>2700</v>
      </c>
      <c r="G123" s="669">
        <v>3.79</v>
      </c>
      <c r="H123" s="669">
        <v>0</v>
      </c>
      <c r="I123" s="670">
        <v>0</v>
      </c>
      <c r="J123" s="671">
        <v>0</v>
      </c>
      <c r="K123" s="667" t="s">
        <v>9</v>
      </c>
      <c r="L123" s="670">
        <v>10246.33</v>
      </c>
      <c r="M123" s="649"/>
      <c r="N123" s="650"/>
      <c r="O123" s="649"/>
      <c r="P123" s="649"/>
      <c r="Q123" s="649"/>
      <c r="R123" s="464">
        <f t="shared" si="3"/>
        <v>436.32291875576277</v>
      </c>
      <c r="S123" s="612" t="str">
        <f t="shared" si="4"/>
        <v/>
      </c>
      <c r="T123" s="649"/>
      <c r="U123" s="649"/>
    </row>
    <row r="124" spans="1:21">
      <c r="A124" s="665">
        <v>43808</v>
      </c>
      <c r="B124" s="666" t="s">
        <v>48</v>
      </c>
      <c r="C124" s="667" t="s">
        <v>69</v>
      </c>
      <c r="D124" s="668" t="s">
        <v>72</v>
      </c>
      <c r="E124" s="667" t="s">
        <v>71</v>
      </c>
      <c r="F124" s="668">
        <v>2700</v>
      </c>
      <c r="G124" s="669">
        <v>3.82</v>
      </c>
      <c r="H124" s="669">
        <v>3.79</v>
      </c>
      <c r="I124" s="670">
        <v>81.56</v>
      </c>
      <c r="J124" s="671">
        <v>0.79</v>
      </c>
      <c r="K124" s="667" t="s">
        <v>9</v>
      </c>
      <c r="L124" s="670" t="str">
        <f>IF(B124="Compra",(F124*G124)+10+(F124*G124*0.000325),"")</f>
        <v/>
      </c>
      <c r="M124" s="649"/>
      <c r="N124" s="650"/>
      <c r="O124" s="649"/>
      <c r="P124" s="649"/>
      <c r="Q124" s="649"/>
      <c r="R124" s="464">
        <f t="shared" si="3"/>
        <v>439.76986981393333</v>
      </c>
      <c r="S124" s="612">
        <f t="shared" si="4"/>
        <v>3.4469510581705549</v>
      </c>
      <c r="T124" s="649"/>
      <c r="U124" s="649"/>
    </row>
    <row r="125" spans="1:21">
      <c r="A125" s="665">
        <v>43808</v>
      </c>
      <c r="B125" s="666" t="s">
        <v>47</v>
      </c>
      <c r="C125" s="667" t="s">
        <v>69</v>
      </c>
      <c r="D125" s="668" t="s">
        <v>70</v>
      </c>
      <c r="E125" s="667" t="s">
        <v>71</v>
      </c>
      <c r="F125" s="668">
        <v>1700</v>
      </c>
      <c r="G125" s="669">
        <v>6.37</v>
      </c>
      <c r="H125" s="669">
        <v>0</v>
      </c>
      <c r="I125" s="670">
        <v>0</v>
      </c>
      <c r="J125" s="671">
        <v>0</v>
      </c>
      <c r="K125" s="667" t="s">
        <v>9</v>
      </c>
      <c r="L125" s="670">
        <v>10842.52</v>
      </c>
      <c r="M125" s="649"/>
      <c r="N125" s="650"/>
      <c r="O125" s="649"/>
      <c r="P125" s="649"/>
      <c r="Q125" s="649"/>
      <c r="R125" s="464">
        <f t="shared" si="3"/>
        <v>439.76986981393333</v>
      </c>
      <c r="S125" s="612" t="str">
        <f t="shared" si="4"/>
        <v/>
      </c>
      <c r="T125" s="649"/>
      <c r="U125" s="649"/>
    </row>
    <row r="126" spans="1:21">
      <c r="A126" s="665">
        <v>43809</v>
      </c>
      <c r="B126" s="666" t="s">
        <v>48</v>
      </c>
      <c r="C126" s="667" t="s">
        <v>69</v>
      </c>
      <c r="D126" s="668" t="s">
        <v>70</v>
      </c>
      <c r="E126" s="667" t="s">
        <v>71</v>
      </c>
      <c r="F126" s="668">
        <v>1700</v>
      </c>
      <c r="G126" s="669">
        <v>6.43</v>
      </c>
      <c r="H126" s="669">
        <v>6.38</v>
      </c>
      <c r="I126" s="670">
        <v>92.18</v>
      </c>
      <c r="J126" s="671">
        <v>0.85</v>
      </c>
      <c r="K126" s="667" t="s">
        <v>9</v>
      </c>
      <c r="L126" s="670" t="str">
        <f>IF(B126="Compra",(F126*G126)+10+(F126*G126*0.000325),"")</f>
        <v/>
      </c>
      <c r="M126" s="649"/>
      <c r="N126" s="650"/>
      <c r="O126" s="649"/>
      <c r="P126" s="649"/>
      <c r="Q126" s="649"/>
      <c r="R126" s="464">
        <f t="shared" si="3"/>
        <v>443.50791370735175</v>
      </c>
      <c r="S126" s="612">
        <f t="shared" si="4"/>
        <v>3.7380438934184212</v>
      </c>
      <c r="T126" s="649"/>
      <c r="U126" s="649"/>
    </row>
    <row r="127" spans="1:21">
      <c r="A127" s="665">
        <v>43809</v>
      </c>
      <c r="B127" s="666" t="s">
        <v>47</v>
      </c>
      <c r="C127" s="667" t="s">
        <v>69</v>
      </c>
      <c r="D127" s="668" t="s">
        <v>72</v>
      </c>
      <c r="E127" s="667" t="s">
        <v>71</v>
      </c>
      <c r="F127" s="668">
        <v>3100</v>
      </c>
      <c r="G127" s="669">
        <v>3.89</v>
      </c>
      <c r="H127" s="669">
        <v>0</v>
      </c>
      <c r="I127" s="670">
        <v>0</v>
      </c>
      <c r="J127" s="671">
        <v>0</v>
      </c>
      <c r="K127" s="667" t="s">
        <v>9</v>
      </c>
      <c r="L127" s="670">
        <v>12072.92</v>
      </c>
      <c r="M127" s="649"/>
      <c r="N127" s="650"/>
      <c r="O127" s="649"/>
      <c r="P127" s="649"/>
      <c r="Q127" s="649"/>
      <c r="R127" s="464">
        <f t="shared" si="3"/>
        <v>443.50791370735175</v>
      </c>
      <c r="S127" s="612" t="str">
        <f t="shared" si="4"/>
        <v/>
      </c>
      <c r="T127" s="649"/>
      <c r="U127" s="649"/>
    </row>
    <row r="128" spans="1:21">
      <c r="A128" s="665">
        <v>43810</v>
      </c>
      <c r="B128" s="666" t="s">
        <v>48</v>
      </c>
      <c r="C128" s="667" t="s">
        <v>69</v>
      </c>
      <c r="D128" s="668" t="s">
        <v>72</v>
      </c>
      <c r="E128" s="667" t="s">
        <v>71</v>
      </c>
      <c r="F128" s="668">
        <v>3100</v>
      </c>
      <c r="G128" s="669">
        <v>3.92</v>
      </c>
      <c r="H128" s="669">
        <v>3.89</v>
      </c>
      <c r="I128" s="670">
        <v>96.41</v>
      </c>
      <c r="J128" s="671">
        <v>0.79</v>
      </c>
      <c r="K128" s="667" t="s">
        <v>9</v>
      </c>
      <c r="L128" s="670" t="str">
        <f>IF(B128="Compra",(F128*G128)+10+(F128*G128*0.000325),"")</f>
        <v/>
      </c>
      <c r="M128" s="649"/>
      <c r="N128" s="650"/>
      <c r="O128" s="649"/>
      <c r="P128" s="649"/>
      <c r="Q128" s="649"/>
      <c r="R128" s="464">
        <f t="shared" si="3"/>
        <v>447.01162622563982</v>
      </c>
      <c r="S128" s="612">
        <f t="shared" si="4"/>
        <v>3.5037125182880686</v>
      </c>
      <c r="T128" s="649"/>
      <c r="U128" s="649"/>
    </row>
    <row r="129" spans="1:26">
      <c r="A129" s="665">
        <v>43811</v>
      </c>
      <c r="B129" s="666" t="s">
        <v>47</v>
      </c>
      <c r="C129" s="667" t="s">
        <v>69</v>
      </c>
      <c r="D129" s="668" t="s">
        <v>72</v>
      </c>
      <c r="E129" s="667" t="s">
        <v>71</v>
      </c>
      <c r="F129" s="668">
        <v>2500</v>
      </c>
      <c r="G129" s="669">
        <v>4.1399999999999997</v>
      </c>
      <c r="H129" s="669">
        <v>0</v>
      </c>
      <c r="I129" s="670">
        <v>0</v>
      </c>
      <c r="J129" s="671">
        <v>0</v>
      </c>
      <c r="K129" s="667" t="s">
        <v>9</v>
      </c>
      <c r="L129" s="670">
        <v>10363.36</v>
      </c>
      <c r="M129" s="649"/>
      <c r="N129" s="650"/>
      <c r="O129" s="649"/>
      <c r="P129" s="649"/>
      <c r="Q129" s="649"/>
      <c r="R129" s="464">
        <f t="shared" si="3"/>
        <v>447.01162622563982</v>
      </c>
      <c r="S129" s="612" t="str">
        <f t="shared" si="4"/>
        <v/>
      </c>
      <c r="T129" s="649"/>
      <c r="U129" s="649"/>
    </row>
    <row r="130" spans="1:26">
      <c r="A130" s="665">
        <v>43812</v>
      </c>
      <c r="B130" s="666" t="s">
        <v>48</v>
      </c>
      <c r="C130" s="667" t="s">
        <v>69</v>
      </c>
      <c r="D130" s="668" t="s">
        <v>72</v>
      </c>
      <c r="E130" s="667" t="s">
        <v>71</v>
      </c>
      <c r="F130" s="668">
        <v>2500</v>
      </c>
      <c r="G130" s="669">
        <v>4.18</v>
      </c>
      <c r="H130" s="669">
        <v>4.1500000000000004</v>
      </c>
      <c r="I130" s="670">
        <v>98.48</v>
      </c>
      <c r="J130" s="671">
        <v>0.95</v>
      </c>
      <c r="K130" s="667" t="s">
        <v>9</v>
      </c>
      <c r="L130" s="670" t="str">
        <f>IF(B130="Compra",(F130*G130)+10+(F130*G130*0.000325),"")</f>
        <v/>
      </c>
      <c r="M130" s="649"/>
      <c r="N130" s="650"/>
      <c r="O130" s="649"/>
      <c r="P130" s="649"/>
      <c r="Q130" s="649"/>
      <c r="R130" s="464">
        <f t="shared" si="3"/>
        <v>451.2582366747834</v>
      </c>
      <c r="S130" s="612">
        <f t="shared" si="4"/>
        <v>4.2466104491435885</v>
      </c>
      <c r="T130" s="649"/>
      <c r="U130" s="649"/>
    </row>
    <row r="131" spans="1:26">
      <c r="A131" s="665">
        <v>43812</v>
      </c>
      <c r="B131" s="666" t="s">
        <v>47</v>
      </c>
      <c r="C131" s="667" t="s">
        <v>69</v>
      </c>
      <c r="D131" s="668" t="s">
        <v>70</v>
      </c>
      <c r="E131" s="667" t="s">
        <v>71</v>
      </c>
      <c r="F131" s="668">
        <v>1600</v>
      </c>
      <c r="G131" s="669">
        <v>6.71</v>
      </c>
      <c r="H131" s="669">
        <v>0</v>
      </c>
      <c r="I131" s="670">
        <v>0</v>
      </c>
      <c r="J131" s="671">
        <v>0</v>
      </c>
      <c r="K131" s="667" t="s">
        <v>9</v>
      </c>
      <c r="L131" s="670">
        <v>10749.49</v>
      </c>
      <c r="M131" s="649"/>
      <c r="N131" s="650"/>
      <c r="O131" s="649"/>
      <c r="P131" s="649"/>
      <c r="Q131" s="649"/>
      <c r="R131" s="464">
        <f t="shared" si="3"/>
        <v>451.2582366747834</v>
      </c>
      <c r="S131" s="612" t="str">
        <f t="shared" si="4"/>
        <v/>
      </c>
      <c r="T131" s="649"/>
      <c r="U131" s="649"/>
    </row>
    <row r="132" spans="1:26">
      <c r="A132" s="665">
        <v>43815</v>
      </c>
      <c r="B132" s="666" t="s">
        <v>48</v>
      </c>
      <c r="C132" s="667" t="s">
        <v>69</v>
      </c>
      <c r="D132" s="668" t="s">
        <v>70</v>
      </c>
      <c r="E132" s="667" t="s">
        <v>71</v>
      </c>
      <c r="F132" s="668">
        <v>1600</v>
      </c>
      <c r="G132" s="669">
        <v>6.77</v>
      </c>
      <c r="H132" s="669">
        <v>6.72</v>
      </c>
      <c r="I132" s="670">
        <v>85.239999999999981</v>
      </c>
      <c r="J132" s="671">
        <v>0.79</v>
      </c>
      <c r="K132" s="667" t="s">
        <v>9</v>
      </c>
      <c r="L132" s="670" t="str">
        <f>IF(B132="Compra",(F132*G132)+10+(F132*G132*0.000325),"")</f>
        <v/>
      </c>
      <c r="M132" s="649"/>
      <c r="N132" s="650"/>
      <c r="O132" s="649"/>
      <c r="P132" s="649"/>
      <c r="Q132" s="649"/>
      <c r="R132" s="464">
        <f t="shared" si="3"/>
        <v>454.82317674451423</v>
      </c>
      <c r="S132" s="612">
        <f t="shared" si="4"/>
        <v>3.5649400697308238</v>
      </c>
      <c r="T132" s="649"/>
      <c r="U132" s="649"/>
    </row>
    <row r="133" spans="1:26">
      <c r="A133" s="665">
        <v>43815</v>
      </c>
      <c r="B133" s="666" t="s">
        <v>47</v>
      </c>
      <c r="C133" s="667" t="s">
        <v>69</v>
      </c>
      <c r="D133" s="668" t="s">
        <v>72</v>
      </c>
      <c r="E133" s="667" t="s">
        <v>71</v>
      </c>
      <c r="F133" s="668">
        <v>4500</v>
      </c>
      <c r="G133" s="669">
        <v>4.21</v>
      </c>
      <c r="H133" s="669">
        <v>0</v>
      </c>
      <c r="I133" s="670">
        <v>0</v>
      </c>
      <c r="J133" s="671">
        <v>0</v>
      </c>
      <c r="K133" s="667" t="s">
        <v>9</v>
      </c>
      <c r="L133" s="670">
        <v>18961.16</v>
      </c>
      <c r="M133" s="649"/>
      <c r="N133" s="650"/>
      <c r="O133" s="649"/>
      <c r="P133" s="649"/>
      <c r="Q133" s="649"/>
      <c r="R133" s="464">
        <f t="shared" si="3"/>
        <v>454.82317674451423</v>
      </c>
      <c r="S133" s="612" t="str">
        <f t="shared" si="4"/>
        <v/>
      </c>
      <c r="T133" s="649"/>
      <c r="U133" s="649"/>
    </row>
    <row r="134" spans="1:26">
      <c r="A134" s="665">
        <v>43816</v>
      </c>
      <c r="B134" s="666" t="s">
        <v>48</v>
      </c>
      <c r="C134" s="667" t="s">
        <v>69</v>
      </c>
      <c r="D134" s="668" t="s">
        <v>72</v>
      </c>
      <c r="E134" s="667" t="s">
        <v>71</v>
      </c>
      <c r="F134" s="668">
        <v>4500</v>
      </c>
      <c r="G134" s="669">
        <v>4.25</v>
      </c>
      <c r="H134" s="669">
        <v>4.21</v>
      </c>
      <c r="I134" s="670">
        <v>193.06</v>
      </c>
      <c r="J134" s="671">
        <v>1.01</v>
      </c>
      <c r="K134" s="667" t="s">
        <v>9</v>
      </c>
      <c r="L134" s="670" t="str">
        <f>IF(B134="Compra",(F134*G134)+10+(F134*G134*0.000325),"")</f>
        <v/>
      </c>
      <c r="M134" s="649"/>
      <c r="N134" s="650"/>
      <c r="O134" s="649"/>
      <c r="P134" s="649"/>
      <c r="Q134" s="649"/>
      <c r="R134" s="464">
        <f t="shared" si="3"/>
        <v>459.41689082963381</v>
      </c>
      <c r="S134" s="612">
        <f t="shared" si="4"/>
        <v>4.5937140851195863</v>
      </c>
      <c r="T134" s="649"/>
      <c r="U134" s="649"/>
    </row>
    <row r="135" spans="1:26">
      <c r="A135" s="665">
        <v>43816</v>
      </c>
      <c r="B135" s="666" t="s">
        <v>47</v>
      </c>
      <c r="C135" s="667" t="s">
        <v>69</v>
      </c>
      <c r="D135" s="668" t="s">
        <v>70</v>
      </c>
      <c r="E135" s="667" t="s">
        <v>71</v>
      </c>
      <c r="F135" s="668">
        <v>2800</v>
      </c>
      <c r="G135" s="669">
        <v>6.73</v>
      </c>
      <c r="H135" s="669">
        <v>0</v>
      </c>
      <c r="I135" s="670">
        <v>0</v>
      </c>
      <c r="J135" s="671">
        <v>0</v>
      </c>
      <c r="K135" s="667" t="s">
        <v>9</v>
      </c>
      <c r="L135" s="670">
        <v>18860.12</v>
      </c>
      <c r="M135" s="649"/>
      <c r="N135" s="650"/>
      <c r="O135" s="649"/>
      <c r="P135" s="649"/>
      <c r="Q135" s="649"/>
      <c r="R135" s="464">
        <f t="shared" si="3"/>
        <v>459.41689082963381</v>
      </c>
      <c r="S135" s="612" t="str">
        <f t="shared" si="4"/>
        <v/>
      </c>
      <c r="T135" s="649"/>
      <c r="U135" s="649"/>
    </row>
    <row r="136" spans="1:26">
      <c r="A136" s="665">
        <v>43817</v>
      </c>
      <c r="B136" s="666" t="s">
        <v>48</v>
      </c>
      <c r="C136" s="667" t="s">
        <v>69</v>
      </c>
      <c r="D136" s="668" t="s">
        <v>70</v>
      </c>
      <c r="E136" s="667" t="s">
        <v>71</v>
      </c>
      <c r="F136" s="668">
        <v>2800</v>
      </c>
      <c r="G136" s="669">
        <v>6.68</v>
      </c>
      <c r="H136" s="669">
        <v>6.74</v>
      </c>
      <c r="I136" s="670">
        <v>-143.76</v>
      </c>
      <c r="J136" s="671">
        <v>-0.7599999999999999</v>
      </c>
      <c r="K136" s="667" t="s">
        <v>9</v>
      </c>
      <c r="L136" s="670" t="str">
        <f>IF(B136="Compra",(F136*G136)+10+(F136*G136*0.000325),"")</f>
        <v/>
      </c>
      <c r="M136" s="649"/>
      <c r="N136" s="650"/>
      <c r="O136" s="649"/>
      <c r="P136" s="649"/>
      <c r="Q136" s="649"/>
      <c r="R136" s="464">
        <f t="shared" si="3"/>
        <v>455.92532245932858</v>
      </c>
      <c r="S136" s="612">
        <f t="shared" si="4"/>
        <v>-3.4915683703052309</v>
      </c>
      <c r="T136" s="649"/>
      <c r="U136" s="649"/>
    </row>
    <row r="137" spans="1:26">
      <c r="A137" s="665">
        <v>43818</v>
      </c>
      <c r="B137" s="666" t="s">
        <v>47</v>
      </c>
      <c r="C137" s="667" t="s">
        <v>69</v>
      </c>
      <c r="D137" s="668" t="s">
        <v>72</v>
      </c>
      <c r="E137" s="667" t="s">
        <v>71</v>
      </c>
      <c r="F137" s="668">
        <v>3600</v>
      </c>
      <c r="G137" s="669">
        <v>4.28</v>
      </c>
      <c r="H137" s="669">
        <v>0</v>
      </c>
      <c r="I137" s="670">
        <v>0</v>
      </c>
      <c r="J137" s="671">
        <v>0</v>
      </c>
      <c r="K137" s="667" t="s">
        <v>9</v>
      </c>
      <c r="L137" s="670">
        <v>15423.01</v>
      </c>
      <c r="M137" s="649"/>
      <c r="N137" s="650"/>
      <c r="O137" s="649"/>
      <c r="P137" s="649"/>
      <c r="Q137" s="649"/>
      <c r="R137" s="464">
        <f t="shared" si="3"/>
        <v>455.92532245932858</v>
      </c>
      <c r="S137" s="612" t="str">
        <f t="shared" si="4"/>
        <v/>
      </c>
      <c r="T137" s="649"/>
      <c r="U137" s="649"/>
    </row>
    <row r="138" spans="1:26">
      <c r="A138" s="665">
        <v>43819</v>
      </c>
      <c r="B138" s="666" t="s">
        <v>48</v>
      </c>
      <c r="C138" s="667" t="s">
        <v>69</v>
      </c>
      <c r="D138" s="668" t="s">
        <v>72</v>
      </c>
      <c r="E138" s="667" t="s">
        <v>71</v>
      </c>
      <c r="F138" s="668">
        <v>3600</v>
      </c>
      <c r="G138" s="669">
        <v>4.28</v>
      </c>
      <c r="H138" s="669">
        <v>4.28</v>
      </c>
      <c r="I138" s="670">
        <v>6.34</v>
      </c>
      <c r="J138" s="671">
        <v>0.04</v>
      </c>
      <c r="K138" s="667" t="s">
        <v>9</v>
      </c>
      <c r="L138" s="670" t="str">
        <f>IF(B138="Compra",(F138*G138)+10+(F138*G138*0.000325),"")</f>
        <v/>
      </c>
      <c r="M138" s="649"/>
      <c r="N138" s="650"/>
      <c r="O138" s="649"/>
      <c r="P138" s="649"/>
      <c r="Q138" s="649"/>
      <c r="R138" s="464">
        <f t="shared" si="3"/>
        <v>456.10769258831232</v>
      </c>
      <c r="S138" s="612">
        <f t="shared" si="4"/>
        <v>0.1823701289837345</v>
      </c>
      <c r="T138" s="649"/>
      <c r="U138" s="649"/>
    </row>
    <row r="139" spans="1:26">
      <c r="A139" s="665">
        <v>43819</v>
      </c>
      <c r="B139" s="666" t="s">
        <v>47</v>
      </c>
      <c r="C139" s="667" t="s">
        <v>69</v>
      </c>
      <c r="D139" s="668" t="s">
        <v>70</v>
      </c>
      <c r="E139" s="667" t="s">
        <v>71</v>
      </c>
      <c r="F139" s="668">
        <v>3000</v>
      </c>
      <c r="G139" s="669">
        <v>6.76</v>
      </c>
      <c r="H139" s="669">
        <v>0</v>
      </c>
      <c r="I139" s="670">
        <v>0</v>
      </c>
      <c r="J139" s="671">
        <v>0</v>
      </c>
      <c r="K139" s="667" t="s">
        <v>9</v>
      </c>
      <c r="L139" s="670">
        <v>20296.59</v>
      </c>
      <c r="M139" s="649"/>
      <c r="N139" s="650"/>
      <c r="O139" s="649"/>
      <c r="P139" s="649"/>
      <c r="Q139" s="649"/>
      <c r="R139" s="464">
        <f t="shared" si="3"/>
        <v>456.10769258831232</v>
      </c>
      <c r="S139" s="612" t="str">
        <f t="shared" si="4"/>
        <v/>
      </c>
      <c r="T139" s="649"/>
      <c r="U139" s="649"/>
    </row>
    <row r="140" spans="1:26">
      <c r="A140" s="665">
        <v>43822</v>
      </c>
      <c r="B140" s="666" t="s">
        <v>48</v>
      </c>
      <c r="C140" s="667" t="s">
        <v>69</v>
      </c>
      <c r="D140" s="668" t="s">
        <v>70</v>
      </c>
      <c r="E140" s="667" t="s">
        <v>71</v>
      </c>
      <c r="F140" s="668">
        <v>3000</v>
      </c>
      <c r="G140" s="669">
        <v>6.84</v>
      </c>
      <c r="H140" s="669">
        <v>6.77</v>
      </c>
      <c r="I140" s="670">
        <v>237.21</v>
      </c>
      <c r="J140" s="671">
        <v>1.1599999999999999</v>
      </c>
      <c r="K140" s="667" t="s">
        <v>9</v>
      </c>
      <c r="L140" s="670" t="str">
        <f>IF(B140="Compra",(F140*G140)+10+(F140*G140*0.000325),"")</f>
        <v/>
      </c>
      <c r="M140" s="649"/>
      <c r="N140" s="650"/>
      <c r="O140" s="649"/>
      <c r="P140" s="649"/>
      <c r="Q140" s="649"/>
      <c r="R140" s="464">
        <f t="shared" si="3"/>
        <v>461.39854182233677</v>
      </c>
      <c r="S140" s="612">
        <f t="shared" si="4"/>
        <v>5.2908492340244493</v>
      </c>
      <c r="T140" s="649"/>
      <c r="U140" s="649"/>
    </row>
    <row r="141" spans="1:26">
      <c r="A141" s="665">
        <v>43822</v>
      </c>
      <c r="B141" s="666" t="s">
        <v>47</v>
      </c>
      <c r="C141" s="667" t="s">
        <v>69</v>
      </c>
      <c r="D141" s="668" t="s">
        <v>72</v>
      </c>
      <c r="E141" s="667" t="s">
        <v>71</v>
      </c>
      <c r="F141" s="668">
        <v>4200</v>
      </c>
      <c r="G141" s="669">
        <v>4.5</v>
      </c>
      <c r="H141" s="669">
        <v>0</v>
      </c>
      <c r="I141" s="670">
        <v>0</v>
      </c>
      <c r="J141" s="671">
        <v>0</v>
      </c>
      <c r="K141" s="667" t="s">
        <v>9</v>
      </c>
      <c r="L141" s="670">
        <v>18916.14</v>
      </c>
      <c r="M141" s="649"/>
      <c r="N141" s="650"/>
      <c r="O141" s="650"/>
      <c r="P141" s="650"/>
      <c r="Q141" s="650"/>
      <c r="R141" s="464">
        <f t="shared" si="3"/>
        <v>461.39854182233677</v>
      </c>
      <c r="S141" s="612" t="str">
        <f t="shared" si="4"/>
        <v/>
      </c>
      <c r="T141" s="650"/>
      <c r="U141" s="650"/>
      <c r="V141" s="136"/>
      <c r="W141" s="136"/>
      <c r="X141" s="136"/>
      <c r="Y141" s="136"/>
      <c r="Z141" s="136"/>
    </row>
    <row r="142" spans="1:26">
      <c r="A142" s="665">
        <v>43825</v>
      </c>
      <c r="B142" s="666" t="s">
        <v>48</v>
      </c>
      <c r="C142" s="667" t="s">
        <v>69</v>
      </c>
      <c r="D142" s="668" t="s">
        <v>72</v>
      </c>
      <c r="E142" s="667" t="s">
        <v>71</v>
      </c>
      <c r="F142" s="668">
        <v>4200</v>
      </c>
      <c r="G142" s="669">
        <v>4.54</v>
      </c>
      <c r="H142" s="669">
        <v>4.5</v>
      </c>
      <c r="I142" s="670">
        <v>178.1</v>
      </c>
      <c r="J142" s="671">
        <v>0.93999999999999984</v>
      </c>
      <c r="K142" s="667" t="s">
        <v>9</v>
      </c>
      <c r="L142" s="670" t="str">
        <f>IF(B142="Compra",(F142*G142)+10+(F142*G142*0.000325),"")</f>
        <v/>
      </c>
      <c r="M142" s="649"/>
      <c r="N142" s="650"/>
      <c r="O142" s="649"/>
      <c r="P142" s="649"/>
      <c r="Q142" s="649"/>
      <c r="R142" s="464">
        <f t="shared" si="3"/>
        <v>465.73568811546676</v>
      </c>
      <c r="S142" s="612">
        <f t="shared" si="4"/>
        <v>4.3371462931299902</v>
      </c>
      <c r="T142" s="649"/>
      <c r="U142" s="649"/>
    </row>
    <row r="143" spans="1:26">
      <c r="A143" s="665">
        <v>43825</v>
      </c>
      <c r="B143" s="666" t="s">
        <v>47</v>
      </c>
      <c r="C143" s="667" t="s">
        <v>69</v>
      </c>
      <c r="D143" s="668" t="s">
        <v>70</v>
      </c>
      <c r="E143" s="667" t="s">
        <v>71</v>
      </c>
      <c r="F143" s="668">
        <v>2500</v>
      </c>
      <c r="G143" s="669">
        <v>7.24</v>
      </c>
      <c r="H143" s="669">
        <v>0</v>
      </c>
      <c r="I143" s="670">
        <v>0</v>
      </c>
      <c r="J143" s="671">
        <v>0</v>
      </c>
      <c r="K143" s="667" t="s">
        <v>9</v>
      </c>
      <c r="L143" s="670">
        <v>18115.88</v>
      </c>
      <c r="M143" s="649"/>
      <c r="N143" s="650"/>
      <c r="O143" s="649"/>
      <c r="P143" s="649"/>
      <c r="Q143" s="649"/>
      <c r="R143" s="464">
        <f t="shared" si="3"/>
        <v>465.73568811546676</v>
      </c>
      <c r="S143" s="612" t="str">
        <f t="shared" si="4"/>
        <v/>
      </c>
      <c r="T143" s="649"/>
      <c r="U143" s="649"/>
    </row>
    <row r="144" spans="1:26">
      <c r="A144" s="665">
        <v>43826</v>
      </c>
      <c r="B144" s="666" t="s">
        <v>48</v>
      </c>
      <c r="C144" s="667" t="s">
        <v>69</v>
      </c>
      <c r="D144" s="668" t="s">
        <v>70</v>
      </c>
      <c r="E144" s="667" t="s">
        <v>71</v>
      </c>
      <c r="F144" s="668">
        <v>2500</v>
      </c>
      <c r="G144" s="669">
        <v>7.32</v>
      </c>
      <c r="H144" s="669">
        <v>7.25</v>
      </c>
      <c r="I144" s="670">
        <v>193.59</v>
      </c>
      <c r="J144" s="671">
        <v>1.06</v>
      </c>
      <c r="K144" s="667" t="s">
        <v>9</v>
      </c>
      <c r="L144" s="670" t="str">
        <f>IF(B144="Compra",(F144*G144)+10+(F144*G144*0.000325),"")</f>
        <v/>
      </c>
      <c r="M144" s="649"/>
      <c r="N144" s="650"/>
      <c r="O144" s="649"/>
      <c r="P144" s="649"/>
      <c r="Q144" s="649"/>
      <c r="R144" s="464">
        <f t="shared" si="3"/>
        <v>470.67248640949066</v>
      </c>
      <c r="S144" s="612">
        <f t="shared" si="4"/>
        <v>4.9367982940239017</v>
      </c>
      <c r="T144" s="649"/>
      <c r="U144" s="649"/>
    </row>
    <row r="145" spans="1:21">
      <c r="A145" s="665">
        <v>43826</v>
      </c>
      <c r="B145" s="666" t="s">
        <v>47</v>
      </c>
      <c r="C145" s="667" t="s">
        <v>69</v>
      </c>
      <c r="D145" s="668" t="s">
        <v>72</v>
      </c>
      <c r="E145" s="667" t="s">
        <v>71</v>
      </c>
      <c r="F145" s="668">
        <v>4200</v>
      </c>
      <c r="G145" s="669">
        <v>4.5</v>
      </c>
      <c r="H145" s="669">
        <v>0</v>
      </c>
      <c r="I145" s="670">
        <v>0</v>
      </c>
      <c r="J145" s="671">
        <v>0</v>
      </c>
      <c r="K145" s="667" t="s">
        <v>9</v>
      </c>
      <c r="L145" s="670">
        <v>18916.14</v>
      </c>
      <c r="M145" s="649"/>
      <c r="N145" s="650"/>
      <c r="O145" s="649"/>
      <c r="P145" s="649"/>
      <c r="Q145" s="649"/>
      <c r="R145" s="464">
        <f t="shared" si="3"/>
        <v>470.67248640949066</v>
      </c>
      <c r="S145" s="612" t="str">
        <f t="shared" si="4"/>
        <v/>
      </c>
      <c r="T145" s="649"/>
      <c r="U145" s="649"/>
    </row>
    <row r="146" spans="1:21">
      <c r="A146" s="665">
        <v>43829</v>
      </c>
      <c r="B146" s="666" t="s">
        <v>48</v>
      </c>
      <c r="C146" s="667" t="s">
        <v>69</v>
      </c>
      <c r="D146" s="668" t="s">
        <v>72</v>
      </c>
      <c r="E146" s="667" t="s">
        <v>71</v>
      </c>
      <c r="F146" s="668">
        <v>4200</v>
      </c>
      <c r="G146" s="669">
        <v>4.54</v>
      </c>
      <c r="H146" s="669">
        <v>4.5</v>
      </c>
      <c r="I146" s="670">
        <v>178.1</v>
      </c>
      <c r="J146" s="671">
        <v>0.93999999999999984</v>
      </c>
      <c r="K146" s="667" t="s">
        <v>9</v>
      </c>
      <c r="L146" s="670" t="str">
        <f t="shared" ref="L146:L300" si="5">IF(B146="Compra",(F146*G146)+10+(F146*G146*0.000325),"")</f>
        <v/>
      </c>
      <c r="M146" s="649"/>
      <c r="N146" s="650"/>
      <c r="O146" s="649"/>
      <c r="P146" s="649"/>
      <c r="Q146" s="649"/>
      <c r="R146" s="464">
        <f t="shared" si="3"/>
        <v>475.09680778173993</v>
      </c>
      <c r="S146" s="612">
        <f t="shared" si="4"/>
        <v>4.4243213722492669</v>
      </c>
      <c r="T146" s="649"/>
      <c r="U146" s="649"/>
    </row>
    <row r="147" spans="1:21">
      <c r="A147" s="665"/>
      <c r="B147" s="666"/>
      <c r="C147" s="667"/>
      <c r="D147" s="668"/>
      <c r="E147" s="667"/>
      <c r="F147" s="668"/>
      <c r="G147" s="669"/>
      <c r="H147" s="669"/>
      <c r="I147" s="670"/>
      <c r="J147" s="671"/>
      <c r="K147" s="667"/>
      <c r="L147" s="670" t="str">
        <f t="shared" si="5"/>
        <v/>
      </c>
      <c r="M147" s="649"/>
      <c r="N147" s="650"/>
      <c r="O147" s="649"/>
      <c r="P147" s="649"/>
      <c r="Q147" s="649"/>
      <c r="R147" s="464">
        <f t="shared" si="3"/>
        <v>475.09680778173993</v>
      </c>
      <c r="S147" s="612" t="str">
        <f t="shared" si="4"/>
        <v/>
      </c>
      <c r="T147" s="649"/>
      <c r="U147" s="649"/>
    </row>
    <row r="148" spans="1:21">
      <c r="A148" s="665"/>
      <c r="B148" s="666"/>
      <c r="C148" s="667"/>
      <c r="D148" s="668"/>
      <c r="E148" s="667"/>
      <c r="F148" s="668"/>
      <c r="G148" s="669"/>
      <c r="H148" s="669"/>
      <c r="I148" s="670"/>
      <c r="J148" s="671"/>
      <c r="K148" s="667"/>
      <c r="L148" s="670" t="str">
        <f t="shared" si="5"/>
        <v/>
      </c>
      <c r="M148" s="649"/>
      <c r="N148" s="650"/>
      <c r="O148" s="649"/>
      <c r="P148" s="649"/>
      <c r="Q148" s="649"/>
      <c r="R148" s="464">
        <f t="shared" si="3"/>
        <v>475.09680778173993</v>
      </c>
      <c r="S148" s="612" t="str">
        <f t="shared" si="4"/>
        <v/>
      </c>
      <c r="T148" s="649"/>
      <c r="U148" s="649"/>
    </row>
    <row r="149" spans="1:21">
      <c r="A149" s="665"/>
      <c r="B149" s="666"/>
      <c r="C149" s="667"/>
      <c r="D149" s="668"/>
      <c r="E149" s="667"/>
      <c r="F149" s="668"/>
      <c r="G149" s="669"/>
      <c r="H149" s="669"/>
      <c r="I149" s="670"/>
      <c r="J149" s="671"/>
      <c r="K149" s="667"/>
      <c r="L149" s="670" t="str">
        <f t="shared" si="5"/>
        <v/>
      </c>
      <c r="M149" s="649"/>
      <c r="N149" s="650"/>
      <c r="O149" s="649"/>
      <c r="P149" s="649"/>
      <c r="Q149" s="649"/>
      <c r="R149" s="464">
        <f t="shared" si="3"/>
        <v>475.09680778173993</v>
      </c>
      <c r="S149" s="612" t="str">
        <f t="shared" si="4"/>
        <v/>
      </c>
      <c r="T149" s="649"/>
      <c r="U149" s="649"/>
    </row>
    <row r="150" spans="1:21">
      <c r="A150" s="665"/>
      <c r="B150" s="666"/>
      <c r="C150" s="667"/>
      <c r="D150" s="668"/>
      <c r="E150" s="667"/>
      <c r="F150" s="668"/>
      <c r="G150" s="669"/>
      <c r="H150" s="669"/>
      <c r="I150" s="670"/>
      <c r="J150" s="671"/>
      <c r="K150" s="667"/>
      <c r="L150" s="670" t="str">
        <f t="shared" si="5"/>
        <v/>
      </c>
      <c r="M150" s="649"/>
      <c r="N150" s="650"/>
      <c r="O150" s="649"/>
      <c r="P150" s="649"/>
      <c r="Q150" s="649"/>
      <c r="R150" s="464">
        <f t="shared" si="3"/>
        <v>475.09680778173993</v>
      </c>
      <c r="S150" s="612" t="str">
        <f t="shared" si="4"/>
        <v/>
      </c>
      <c r="T150" s="649"/>
      <c r="U150" s="649"/>
    </row>
    <row r="151" spans="1:21">
      <c r="A151" s="665"/>
      <c r="B151" s="666"/>
      <c r="C151" s="667"/>
      <c r="D151" s="668"/>
      <c r="E151" s="667"/>
      <c r="F151" s="668"/>
      <c r="G151" s="669"/>
      <c r="H151" s="669"/>
      <c r="I151" s="670"/>
      <c r="J151" s="671"/>
      <c r="K151" s="667"/>
      <c r="L151" s="670" t="str">
        <f t="shared" si="5"/>
        <v/>
      </c>
      <c r="M151" s="649"/>
      <c r="N151" s="650"/>
      <c r="O151" s="649"/>
      <c r="P151" s="649"/>
      <c r="Q151" s="649"/>
      <c r="R151" s="464">
        <f t="shared" si="3"/>
        <v>475.09680778173993</v>
      </c>
      <c r="S151" s="612" t="str">
        <f t="shared" si="4"/>
        <v/>
      </c>
      <c r="T151" s="649"/>
      <c r="U151" s="649"/>
    </row>
    <row r="152" spans="1:21">
      <c r="A152" s="665"/>
      <c r="B152" s="666"/>
      <c r="C152" s="667"/>
      <c r="D152" s="668"/>
      <c r="E152" s="667"/>
      <c r="F152" s="668"/>
      <c r="G152" s="669"/>
      <c r="H152" s="669"/>
      <c r="I152" s="670"/>
      <c r="J152" s="671"/>
      <c r="K152" s="667"/>
      <c r="L152" s="670" t="str">
        <f t="shared" si="5"/>
        <v/>
      </c>
      <c r="M152" s="649"/>
      <c r="N152" s="650"/>
      <c r="O152" s="649"/>
      <c r="P152" s="649"/>
      <c r="Q152" s="649"/>
      <c r="R152" s="464">
        <f t="shared" si="3"/>
        <v>475.09680778173993</v>
      </c>
      <c r="S152" s="612" t="str">
        <f t="shared" si="4"/>
        <v/>
      </c>
      <c r="T152" s="649"/>
      <c r="U152" s="649"/>
    </row>
    <row r="153" spans="1:21">
      <c r="A153" s="665"/>
      <c r="B153" s="666"/>
      <c r="C153" s="667"/>
      <c r="D153" s="668"/>
      <c r="E153" s="667"/>
      <c r="F153" s="668"/>
      <c r="G153" s="669"/>
      <c r="H153" s="669"/>
      <c r="I153" s="670"/>
      <c r="J153" s="671"/>
      <c r="K153" s="667"/>
      <c r="L153" s="670" t="str">
        <f t="shared" si="5"/>
        <v/>
      </c>
      <c r="M153" s="649"/>
      <c r="N153" s="650"/>
      <c r="O153" s="649"/>
      <c r="P153" s="649"/>
      <c r="Q153" s="649"/>
      <c r="R153" s="464">
        <f t="shared" si="3"/>
        <v>475.09680778173993</v>
      </c>
      <c r="S153" s="612" t="str">
        <f t="shared" si="4"/>
        <v/>
      </c>
      <c r="T153" s="649"/>
      <c r="U153" s="649"/>
    </row>
    <row r="154" spans="1:21">
      <c r="A154" s="665"/>
      <c r="B154" s="666"/>
      <c r="C154" s="667"/>
      <c r="D154" s="668"/>
      <c r="E154" s="667"/>
      <c r="F154" s="668"/>
      <c r="G154" s="669"/>
      <c r="H154" s="669"/>
      <c r="I154" s="670"/>
      <c r="J154" s="671"/>
      <c r="K154" s="667"/>
      <c r="L154" s="670" t="str">
        <f t="shared" si="5"/>
        <v/>
      </c>
      <c r="M154" s="649"/>
      <c r="N154" s="650"/>
      <c r="O154" s="649"/>
      <c r="P154" s="649"/>
      <c r="Q154" s="649"/>
      <c r="R154" s="464">
        <f t="shared" si="3"/>
        <v>475.09680778173993</v>
      </c>
      <c r="S154" s="612" t="str">
        <f t="shared" si="4"/>
        <v/>
      </c>
      <c r="T154" s="649"/>
      <c r="U154" s="649"/>
    </row>
    <row r="155" spans="1:21">
      <c r="A155" s="665"/>
      <c r="B155" s="666"/>
      <c r="C155" s="667"/>
      <c r="D155" s="668"/>
      <c r="E155" s="667"/>
      <c r="F155" s="668"/>
      <c r="G155" s="669"/>
      <c r="H155" s="669"/>
      <c r="I155" s="670"/>
      <c r="J155" s="671"/>
      <c r="K155" s="667"/>
      <c r="L155" s="670" t="str">
        <f t="shared" si="5"/>
        <v/>
      </c>
      <c r="M155" s="649"/>
      <c r="N155" s="650"/>
      <c r="O155" s="649"/>
      <c r="P155" s="649"/>
      <c r="Q155" s="649"/>
      <c r="R155" s="464">
        <f t="shared" si="3"/>
        <v>475.09680778173993</v>
      </c>
      <c r="S155" s="612" t="str">
        <f t="shared" si="4"/>
        <v/>
      </c>
      <c r="T155" s="649"/>
      <c r="U155" s="649"/>
    </row>
    <row r="156" spans="1:21">
      <c r="A156" s="665"/>
      <c r="B156" s="666"/>
      <c r="C156" s="667"/>
      <c r="D156" s="668"/>
      <c r="E156" s="667"/>
      <c r="F156" s="668"/>
      <c r="G156" s="669"/>
      <c r="H156" s="669"/>
      <c r="I156" s="670"/>
      <c r="J156" s="671"/>
      <c r="K156" s="667"/>
      <c r="L156" s="670" t="str">
        <f t="shared" si="5"/>
        <v/>
      </c>
      <c r="M156" s="649"/>
      <c r="N156" s="650"/>
      <c r="O156" s="649"/>
      <c r="P156" s="649"/>
      <c r="Q156" s="649"/>
      <c r="R156" s="464">
        <f t="shared" si="3"/>
        <v>475.09680778173993</v>
      </c>
      <c r="S156" s="612" t="str">
        <f t="shared" si="4"/>
        <v/>
      </c>
      <c r="T156" s="649"/>
      <c r="U156" s="649"/>
    </row>
    <row r="157" spans="1:21">
      <c r="A157" s="665"/>
      <c r="B157" s="666"/>
      <c r="C157" s="667"/>
      <c r="D157" s="668"/>
      <c r="E157" s="667"/>
      <c r="F157" s="668"/>
      <c r="G157" s="669"/>
      <c r="H157" s="669"/>
      <c r="I157" s="670"/>
      <c r="J157" s="671"/>
      <c r="K157" s="667"/>
      <c r="L157" s="670" t="str">
        <f t="shared" si="5"/>
        <v/>
      </c>
      <c r="M157" s="649"/>
      <c r="N157" s="650"/>
      <c r="O157" s="649"/>
      <c r="P157" s="649"/>
      <c r="Q157" s="649"/>
      <c r="R157" s="464">
        <f t="shared" si="3"/>
        <v>475.09680778173993</v>
      </c>
      <c r="S157" s="612" t="str">
        <f t="shared" si="4"/>
        <v/>
      </c>
      <c r="T157" s="649"/>
      <c r="U157" s="649"/>
    </row>
    <row r="158" spans="1:21">
      <c r="A158" s="665"/>
      <c r="B158" s="666"/>
      <c r="C158" s="667"/>
      <c r="D158" s="668"/>
      <c r="E158" s="667"/>
      <c r="F158" s="668"/>
      <c r="G158" s="669"/>
      <c r="H158" s="669"/>
      <c r="I158" s="670"/>
      <c r="J158" s="671"/>
      <c r="K158" s="667"/>
      <c r="L158" s="670" t="str">
        <f t="shared" si="5"/>
        <v/>
      </c>
      <c r="M158" s="649"/>
      <c r="N158" s="650"/>
      <c r="O158" s="649"/>
      <c r="P158" s="649"/>
      <c r="Q158" s="649"/>
      <c r="R158" s="464">
        <f t="shared" si="3"/>
        <v>475.09680778173993</v>
      </c>
      <c r="S158" s="612" t="str">
        <f t="shared" si="4"/>
        <v/>
      </c>
      <c r="T158" s="649"/>
      <c r="U158" s="649"/>
    </row>
    <row r="159" spans="1:21">
      <c r="A159" s="665"/>
      <c r="B159" s="666"/>
      <c r="C159" s="667"/>
      <c r="D159" s="668"/>
      <c r="E159" s="667"/>
      <c r="F159" s="668"/>
      <c r="G159" s="669"/>
      <c r="H159" s="669"/>
      <c r="I159" s="670"/>
      <c r="J159" s="671"/>
      <c r="K159" s="667"/>
      <c r="L159" s="670" t="str">
        <f t="shared" si="5"/>
        <v/>
      </c>
      <c r="M159" s="649"/>
      <c r="N159" s="650"/>
      <c r="O159" s="649"/>
      <c r="P159" s="649"/>
      <c r="Q159" s="649"/>
      <c r="R159" s="464">
        <f t="shared" si="3"/>
        <v>475.09680778173993</v>
      </c>
      <c r="S159" s="612" t="str">
        <f t="shared" si="4"/>
        <v/>
      </c>
      <c r="T159" s="649"/>
      <c r="U159" s="649"/>
    </row>
    <row r="160" spans="1:21">
      <c r="A160" s="665"/>
      <c r="B160" s="666"/>
      <c r="C160" s="667"/>
      <c r="D160" s="668"/>
      <c r="E160" s="667"/>
      <c r="F160" s="668"/>
      <c r="G160" s="669"/>
      <c r="H160" s="669"/>
      <c r="I160" s="670"/>
      <c r="J160" s="671"/>
      <c r="K160" s="667"/>
      <c r="L160" s="670" t="str">
        <f t="shared" si="5"/>
        <v/>
      </c>
      <c r="M160" s="649"/>
      <c r="N160" s="650"/>
      <c r="O160" s="649"/>
      <c r="P160" s="649"/>
      <c r="Q160" s="649"/>
      <c r="R160" s="464">
        <f t="shared" si="3"/>
        <v>475.09680778173993</v>
      </c>
      <c r="S160" s="612" t="str">
        <f t="shared" si="4"/>
        <v/>
      </c>
      <c r="T160" s="649"/>
      <c r="U160" s="649"/>
    </row>
    <row r="161" spans="1:21">
      <c r="A161" s="665"/>
      <c r="B161" s="666"/>
      <c r="C161" s="667"/>
      <c r="D161" s="668"/>
      <c r="E161" s="667"/>
      <c r="F161" s="668"/>
      <c r="G161" s="669"/>
      <c r="H161" s="669"/>
      <c r="I161" s="670"/>
      <c r="J161" s="671"/>
      <c r="K161" s="667"/>
      <c r="L161" s="670" t="str">
        <f t="shared" si="5"/>
        <v/>
      </c>
      <c r="M161" s="649"/>
      <c r="N161" s="650"/>
      <c r="O161" s="649"/>
      <c r="P161" s="649"/>
      <c r="Q161" s="649"/>
      <c r="R161" s="464">
        <f t="shared" si="3"/>
        <v>475.09680778173993</v>
      </c>
      <c r="S161" s="612" t="str">
        <f t="shared" si="4"/>
        <v/>
      </c>
      <c r="T161" s="649"/>
      <c r="U161" s="649"/>
    </row>
    <row r="162" spans="1:21">
      <c r="A162" s="665"/>
      <c r="B162" s="666"/>
      <c r="C162" s="667"/>
      <c r="D162" s="668"/>
      <c r="E162" s="667"/>
      <c r="F162" s="668"/>
      <c r="G162" s="669"/>
      <c r="H162" s="669"/>
      <c r="I162" s="670"/>
      <c r="J162" s="671"/>
      <c r="K162" s="667"/>
      <c r="L162" s="670" t="str">
        <f t="shared" si="5"/>
        <v/>
      </c>
      <c r="M162" s="649"/>
      <c r="N162" s="650"/>
      <c r="O162" s="649"/>
      <c r="P162" s="649"/>
      <c r="Q162" s="649"/>
      <c r="R162" s="464">
        <f t="shared" si="3"/>
        <v>475.09680778173993</v>
      </c>
      <c r="S162" s="612" t="str">
        <f t="shared" si="4"/>
        <v/>
      </c>
      <c r="T162" s="649"/>
      <c r="U162" s="649"/>
    </row>
    <row r="163" spans="1:21">
      <c r="A163" s="665"/>
      <c r="B163" s="666"/>
      <c r="C163" s="667"/>
      <c r="D163" s="668"/>
      <c r="E163" s="667"/>
      <c r="F163" s="668"/>
      <c r="G163" s="669"/>
      <c r="H163" s="669"/>
      <c r="I163" s="670"/>
      <c r="J163" s="671"/>
      <c r="K163" s="667"/>
      <c r="L163" s="670" t="str">
        <f t="shared" si="5"/>
        <v/>
      </c>
      <c r="M163" s="649"/>
      <c r="N163" s="650"/>
      <c r="O163" s="649"/>
      <c r="P163" s="649"/>
      <c r="Q163" s="649"/>
      <c r="R163" s="464">
        <f t="shared" si="3"/>
        <v>475.09680778173993</v>
      </c>
      <c r="S163" s="612" t="str">
        <f t="shared" si="4"/>
        <v/>
      </c>
      <c r="T163" s="649"/>
      <c r="U163" s="649"/>
    </row>
    <row r="164" spans="1:21" ht="15" customHeight="1">
      <c r="A164" s="665"/>
      <c r="B164" s="666"/>
      <c r="C164" s="667"/>
      <c r="D164" s="668"/>
      <c r="E164" s="667"/>
      <c r="F164" s="668"/>
      <c r="G164" s="669"/>
      <c r="H164" s="669"/>
      <c r="I164" s="670"/>
      <c r="J164" s="671"/>
      <c r="K164" s="667"/>
      <c r="L164" s="670" t="str">
        <f t="shared" si="5"/>
        <v/>
      </c>
      <c r="M164" s="649"/>
      <c r="N164" s="650"/>
      <c r="O164" s="649"/>
      <c r="P164" s="649"/>
      <c r="Q164" s="649"/>
      <c r="R164" s="464">
        <f t="shared" si="3"/>
        <v>475.09680778173993</v>
      </c>
      <c r="S164" s="612" t="str">
        <f t="shared" si="4"/>
        <v/>
      </c>
      <c r="T164" s="649"/>
      <c r="U164" s="649"/>
    </row>
    <row r="165" spans="1:21" ht="15" customHeight="1">
      <c r="A165" s="665"/>
      <c r="B165" s="666"/>
      <c r="C165" s="667"/>
      <c r="D165" s="668"/>
      <c r="E165" s="667"/>
      <c r="F165" s="668"/>
      <c r="G165" s="669"/>
      <c r="H165" s="669"/>
      <c r="I165" s="670"/>
      <c r="J165" s="671"/>
      <c r="K165" s="667"/>
      <c r="L165" s="670" t="str">
        <f t="shared" si="5"/>
        <v/>
      </c>
      <c r="M165" s="649"/>
      <c r="N165" s="650"/>
      <c r="O165" s="649"/>
      <c r="P165" s="649"/>
      <c r="Q165" s="649"/>
      <c r="R165" s="464">
        <f t="shared" si="3"/>
        <v>475.09680778173993</v>
      </c>
      <c r="S165" s="612" t="str">
        <f t="shared" si="4"/>
        <v/>
      </c>
      <c r="T165" s="649"/>
      <c r="U165" s="649"/>
    </row>
    <row r="166" spans="1:21" ht="15" customHeight="1">
      <c r="A166" s="665"/>
      <c r="B166" s="666"/>
      <c r="C166" s="667"/>
      <c r="D166" s="668"/>
      <c r="E166" s="667"/>
      <c r="F166" s="668"/>
      <c r="G166" s="669"/>
      <c r="H166" s="669"/>
      <c r="I166" s="670"/>
      <c r="J166" s="671"/>
      <c r="K166" s="667"/>
      <c r="L166" s="670" t="str">
        <f t="shared" si="5"/>
        <v/>
      </c>
      <c r="M166" s="649"/>
      <c r="N166" s="650"/>
      <c r="O166" s="649"/>
      <c r="P166" s="649"/>
      <c r="Q166" s="649"/>
      <c r="R166" s="464">
        <f t="shared" si="3"/>
        <v>475.09680778173993</v>
      </c>
      <c r="S166" s="612" t="str">
        <f t="shared" si="4"/>
        <v/>
      </c>
      <c r="T166" s="649"/>
      <c r="U166" s="649"/>
    </row>
    <row r="167" spans="1:21">
      <c r="A167" s="665"/>
      <c r="B167" s="666"/>
      <c r="C167" s="667"/>
      <c r="D167" s="668"/>
      <c r="E167" s="667"/>
      <c r="F167" s="668"/>
      <c r="G167" s="669"/>
      <c r="H167" s="669"/>
      <c r="I167" s="670"/>
      <c r="J167" s="671"/>
      <c r="K167" s="667"/>
      <c r="L167" s="670" t="str">
        <f t="shared" si="5"/>
        <v/>
      </c>
      <c r="M167" s="649"/>
      <c r="N167" s="650"/>
      <c r="O167" s="649"/>
      <c r="P167" s="649"/>
      <c r="Q167" s="649"/>
      <c r="R167" s="464">
        <f t="shared" si="3"/>
        <v>475.09680778173993</v>
      </c>
      <c r="S167" s="612" t="str">
        <f t="shared" si="4"/>
        <v/>
      </c>
      <c r="T167" s="649"/>
      <c r="U167" s="649"/>
    </row>
    <row r="168" spans="1:21">
      <c r="A168" s="665"/>
      <c r="B168" s="666"/>
      <c r="C168" s="667"/>
      <c r="D168" s="668"/>
      <c r="E168" s="667"/>
      <c r="F168" s="668"/>
      <c r="G168" s="669"/>
      <c r="H168" s="669"/>
      <c r="I168" s="670"/>
      <c r="J168" s="671"/>
      <c r="K168" s="667"/>
      <c r="L168" s="670" t="str">
        <f t="shared" si="5"/>
        <v/>
      </c>
      <c r="M168" s="649"/>
      <c r="N168" s="650"/>
      <c r="O168" s="649"/>
      <c r="P168" s="649"/>
      <c r="Q168" s="649"/>
      <c r="R168" s="464">
        <f t="shared" si="3"/>
        <v>475.09680778173993</v>
      </c>
      <c r="S168" s="612" t="str">
        <f t="shared" si="4"/>
        <v/>
      </c>
      <c r="T168" s="649"/>
      <c r="U168" s="649"/>
    </row>
    <row r="169" spans="1:21">
      <c r="A169" s="665"/>
      <c r="B169" s="666"/>
      <c r="C169" s="667"/>
      <c r="D169" s="668"/>
      <c r="E169" s="667"/>
      <c r="F169" s="668"/>
      <c r="G169" s="669"/>
      <c r="H169" s="669"/>
      <c r="I169" s="670"/>
      <c r="J169" s="671"/>
      <c r="K169" s="667"/>
      <c r="L169" s="670" t="str">
        <f t="shared" si="5"/>
        <v/>
      </c>
      <c r="M169" s="649"/>
      <c r="N169" s="650"/>
      <c r="O169" s="649"/>
      <c r="P169" s="649"/>
      <c r="Q169" s="649"/>
      <c r="R169" s="464">
        <f t="shared" si="3"/>
        <v>475.09680778173993</v>
      </c>
      <c r="S169" s="612" t="str">
        <f t="shared" si="4"/>
        <v/>
      </c>
      <c r="T169" s="649"/>
      <c r="U169" s="649"/>
    </row>
    <row r="170" spans="1:21">
      <c r="A170" s="665"/>
      <c r="B170" s="666"/>
      <c r="C170" s="667"/>
      <c r="D170" s="668"/>
      <c r="E170" s="667"/>
      <c r="F170" s="668"/>
      <c r="G170" s="669"/>
      <c r="H170" s="669"/>
      <c r="I170" s="670"/>
      <c r="J170" s="671"/>
      <c r="K170" s="667"/>
      <c r="L170" s="670" t="str">
        <f t="shared" si="5"/>
        <v/>
      </c>
      <c r="M170" s="649"/>
      <c r="N170" s="650"/>
      <c r="O170" s="649"/>
      <c r="P170" s="649"/>
      <c r="Q170" s="649"/>
      <c r="R170" s="464">
        <f t="shared" si="3"/>
        <v>475.09680778173993</v>
      </c>
      <c r="S170" s="612" t="str">
        <f t="shared" si="4"/>
        <v/>
      </c>
      <c r="T170" s="649"/>
      <c r="U170" s="649"/>
    </row>
    <row r="171" spans="1:21">
      <c r="A171" s="665"/>
      <c r="B171" s="666"/>
      <c r="C171" s="667"/>
      <c r="D171" s="668"/>
      <c r="E171" s="667"/>
      <c r="F171" s="668"/>
      <c r="G171" s="669"/>
      <c r="H171" s="669"/>
      <c r="I171" s="670"/>
      <c r="J171" s="671"/>
      <c r="K171" s="667"/>
      <c r="L171" s="670" t="str">
        <f t="shared" si="5"/>
        <v/>
      </c>
      <c r="M171" s="649"/>
      <c r="N171" s="650"/>
      <c r="O171" s="649"/>
      <c r="P171" s="649"/>
      <c r="Q171" s="649"/>
      <c r="R171" s="464">
        <f t="shared" si="3"/>
        <v>475.09680778173993</v>
      </c>
      <c r="S171" s="612" t="str">
        <f t="shared" si="4"/>
        <v/>
      </c>
      <c r="T171" s="649"/>
      <c r="U171" s="649"/>
    </row>
    <row r="172" spans="1:21">
      <c r="A172" s="665"/>
      <c r="B172" s="666"/>
      <c r="C172" s="667"/>
      <c r="D172" s="668"/>
      <c r="E172" s="667"/>
      <c r="F172" s="668"/>
      <c r="G172" s="669"/>
      <c r="H172" s="669"/>
      <c r="I172" s="670"/>
      <c r="J172" s="671"/>
      <c r="K172" s="667"/>
      <c r="L172" s="670" t="str">
        <f t="shared" si="5"/>
        <v/>
      </c>
      <c r="M172" s="649"/>
      <c r="N172" s="650"/>
      <c r="O172" s="649"/>
      <c r="P172" s="649"/>
      <c r="Q172" s="649"/>
      <c r="R172" s="464">
        <f t="shared" si="3"/>
        <v>475.09680778173993</v>
      </c>
      <c r="S172" s="612" t="str">
        <f t="shared" si="4"/>
        <v/>
      </c>
      <c r="T172" s="649"/>
      <c r="U172" s="649"/>
    </row>
    <row r="173" spans="1:21">
      <c r="A173" s="665"/>
      <c r="B173" s="666"/>
      <c r="C173" s="667"/>
      <c r="D173" s="668"/>
      <c r="E173" s="667"/>
      <c r="F173" s="668"/>
      <c r="G173" s="669"/>
      <c r="H173" s="669"/>
      <c r="I173" s="670"/>
      <c r="J173" s="671"/>
      <c r="K173" s="667"/>
      <c r="L173" s="670" t="str">
        <f t="shared" si="5"/>
        <v/>
      </c>
      <c r="M173" s="649"/>
      <c r="N173" s="650"/>
      <c r="O173" s="649"/>
      <c r="P173" s="649"/>
      <c r="Q173" s="649"/>
      <c r="R173" s="464">
        <f t="shared" si="3"/>
        <v>475.09680778173993</v>
      </c>
      <c r="S173" s="612" t="str">
        <f t="shared" si="4"/>
        <v/>
      </c>
      <c r="T173" s="649"/>
      <c r="U173" s="649"/>
    </row>
    <row r="174" spans="1:21">
      <c r="A174" s="665"/>
      <c r="B174" s="666"/>
      <c r="C174" s="667"/>
      <c r="D174" s="668"/>
      <c r="E174" s="667"/>
      <c r="F174" s="668"/>
      <c r="G174" s="669"/>
      <c r="H174" s="669"/>
      <c r="I174" s="670"/>
      <c r="J174" s="671"/>
      <c r="K174" s="667"/>
      <c r="L174" s="670" t="str">
        <f t="shared" si="5"/>
        <v/>
      </c>
      <c r="M174" s="649"/>
      <c r="N174" s="650"/>
      <c r="O174" s="649"/>
      <c r="P174" s="649"/>
      <c r="Q174" s="649"/>
      <c r="R174" s="464">
        <f t="shared" si="3"/>
        <v>475.09680778173993</v>
      </c>
      <c r="S174" s="612" t="str">
        <f t="shared" si="4"/>
        <v/>
      </c>
      <c r="T174" s="649"/>
      <c r="U174" s="649"/>
    </row>
    <row r="175" spans="1:21">
      <c r="A175" s="665"/>
      <c r="B175" s="666"/>
      <c r="C175" s="667"/>
      <c r="D175" s="668"/>
      <c r="E175" s="667"/>
      <c r="F175" s="668"/>
      <c r="G175" s="669"/>
      <c r="H175" s="669"/>
      <c r="I175" s="670"/>
      <c r="J175" s="671"/>
      <c r="K175" s="667"/>
      <c r="L175" s="670" t="str">
        <f t="shared" si="5"/>
        <v/>
      </c>
      <c r="M175" s="649"/>
      <c r="N175" s="650"/>
      <c r="O175" s="649"/>
      <c r="P175" s="649"/>
      <c r="Q175" s="649"/>
      <c r="R175" s="464">
        <f t="shared" si="3"/>
        <v>475.09680778173993</v>
      </c>
      <c r="S175" s="612" t="str">
        <f t="shared" si="4"/>
        <v/>
      </c>
      <c r="T175" s="649"/>
      <c r="U175" s="649"/>
    </row>
    <row r="176" spans="1:21">
      <c r="A176" s="665"/>
      <c r="B176" s="666"/>
      <c r="C176" s="667"/>
      <c r="D176" s="668"/>
      <c r="E176" s="667"/>
      <c r="F176" s="668"/>
      <c r="G176" s="669"/>
      <c r="H176" s="669"/>
      <c r="I176" s="670"/>
      <c r="J176" s="671"/>
      <c r="K176" s="667"/>
      <c r="L176" s="670" t="str">
        <f t="shared" si="5"/>
        <v/>
      </c>
      <c r="M176" s="649"/>
      <c r="N176" s="650"/>
      <c r="O176" s="649"/>
      <c r="P176" s="649"/>
      <c r="Q176" s="649"/>
      <c r="R176" s="464">
        <f t="shared" si="3"/>
        <v>475.09680778173993</v>
      </c>
      <c r="S176" s="612" t="str">
        <f t="shared" si="4"/>
        <v/>
      </c>
      <c r="T176" s="649"/>
      <c r="U176" s="649"/>
    </row>
    <row r="177" spans="1:21">
      <c r="A177" s="665"/>
      <c r="B177" s="666"/>
      <c r="C177" s="667"/>
      <c r="D177" s="668"/>
      <c r="E177" s="667"/>
      <c r="F177" s="668"/>
      <c r="G177" s="669"/>
      <c r="H177" s="669"/>
      <c r="I177" s="670"/>
      <c r="J177" s="671"/>
      <c r="K177" s="667"/>
      <c r="L177" s="670" t="str">
        <f t="shared" si="5"/>
        <v/>
      </c>
      <c r="M177" s="649"/>
      <c r="N177" s="650"/>
      <c r="O177" s="649"/>
      <c r="P177" s="649"/>
      <c r="Q177" s="649"/>
      <c r="R177" s="464">
        <f t="shared" si="3"/>
        <v>475.09680778173993</v>
      </c>
      <c r="S177" s="612" t="str">
        <f t="shared" si="4"/>
        <v/>
      </c>
      <c r="T177" s="649"/>
      <c r="U177" s="649"/>
    </row>
    <row r="178" spans="1:21">
      <c r="A178" s="665"/>
      <c r="B178" s="666"/>
      <c r="C178" s="667"/>
      <c r="D178" s="668"/>
      <c r="E178" s="667"/>
      <c r="F178" s="668"/>
      <c r="G178" s="669"/>
      <c r="H178" s="669"/>
      <c r="I178" s="670"/>
      <c r="J178" s="671"/>
      <c r="K178" s="667"/>
      <c r="L178" s="670" t="str">
        <f t="shared" si="5"/>
        <v/>
      </c>
      <c r="M178" s="649"/>
      <c r="N178" s="650"/>
      <c r="O178" s="649"/>
      <c r="P178" s="649"/>
      <c r="Q178" s="649"/>
      <c r="R178" s="464">
        <f t="shared" si="3"/>
        <v>475.09680778173993</v>
      </c>
      <c r="S178" s="612" t="str">
        <f t="shared" si="4"/>
        <v/>
      </c>
      <c r="T178" s="649"/>
      <c r="U178" s="649"/>
    </row>
    <row r="179" spans="1:21">
      <c r="A179" s="665"/>
      <c r="B179" s="666"/>
      <c r="C179" s="667"/>
      <c r="D179" s="668"/>
      <c r="E179" s="667"/>
      <c r="F179" s="668"/>
      <c r="G179" s="669"/>
      <c r="H179" s="669"/>
      <c r="I179" s="670"/>
      <c r="J179" s="671"/>
      <c r="K179" s="667"/>
      <c r="L179" s="670" t="str">
        <f t="shared" si="5"/>
        <v/>
      </c>
      <c r="M179" s="649"/>
      <c r="N179" s="650"/>
      <c r="O179" s="649"/>
      <c r="P179" s="649"/>
      <c r="Q179" s="649"/>
      <c r="R179" s="464">
        <f t="shared" si="3"/>
        <v>475.09680778173993</v>
      </c>
      <c r="S179" s="612" t="str">
        <f t="shared" si="4"/>
        <v/>
      </c>
      <c r="T179" s="649"/>
      <c r="U179" s="649"/>
    </row>
    <row r="180" spans="1:21">
      <c r="A180" s="665"/>
      <c r="B180" s="666"/>
      <c r="C180" s="667"/>
      <c r="D180" s="668"/>
      <c r="E180" s="667"/>
      <c r="F180" s="668"/>
      <c r="G180" s="669"/>
      <c r="H180" s="669"/>
      <c r="I180" s="670"/>
      <c r="J180" s="671"/>
      <c r="K180" s="667"/>
      <c r="L180" s="670" t="str">
        <f t="shared" si="5"/>
        <v/>
      </c>
      <c r="M180" s="649"/>
      <c r="N180" s="650"/>
      <c r="O180" s="649"/>
      <c r="P180" s="649"/>
      <c r="Q180" s="649"/>
      <c r="R180" s="464">
        <f t="shared" si="3"/>
        <v>475.09680778173993</v>
      </c>
      <c r="S180" s="612" t="str">
        <f t="shared" si="4"/>
        <v/>
      </c>
      <c r="T180" s="649"/>
      <c r="U180" s="649"/>
    </row>
    <row r="181" spans="1:21">
      <c r="A181" s="665"/>
      <c r="B181" s="666"/>
      <c r="C181" s="667"/>
      <c r="D181" s="668"/>
      <c r="E181" s="667"/>
      <c r="F181" s="668"/>
      <c r="G181" s="669"/>
      <c r="H181" s="669"/>
      <c r="I181" s="670"/>
      <c r="J181" s="671"/>
      <c r="K181" s="667"/>
      <c r="L181" s="670" t="str">
        <f t="shared" si="5"/>
        <v/>
      </c>
      <c r="M181" s="649"/>
      <c r="N181" s="650"/>
      <c r="O181" s="649"/>
      <c r="P181" s="649"/>
      <c r="Q181" s="649"/>
      <c r="R181" s="464">
        <f t="shared" si="3"/>
        <v>475.09680778173993</v>
      </c>
      <c r="S181" s="612" t="str">
        <f t="shared" si="4"/>
        <v/>
      </c>
      <c r="T181" s="649"/>
      <c r="U181" s="649"/>
    </row>
    <row r="182" spans="1:21">
      <c r="A182" s="665"/>
      <c r="B182" s="666"/>
      <c r="C182" s="667"/>
      <c r="D182" s="668"/>
      <c r="E182" s="667"/>
      <c r="F182" s="668"/>
      <c r="G182" s="669"/>
      <c r="H182" s="669"/>
      <c r="I182" s="670"/>
      <c r="J182" s="671"/>
      <c r="K182" s="667"/>
      <c r="L182" s="670" t="str">
        <f t="shared" si="5"/>
        <v/>
      </c>
      <c r="M182" s="649"/>
      <c r="N182" s="650"/>
      <c r="O182" s="649"/>
      <c r="P182" s="649"/>
      <c r="Q182" s="649"/>
      <c r="R182" s="464">
        <f t="shared" si="3"/>
        <v>475.09680778173993</v>
      </c>
      <c r="S182" s="612" t="str">
        <f t="shared" si="4"/>
        <v/>
      </c>
      <c r="T182" s="649"/>
      <c r="U182" s="649"/>
    </row>
    <row r="183" spans="1:21">
      <c r="A183" s="665"/>
      <c r="B183" s="666"/>
      <c r="C183" s="667"/>
      <c r="D183" s="668"/>
      <c r="E183" s="667"/>
      <c r="F183" s="668"/>
      <c r="G183" s="669"/>
      <c r="H183" s="669"/>
      <c r="I183" s="670"/>
      <c r="J183" s="671"/>
      <c r="K183" s="667"/>
      <c r="L183" s="670" t="str">
        <f t="shared" si="5"/>
        <v/>
      </c>
      <c r="M183" s="649"/>
      <c r="N183" s="650"/>
      <c r="O183" s="649"/>
      <c r="P183" s="649"/>
      <c r="Q183" s="649"/>
      <c r="R183" s="464">
        <f t="shared" si="3"/>
        <v>475.09680778173993</v>
      </c>
      <c r="S183" s="612" t="str">
        <f t="shared" si="4"/>
        <v/>
      </c>
      <c r="T183" s="649"/>
      <c r="U183" s="649"/>
    </row>
    <row r="184" spans="1:21">
      <c r="A184" s="665"/>
      <c r="B184" s="666"/>
      <c r="C184" s="667"/>
      <c r="D184" s="668"/>
      <c r="E184" s="667"/>
      <c r="F184" s="668"/>
      <c r="G184" s="669"/>
      <c r="H184" s="669"/>
      <c r="I184" s="670"/>
      <c r="J184" s="671"/>
      <c r="K184" s="667"/>
      <c r="L184" s="670" t="str">
        <f t="shared" si="5"/>
        <v/>
      </c>
      <c r="M184" s="649"/>
      <c r="N184" s="650"/>
      <c r="O184" s="649"/>
      <c r="P184" s="649"/>
      <c r="Q184" s="649"/>
      <c r="R184" s="464">
        <f t="shared" si="3"/>
        <v>475.09680778173993</v>
      </c>
      <c r="S184" s="612" t="str">
        <f t="shared" si="4"/>
        <v/>
      </c>
      <c r="T184" s="649"/>
      <c r="U184" s="649"/>
    </row>
    <row r="185" spans="1:21">
      <c r="A185" s="665"/>
      <c r="B185" s="666"/>
      <c r="C185" s="667"/>
      <c r="D185" s="668"/>
      <c r="E185" s="667"/>
      <c r="F185" s="668"/>
      <c r="G185" s="669"/>
      <c r="H185" s="669"/>
      <c r="I185" s="670"/>
      <c r="J185" s="671"/>
      <c r="K185" s="667"/>
      <c r="L185" s="670" t="str">
        <f t="shared" si="5"/>
        <v/>
      </c>
      <c r="M185" s="649"/>
      <c r="N185" s="650"/>
      <c r="O185" s="649"/>
      <c r="P185" s="649"/>
      <c r="Q185" s="649"/>
      <c r="R185" s="464">
        <f t="shared" si="3"/>
        <v>475.09680778173993</v>
      </c>
      <c r="S185" s="612" t="str">
        <f t="shared" si="4"/>
        <v/>
      </c>
      <c r="T185" s="649"/>
      <c r="U185" s="649"/>
    </row>
    <row r="186" spans="1:21">
      <c r="A186" s="665"/>
      <c r="B186" s="666"/>
      <c r="C186" s="667"/>
      <c r="D186" s="668"/>
      <c r="E186" s="667"/>
      <c r="F186" s="668"/>
      <c r="G186" s="669"/>
      <c r="H186" s="669"/>
      <c r="I186" s="670"/>
      <c r="J186" s="671"/>
      <c r="K186" s="667"/>
      <c r="L186" s="670" t="str">
        <f t="shared" si="5"/>
        <v/>
      </c>
      <c r="M186" s="649"/>
      <c r="N186" s="650"/>
      <c r="O186" s="649"/>
      <c r="P186" s="649"/>
      <c r="Q186" s="649"/>
      <c r="R186" s="464">
        <f t="shared" si="3"/>
        <v>475.09680778173993</v>
      </c>
      <c r="S186" s="612" t="str">
        <f t="shared" si="4"/>
        <v/>
      </c>
      <c r="T186" s="649"/>
      <c r="U186" s="649"/>
    </row>
    <row r="187" spans="1:21">
      <c r="A187" s="665"/>
      <c r="B187" s="666"/>
      <c r="C187" s="667"/>
      <c r="D187" s="668"/>
      <c r="E187" s="667"/>
      <c r="F187" s="668"/>
      <c r="G187" s="669"/>
      <c r="H187" s="669"/>
      <c r="I187" s="670"/>
      <c r="J187" s="671"/>
      <c r="K187" s="667"/>
      <c r="L187" s="670" t="str">
        <f t="shared" si="5"/>
        <v/>
      </c>
      <c r="M187" s="649"/>
      <c r="N187" s="650"/>
      <c r="O187" s="649"/>
      <c r="P187" s="649"/>
      <c r="Q187" s="649"/>
      <c r="R187" s="464">
        <f t="shared" si="3"/>
        <v>475.09680778173993</v>
      </c>
      <c r="S187" s="612" t="str">
        <f t="shared" si="4"/>
        <v/>
      </c>
      <c r="T187" s="649"/>
      <c r="U187" s="649"/>
    </row>
    <row r="188" spans="1:21">
      <c r="A188" s="665"/>
      <c r="B188" s="666"/>
      <c r="C188" s="667"/>
      <c r="D188" s="668"/>
      <c r="E188" s="667"/>
      <c r="F188" s="668"/>
      <c r="G188" s="669"/>
      <c r="H188" s="669"/>
      <c r="I188" s="670"/>
      <c r="J188" s="671"/>
      <c r="K188" s="667"/>
      <c r="L188" s="670" t="str">
        <f t="shared" si="5"/>
        <v/>
      </c>
      <c r="M188" s="649"/>
      <c r="N188" s="650"/>
      <c r="O188" s="649"/>
      <c r="P188" s="649"/>
      <c r="Q188" s="649"/>
      <c r="R188" s="464">
        <f t="shared" si="3"/>
        <v>475.09680778173993</v>
      </c>
      <c r="S188" s="612" t="str">
        <f t="shared" si="4"/>
        <v/>
      </c>
      <c r="T188" s="649"/>
      <c r="U188" s="649"/>
    </row>
    <row r="189" spans="1:21">
      <c r="A189" s="665"/>
      <c r="B189" s="666"/>
      <c r="C189" s="667"/>
      <c r="D189" s="668"/>
      <c r="E189" s="667"/>
      <c r="F189" s="668"/>
      <c r="G189" s="669"/>
      <c r="H189" s="669"/>
      <c r="I189" s="670"/>
      <c r="J189" s="671"/>
      <c r="K189" s="667"/>
      <c r="L189" s="670" t="str">
        <f t="shared" si="5"/>
        <v/>
      </c>
      <c r="M189" s="649"/>
      <c r="N189" s="650"/>
      <c r="O189" s="649"/>
      <c r="P189" s="649"/>
      <c r="Q189" s="649"/>
      <c r="R189" s="464">
        <f t="shared" si="3"/>
        <v>475.09680778173993</v>
      </c>
      <c r="S189" s="612" t="str">
        <f t="shared" si="4"/>
        <v/>
      </c>
      <c r="T189" s="649"/>
      <c r="U189" s="649"/>
    </row>
    <row r="190" spans="1:21">
      <c r="A190" s="665"/>
      <c r="B190" s="666"/>
      <c r="C190" s="667"/>
      <c r="D190" s="668"/>
      <c r="E190" s="667"/>
      <c r="F190" s="668"/>
      <c r="G190" s="669"/>
      <c r="H190" s="669"/>
      <c r="I190" s="670"/>
      <c r="J190" s="671"/>
      <c r="K190" s="667"/>
      <c r="L190" s="670" t="str">
        <f t="shared" si="5"/>
        <v/>
      </c>
      <c r="M190" s="649"/>
      <c r="N190" s="650"/>
      <c r="O190" s="649"/>
      <c r="P190" s="649"/>
      <c r="Q190" s="649"/>
      <c r="R190" s="464">
        <f t="shared" si="3"/>
        <v>475.09680778173993</v>
      </c>
      <c r="S190" s="612" t="str">
        <f t="shared" si="4"/>
        <v/>
      </c>
      <c r="T190" s="649"/>
      <c r="U190" s="649"/>
    </row>
    <row r="191" spans="1:21">
      <c r="A191" s="665"/>
      <c r="B191" s="666"/>
      <c r="C191" s="667"/>
      <c r="D191" s="668"/>
      <c r="E191" s="667"/>
      <c r="F191" s="668"/>
      <c r="G191" s="669"/>
      <c r="H191" s="669"/>
      <c r="I191" s="670"/>
      <c r="J191" s="671"/>
      <c r="K191" s="667"/>
      <c r="L191" s="670" t="str">
        <f t="shared" si="5"/>
        <v/>
      </c>
      <c r="M191" s="649"/>
      <c r="N191" s="650"/>
      <c r="O191" s="649"/>
      <c r="P191" s="649"/>
      <c r="Q191" s="649"/>
      <c r="R191" s="464">
        <f t="shared" si="3"/>
        <v>475.09680778173993</v>
      </c>
      <c r="S191" s="612" t="str">
        <f t="shared" si="4"/>
        <v/>
      </c>
      <c r="T191" s="649"/>
      <c r="U191" s="649"/>
    </row>
    <row r="192" spans="1:21">
      <c r="A192" s="665"/>
      <c r="B192" s="666"/>
      <c r="C192" s="667"/>
      <c r="D192" s="668"/>
      <c r="E192" s="667"/>
      <c r="F192" s="668"/>
      <c r="G192" s="669"/>
      <c r="H192" s="669"/>
      <c r="I192" s="670"/>
      <c r="J192" s="671"/>
      <c r="K192" s="667"/>
      <c r="L192" s="670" t="str">
        <f t="shared" si="5"/>
        <v/>
      </c>
      <c r="M192" s="649"/>
      <c r="N192" s="650"/>
      <c r="O192" s="649"/>
      <c r="P192" s="649"/>
      <c r="Q192" s="649"/>
      <c r="R192" s="464">
        <f t="shared" si="3"/>
        <v>475.09680778173993</v>
      </c>
      <c r="S192" s="612" t="str">
        <f t="shared" si="4"/>
        <v/>
      </c>
      <c r="T192" s="649"/>
      <c r="U192" s="649"/>
    </row>
    <row r="193" spans="1:21">
      <c r="A193" s="665"/>
      <c r="B193" s="666"/>
      <c r="C193" s="667"/>
      <c r="D193" s="668"/>
      <c r="E193" s="667"/>
      <c r="F193" s="668"/>
      <c r="G193" s="669"/>
      <c r="H193" s="669"/>
      <c r="I193" s="670"/>
      <c r="J193" s="671"/>
      <c r="K193" s="667"/>
      <c r="L193" s="670" t="str">
        <f t="shared" si="5"/>
        <v/>
      </c>
      <c r="M193" s="649"/>
      <c r="N193" s="650"/>
      <c r="O193" s="649"/>
      <c r="P193" s="649"/>
      <c r="Q193" s="649"/>
      <c r="R193" s="464">
        <f t="shared" si="3"/>
        <v>475.09680778173993</v>
      </c>
      <c r="S193" s="612" t="str">
        <f t="shared" si="4"/>
        <v/>
      </c>
      <c r="T193" s="649"/>
      <c r="U193" s="649"/>
    </row>
    <row r="194" spans="1:21">
      <c r="A194" s="665"/>
      <c r="B194" s="666"/>
      <c r="C194" s="667"/>
      <c r="D194" s="668"/>
      <c r="E194" s="667"/>
      <c r="F194" s="668"/>
      <c r="G194" s="669"/>
      <c r="H194" s="669"/>
      <c r="I194" s="670"/>
      <c r="J194" s="671"/>
      <c r="K194" s="667"/>
      <c r="L194" s="670" t="str">
        <f t="shared" si="5"/>
        <v/>
      </c>
      <c r="M194" s="649"/>
      <c r="N194" s="650"/>
      <c r="O194" s="649"/>
      <c r="P194" s="649"/>
      <c r="Q194" s="649"/>
      <c r="R194" s="464">
        <f t="shared" si="3"/>
        <v>475.09680778173993</v>
      </c>
      <c r="S194" s="612" t="str">
        <f t="shared" si="4"/>
        <v/>
      </c>
      <c r="T194" s="649"/>
      <c r="U194" s="649"/>
    </row>
    <row r="195" spans="1:21">
      <c r="A195" s="665"/>
      <c r="B195" s="666"/>
      <c r="C195" s="667"/>
      <c r="D195" s="668"/>
      <c r="E195" s="667"/>
      <c r="F195" s="668"/>
      <c r="G195" s="669"/>
      <c r="H195" s="669"/>
      <c r="I195" s="670"/>
      <c r="J195" s="671"/>
      <c r="K195" s="667"/>
      <c r="L195" s="670" t="str">
        <f t="shared" si="5"/>
        <v/>
      </c>
      <c r="M195" s="649"/>
      <c r="N195" s="650"/>
      <c r="O195" s="649"/>
      <c r="P195" s="649"/>
      <c r="Q195" s="649"/>
      <c r="R195" s="464">
        <f t="shared" si="3"/>
        <v>475.09680778173993</v>
      </c>
      <c r="S195" s="612" t="str">
        <f t="shared" si="4"/>
        <v/>
      </c>
      <c r="T195" s="649"/>
      <c r="U195" s="649"/>
    </row>
    <row r="196" spans="1:21">
      <c r="A196" s="665"/>
      <c r="B196" s="666"/>
      <c r="C196" s="667"/>
      <c r="D196" s="668"/>
      <c r="E196" s="667"/>
      <c r="F196" s="668"/>
      <c r="G196" s="669"/>
      <c r="H196" s="669"/>
      <c r="I196" s="670"/>
      <c r="J196" s="671"/>
      <c r="K196" s="667"/>
      <c r="L196" s="670" t="str">
        <f t="shared" si="5"/>
        <v/>
      </c>
      <c r="M196" s="649"/>
      <c r="N196" s="650"/>
      <c r="O196" s="649"/>
      <c r="P196" s="649"/>
      <c r="Q196" s="649"/>
      <c r="R196" s="673"/>
      <c r="S196" s="674"/>
      <c r="T196" s="649"/>
      <c r="U196" s="649"/>
    </row>
    <row r="197" spans="1:21">
      <c r="A197" s="665"/>
      <c r="B197" s="666"/>
      <c r="C197" s="667"/>
      <c r="D197" s="668"/>
      <c r="E197" s="667"/>
      <c r="F197" s="668"/>
      <c r="G197" s="669"/>
      <c r="H197" s="669"/>
      <c r="I197" s="670"/>
      <c r="J197" s="671"/>
      <c r="K197" s="667"/>
      <c r="L197" s="670" t="str">
        <f t="shared" si="5"/>
        <v/>
      </c>
      <c r="M197" s="649"/>
      <c r="N197" s="650"/>
      <c r="O197" s="649"/>
      <c r="P197" s="649"/>
      <c r="Q197" s="649"/>
      <c r="R197" s="673"/>
      <c r="S197" s="674"/>
      <c r="T197" s="649"/>
      <c r="U197" s="649"/>
    </row>
    <row r="198" spans="1:21">
      <c r="A198" s="665"/>
      <c r="B198" s="666"/>
      <c r="C198" s="667"/>
      <c r="D198" s="668"/>
      <c r="E198" s="667"/>
      <c r="F198" s="668"/>
      <c r="G198" s="669"/>
      <c r="H198" s="669"/>
      <c r="I198" s="670"/>
      <c r="J198" s="671"/>
      <c r="K198" s="667"/>
      <c r="L198" s="670" t="str">
        <f t="shared" si="5"/>
        <v/>
      </c>
      <c r="M198" s="649"/>
      <c r="N198" s="650"/>
      <c r="O198" s="649"/>
      <c r="P198" s="649"/>
      <c r="Q198" s="649"/>
      <c r="R198" s="673"/>
      <c r="S198" s="674"/>
      <c r="T198" s="649"/>
      <c r="U198" s="649"/>
    </row>
    <row r="199" spans="1:21">
      <c r="A199" s="665"/>
      <c r="B199" s="666"/>
      <c r="C199" s="667"/>
      <c r="D199" s="668"/>
      <c r="E199" s="667"/>
      <c r="F199" s="668"/>
      <c r="G199" s="669"/>
      <c r="H199" s="669"/>
      <c r="I199" s="670"/>
      <c r="J199" s="671"/>
      <c r="K199" s="667"/>
      <c r="L199" s="670" t="str">
        <f t="shared" si="5"/>
        <v/>
      </c>
      <c r="M199" s="649"/>
      <c r="N199" s="650"/>
      <c r="O199" s="649"/>
      <c r="P199" s="649"/>
      <c r="Q199" s="649"/>
      <c r="R199" s="673"/>
      <c r="S199" s="674"/>
      <c r="T199" s="649"/>
      <c r="U199" s="649"/>
    </row>
    <row r="200" spans="1:21">
      <c r="A200" s="665"/>
      <c r="B200" s="666"/>
      <c r="C200" s="667"/>
      <c r="D200" s="668"/>
      <c r="E200" s="667"/>
      <c r="F200" s="668"/>
      <c r="G200" s="669"/>
      <c r="H200" s="669"/>
      <c r="I200" s="670"/>
      <c r="J200" s="671"/>
      <c r="K200" s="667"/>
      <c r="L200" s="670" t="str">
        <f t="shared" si="5"/>
        <v/>
      </c>
      <c r="M200" s="649"/>
      <c r="N200" s="650"/>
      <c r="O200" s="649"/>
      <c r="P200" s="649"/>
      <c r="Q200" s="649"/>
      <c r="R200" s="673"/>
      <c r="S200" s="674"/>
      <c r="T200" s="649"/>
      <c r="U200" s="649"/>
    </row>
    <row r="201" spans="1:21">
      <c r="A201" s="665"/>
      <c r="B201" s="666"/>
      <c r="C201" s="667"/>
      <c r="D201" s="668"/>
      <c r="E201" s="667"/>
      <c r="F201" s="668"/>
      <c r="G201" s="669"/>
      <c r="H201" s="669"/>
      <c r="I201" s="670"/>
      <c r="J201" s="671"/>
      <c r="K201" s="667"/>
      <c r="L201" s="670" t="str">
        <f t="shared" si="5"/>
        <v/>
      </c>
      <c r="M201" s="649"/>
      <c r="N201" s="650"/>
      <c r="O201" s="649"/>
      <c r="P201" s="649"/>
      <c r="Q201" s="649"/>
      <c r="R201" s="673"/>
      <c r="S201" s="674"/>
      <c r="T201" s="649"/>
      <c r="U201" s="649"/>
    </row>
    <row r="202" spans="1:21">
      <c r="A202" s="665"/>
      <c r="B202" s="666"/>
      <c r="C202" s="667"/>
      <c r="D202" s="668"/>
      <c r="E202" s="667"/>
      <c r="F202" s="668"/>
      <c r="G202" s="669"/>
      <c r="H202" s="669"/>
      <c r="I202" s="670"/>
      <c r="J202" s="671"/>
      <c r="K202" s="667"/>
      <c r="L202" s="670" t="str">
        <f t="shared" si="5"/>
        <v/>
      </c>
      <c r="M202" s="649"/>
      <c r="N202" s="650"/>
      <c r="O202" s="649"/>
      <c r="P202" s="649"/>
      <c r="Q202" s="649"/>
      <c r="R202" s="673"/>
      <c r="S202" s="674"/>
      <c r="T202" s="649"/>
      <c r="U202" s="649"/>
    </row>
    <row r="203" spans="1:21">
      <c r="A203" s="665"/>
      <c r="B203" s="666"/>
      <c r="C203" s="667"/>
      <c r="D203" s="668"/>
      <c r="E203" s="667"/>
      <c r="F203" s="668"/>
      <c r="G203" s="669"/>
      <c r="H203" s="669"/>
      <c r="I203" s="670"/>
      <c r="J203" s="671"/>
      <c r="K203" s="667"/>
      <c r="L203" s="670" t="str">
        <f t="shared" si="5"/>
        <v/>
      </c>
      <c r="M203" s="649"/>
      <c r="N203" s="650"/>
      <c r="O203" s="649"/>
      <c r="P203" s="649"/>
      <c r="Q203" s="649"/>
      <c r="R203" s="673"/>
      <c r="S203" s="674"/>
      <c r="T203" s="649"/>
      <c r="U203" s="649"/>
    </row>
    <row r="204" spans="1:21">
      <c r="A204" s="665"/>
      <c r="B204" s="666"/>
      <c r="C204" s="667"/>
      <c r="D204" s="668"/>
      <c r="E204" s="667"/>
      <c r="F204" s="668"/>
      <c r="G204" s="669"/>
      <c r="H204" s="669"/>
      <c r="I204" s="670"/>
      <c r="J204" s="671"/>
      <c r="K204" s="667"/>
      <c r="L204" s="670" t="str">
        <f t="shared" si="5"/>
        <v/>
      </c>
      <c r="M204" s="649"/>
      <c r="N204" s="650"/>
      <c r="O204" s="649"/>
      <c r="P204" s="649"/>
      <c r="Q204" s="649"/>
      <c r="R204" s="673"/>
      <c r="S204" s="674"/>
      <c r="T204" s="649"/>
      <c r="U204" s="649"/>
    </row>
    <row r="205" spans="1:21">
      <c r="A205" s="665"/>
      <c r="B205" s="666"/>
      <c r="C205" s="667"/>
      <c r="D205" s="668"/>
      <c r="E205" s="667"/>
      <c r="F205" s="668"/>
      <c r="G205" s="669"/>
      <c r="H205" s="669"/>
      <c r="I205" s="670"/>
      <c r="J205" s="671"/>
      <c r="K205" s="667"/>
      <c r="L205" s="670" t="str">
        <f t="shared" si="5"/>
        <v/>
      </c>
      <c r="M205" s="649"/>
      <c r="N205" s="650"/>
      <c r="O205" s="649"/>
      <c r="P205" s="649"/>
      <c r="Q205" s="649"/>
      <c r="R205" s="673"/>
      <c r="S205" s="674"/>
      <c r="T205" s="649"/>
      <c r="U205" s="649"/>
    </row>
    <row r="206" spans="1:21">
      <c r="A206" s="665"/>
      <c r="B206" s="666"/>
      <c r="C206" s="667"/>
      <c r="D206" s="668"/>
      <c r="E206" s="667"/>
      <c r="F206" s="668"/>
      <c r="G206" s="669"/>
      <c r="H206" s="669"/>
      <c r="I206" s="670"/>
      <c r="J206" s="671"/>
      <c r="K206" s="667"/>
      <c r="L206" s="670" t="str">
        <f t="shared" si="5"/>
        <v/>
      </c>
      <c r="M206" s="649"/>
      <c r="N206" s="650"/>
      <c r="O206" s="649"/>
      <c r="P206" s="649"/>
      <c r="Q206" s="649"/>
      <c r="R206" s="673"/>
      <c r="S206" s="674"/>
      <c r="T206" s="649"/>
      <c r="U206" s="649"/>
    </row>
    <row r="207" spans="1:21">
      <c r="A207" s="665"/>
      <c r="B207" s="666"/>
      <c r="C207" s="667"/>
      <c r="D207" s="668"/>
      <c r="E207" s="667"/>
      <c r="F207" s="668"/>
      <c r="G207" s="669"/>
      <c r="H207" s="669"/>
      <c r="I207" s="670"/>
      <c r="J207" s="671"/>
      <c r="K207" s="667"/>
      <c r="L207" s="670" t="str">
        <f t="shared" si="5"/>
        <v/>
      </c>
      <c r="M207" s="649"/>
      <c r="N207" s="650"/>
      <c r="O207" s="649"/>
      <c r="P207" s="649"/>
      <c r="Q207" s="649"/>
      <c r="R207" s="673"/>
      <c r="S207" s="674"/>
      <c r="T207" s="649"/>
      <c r="U207" s="649"/>
    </row>
    <row r="208" spans="1:21">
      <c r="A208" s="665"/>
      <c r="B208" s="666"/>
      <c r="C208" s="667"/>
      <c r="D208" s="668"/>
      <c r="E208" s="667"/>
      <c r="F208" s="668"/>
      <c r="G208" s="669"/>
      <c r="H208" s="669"/>
      <c r="I208" s="670"/>
      <c r="J208" s="671"/>
      <c r="K208" s="667"/>
      <c r="L208" s="670" t="str">
        <f t="shared" si="5"/>
        <v/>
      </c>
      <c r="M208" s="649"/>
      <c r="N208" s="650"/>
      <c r="O208" s="649"/>
      <c r="P208" s="649"/>
      <c r="Q208" s="649"/>
      <c r="R208" s="673"/>
      <c r="S208" s="674"/>
      <c r="T208" s="649"/>
      <c r="U208" s="649"/>
    </row>
    <row r="209" spans="1:21">
      <c r="A209" s="665"/>
      <c r="B209" s="666"/>
      <c r="C209" s="667"/>
      <c r="D209" s="668"/>
      <c r="E209" s="667"/>
      <c r="F209" s="668"/>
      <c r="G209" s="669"/>
      <c r="H209" s="669"/>
      <c r="I209" s="670"/>
      <c r="J209" s="671"/>
      <c r="K209" s="667"/>
      <c r="L209" s="670" t="str">
        <f t="shared" si="5"/>
        <v/>
      </c>
      <c r="M209" s="649"/>
      <c r="N209" s="650"/>
      <c r="O209" s="649"/>
      <c r="P209" s="649"/>
      <c r="Q209" s="649"/>
      <c r="R209" s="673"/>
      <c r="S209" s="674"/>
      <c r="T209" s="649"/>
      <c r="U209" s="649"/>
    </row>
    <row r="210" spans="1:21">
      <c r="A210" s="665"/>
      <c r="B210" s="666"/>
      <c r="C210" s="667"/>
      <c r="D210" s="668"/>
      <c r="E210" s="667"/>
      <c r="F210" s="668"/>
      <c r="G210" s="669"/>
      <c r="H210" s="669"/>
      <c r="I210" s="670"/>
      <c r="J210" s="671"/>
      <c r="K210" s="667"/>
      <c r="L210" s="670" t="str">
        <f t="shared" si="5"/>
        <v/>
      </c>
      <c r="M210" s="649"/>
      <c r="N210" s="650"/>
      <c r="O210" s="649"/>
      <c r="P210" s="649"/>
      <c r="Q210" s="649"/>
      <c r="R210" s="673"/>
      <c r="S210" s="674"/>
      <c r="T210" s="649"/>
      <c r="U210" s="649"/>
    </row>
    <row r="211" spans="1:21">
      <c r="A211" s="665"/>
      <c r="B211" s="666"/>
      <c r="C211" s="667"/>
      <c r="D211" s="668"/>
      <c r="E211" s="667"/>
      <c r="F211" s="668"/>
      <c r="G211" s="669"/>
      <c r="H211" s="669"/>
      <c r="I211" s="670"/>
      <c r="J211" s="671"/>
      <c r="K211" s="667"/>
      <c r="L211" s="670" t="str">
        <f t="shared" si="5"/>
        <v/>
      </c>
      <c r="M211" s="649"/>
      <c r="N211" s="650"/>
      <c r="O211" s="649"/>
      <c r="P211" s="649"/>
      <c r="Q211" s="649"/>
      <c r="R211" s="673"/>
      <c r="S211" s="674"/>
      <c r="T211" s="649"/>
      <c r="U211" s="649"/>
    </row>
    <row r="212" spans="1:21">
      <c r="A212" s="665"/>
      <c r="B212" s="666"/>
      <c r="C212" s="667"/>
      <c r="D212" s="668"/>
      <c r="E212" s="667"/>
      <c r="F212" s="668"/>
      <c r="G212" s="669"/>
      <c r="H212" s="669"/>
      <c r="I212" s="670"/>
      <c r="J212" s="671"/>
      <c r="K212" s="667"/>
      <c r="L212" s="670" t="str">
        <f t="shared" si="5"/>
        <v/>
      </c>
      <c r="M212" s="649"/>
      <c r="N212" s="650"/>
      <c r="O212" s="649"/>
      <c r="P212" s="649"/>
      <c r="Q212" s="649"/>
      <c r="R212" s="673"/>
      <c r="S212" s="674"/>
      <c r="T212" s="649"/>
      <c r="U212" s="649"/>
    </row>
    <row r="213" spans="1:21">
      <c r="A213" s="665"/>
      <c r="B213" s="666"/>
      <c r="C213" s="667"/>
      <c r="D213" s="668"/>
      <c r="E213" s="667"/>
      <c r="F213" s="668"/>
      <c r="G213" s="669"/>
      <c r="H213" s="669"/>
      <c r="I213" s="670"/>
      <c r="J213" s="671"/>
      <c r="K213" s="667"/>
      <c r="L213" s="670" t="str">
        <f t="shared" si="5"/>
        <v/>
      </c>
      <c r="M213" s="649"/>
      <c r="N213" s="650"/>
      <c r="O213" s="649"/>
      <c r="P213" s="649"/>
      <c r="Q213" s="649"/>
      <c r="R213" s="673"/>
      <c r="S213" s="674"/>
      <c r="T213" s="649"/>
      <c r="U213" s="649"/>
    </row>
    <row r="214" spans="1:21">
      <c r="A214" s="665"/>
      <c r="B214" s="666"/>
      <c r="C214" s="667"/>
      <c r="D214" s="668"/>
      <c r="E214" s="667"/>
      <c r="F214" s="668"/>
      <c r="G214" s="669"/>
      <c r="H214" s="669"/>
      <c r="I214" s="670"/>
      <c r="J214" s="671"/>
      <c r="K214" s="667"/>
      <c r="L214" s="670" t="str">
        <f t="shared" si="5"/>
        <v/>
      </c>
      <c r="M214" s="649"/>
      <c r="N214" s="650"/>
      <c r="O214" s="649"/>
      <c r="P214" s="649"/>
      <c r="Q214" s="649"/>
      <c r="R214" s="673"/>
      <c r="S214" s="674"/>
      <c r="T214" s="649"/>
      <c r="U214" s="649"/>
    </row>
    <row r="215" spans="1:21">
      <c r="A215" s="665"/>
      <c r="B215" s="666"/>
      <c r="C215" s="667"/>
      <c r="D215" s="668"/>
      <c r="E215" s="667"/>
      <c r="F215" s="668"/>
      <c r="G215" s="669"/>
      <c r="H215" s="669"/>
      <c r="I215" s="670"/>
      <c r="J215" s="671"/>
      <c r="K215" s="667"/>
      <c r="L215" s="670" t="str">
        <f t="shared" si="5"/>
        <v/>
      </c>
      <c r="M215" s="649"/>
      <c r="N215" s="650"/>
      <c r="O215" s="649"/>
      <c r="P215" s="649"/>
      <c r="Q215" s="649"/>
      <c r="R215" s="673"/>
      <c r="S215" s="674"/>
      <c r="T215" s="649"/>
      <c r="U215" s="649"/>
    </row>
    <row r="216" spans="1:21">
      <c r="A216" s="665"/>
      <c r="B216" s="666"/>
      <c r="C216" s="667"/>
      <c r="D216" s="668"/>
      <c r="E216" s="667"/>
      <c r="F216" s="668"/>
      <c r="G216" s="669"/>
      <c r="H216" s="669"/>
      <c r="I216" s="670"/>
      <c r="J216" s="671"/>
      <c r="K216" s="667"/>
      <c r="L216" s="670" t="str">
        <f t="shared" si="5"/>
        <v/>
      </c>
      <c r="M216" s="649"/>
      <c r="N216" s="650"/>
      <c r="O216" s="649"/>
      <c r="P216" s="649"/>
      <c r="Q216" s="649"/>
      <c r="R216" s="673"/>
      <c r="S216" s="674"/>
      <c r="T216" s="649"/>
      <c r="U216" s="649"/>
    </row>
    <row r="217" spans="1:21">
      <c r="A217" s="665"/>
      <c r="B217" s="666"/>
      <c r="C217" s="667"/>
      <c r="D217" s="668"/>
      <c r="E217" s="667"/>
      <c r="F217" s="668"/>
      <c r="G217" s="669"/>
      <c r="H217" s="669"/>
      <c r="I217" s="670"/>
      <c r="J217" s="671"/>
      <c r="K217" s="667"/>
      <c r="L217" s="670" t="str">
        <f t="shared" si="5"/>
        <v/>
      </c>
      <c r="M217" s="649"/>
      <c r="N217" s="650"/>
      <c r="O217" s="649"/>
      <c r="P217" s="649"/>
      <c r="Q217" s="649"/>
      <c r="R217" s="673"/>
      <c r="S217" s="674"/>
      <c r="T217" s="649"/>
      <c r="U217" s="649"/>
    </row>
    <row r="218" spans="1:21">
      <c r="A218" s="665"/>
      <c r="B218" s="666"/>
      <c r="C218" s="667"/>
      <c r="D218" s="668"/>
      <c r="E218" s="667"/>
      <c r="F218" s="668"/>
      <c r="G218" s="669"/>
      <c r="H218" s="669"/>
      <c r="I218" s="670"/>
      <c r="J218" s="671"/>
      <c r="K218" s="667"/>
      <c r="L218" s="670" t="str">
        <f t="shared" si="5"/>
        <v/>
      </c>
      <c r="M218" s="649"/>
      <c r="N218" s="650"/>
      <c r="O218" s="649"/>
      <c r="P218" s="649"/>
      <c r="Q218" s="649"/>
      <c r="R218" s="673"/>
      <c r="S218" s="674"/>
      <c r="T218" s="649"/>
      <c r="U218" s="649"/>
    </row>
    <row r="219" spans="1:21">
      <c r="A219" s="665"/>
      <c r="B219" s="666"/>
      <c r="C219" s="667"/>
      <c r="D219" s="668"/>
      <c r="E219" s="667"/>
      <c r="F219" s="668"/>
      <c r="G219" s="669"/>
      <c r="H219" s="669"/>
      <c r="I219" s="670"/>
      <c r="J219" s="671"/>
      <c r="K219" s="667"/>
      <c r="L219" s="670" t="str">
        <f t="shared" si="5"/>
        <v/>
      </c>
      <c r="M219" s="649"/>
      <c r="N219" s="650"/>
      <c r="O219" s="649"/>
      <c r="P219" s="649"/>
      <c r="Q219" s="649"/>
      <c r="R219" s="673"/>
      <c r="S219" s="674"/>
      <c r="T219" s="649"/>
      <c r="U219" s="649"/>
    </row>
    <row r="220" spans="1:21">
      <c r="A220" s="665"/>
      <c r="B220" s="666"/>
      <c r="C220" s="667"/>
      <c r="D220" s="668"/>
      <c r="E220" s="667"/>
      <c r="F220" s="668"/>
      <c r="G220" s="669"/>
      <c r="H220" s="669"/>
      <c r="I220" s="670"/>
      <c r="J220" s="671"/>
      <c r="K220" s="667"/>
      <c r="L220" s="670" t="str">
        <f t="shared" si="5"/>
        <v/>
      </c>
      <c r="M220" s="649"/>
      <c r="N220" s="650"/>
      <c r="O220" s="649"/>
      <c r="P220" s="649"/>
      <c r="Q220" s="649"/>
      <c r="R220" s="673"/>
      <c r="S220" s="674"/>
      <c r="T220" s="649"/>
      <c r="U220" s="649"/>
    </row>
    <row r="221" spans="1:21">
      <c r="A221" s="665"/>
      <c r="B221" s="666"/>
      <c r="C221" s="667"/>
      <c r="D221" s="668"/>
      <c r="E221" s="667"/>
      <c r="F221" s="668"/>
      <c r="G221" s="669"/>
      <c r="H221" s="669"/>
      <c r="I221" s="670"/>
      <c r="J221" s="671"/>
      <c r="K221" s="667"/>
      <c r="L221" s="670" t="str">
        <f t="shared" si="5"/>
        <v/>
      </c>
      <c r="M221" s="649"/>
      <c r="N221" s="650"/>
      <c r="O221" s="649"/>
      <c r="P221" s="649"/>
      <c r="Q221" s="649"/>
      <c r="R221" s="673"/>
      <c r="S221" s="674"/>
      <c r="T221" s="649"/>
      <c r="U221" s="649"/>
    </row>
    <row r="222" spans="1:21">
      <c r="A222" s="665"/>
      <c r="B222" s="666"/>
      <c r="C222" s="667"/>
      <c r="D222" s="668"/>
      <c r="E222" s="667"/>
      <c r="F222" s="668"/>
      <c r="G222" s="669"/>
      <c r="H222" s="669"/>
      <c r="I222" s="670"/>
      <c r="J222" s="671"/>
      <c r="K222" s="667"/>
      <c r="L222" s="670" t="str">
        <f t="shared" si="5"/>
        <v/>
      </c>
      <c r="M222" s="649"/>
      <c r="N222" s="650"/>
      <c r="O222" s="649"/>
      <c r="P222" s="649"/>
      <c r="Q222" s="649"/>
      <c r="R222" s="673"/>
      <c r="S222" s="674"/>
      <c r="T222" s="649"/>
      <c r="U222" s="649"/>
    </row>
    <row r="223" spans="1:21">
      <c r="A223" s="665"/>
      <c r="B223" s="666"/>
      <c r="C223" s="667"/>
      <c r="D223" s="668"/>
      <c r="E223" s="667"/>
      <c r="F223" s="668"/>
      <c r="G223" s="669"/>
      <c r="H223" s="669"/>
      <c r="I223" s="670"/>
      <c r="J223" s="671"/>
      <c r="K223" s="667"/>
      <c r="L223" s="670" t="str">
        <f t="shared" si="5"/>
        <v/>
      </c>
      <c r="M223" s="649"/>
      <c r="N223" s="650"/>
      <c r="O223" s="649"/>
      <c r="P223" s="649"/>
      <c r="Q223" s="649"/>
      <c r="R223" s="673"/>
      <c r="S223" s="674"/>
      <c r="T223" s="649"/>
      <c r="U223" s="649"/>
    </row>
    <row r="224" spans="1:21">
      <c r="A224" s="665"/>
      <c r="B224" s="666"/>
      <c r="C224" s="667"/>
      <c r="D224" s="668"/>
      <c r="E224" s="667"/>
      <c r="F224" s="668"/>
      <c r="G224" s="669"/>
      <c r="H224" s="669"/>
      <c r="I224" s="670"/>
      <c r="J224" s="671"/>
      <c r="K224" s="667"/>
      <c r="L224" s="670" t="str">
        <f t="shared" si="5"/>
        <v/>
      </c>
      <c r="M224" s="649"/>
      <c r="N224" s="650"/>
      <c r="O224" s="649"/>
      <c r="P224" s="649"/>
      <c r="Q224" s="649"/>
      <c r="R224" s="673"/>
      <c r="S224" s="674"/>
      <c r="T224" s="649"/>
      <c r="U224" s="649"/>
    </row>
    <row r="225" spans="1:21">
      <c r="A225" s="665"/>
      <c r="B225" s="666"/>
      <c r="C225" s="667"/>
      <c r="D225" s="668"/>
      <c r="E225" s="667"/>
      <c r="F225" s="668"/>
      <c r="G225" s="669"/>
      <c r="H225" s="669"/>
      <c r="I225" s="670"/>
      <c r="J225" s="671"/>
      <c r="K225" s="667"/>
      <c r="L225" s="670" t="str">
        <f t="shared" si="5"/>
        <v/>
      </c>
      <c r="M225" s="649"/>
      <c r="N225" s="650"/>
      <c r="O225" s="649"/>
      <c r="P225" s="649"/>
      <c r="Q225" s="649"/>
      <c r="R225" s="673"/>
      <c r="S225" s="674"/>
      <c r="T225" s="649"/>
      <c r="U225" s="649"/>
    </row>
    <row r="226" spans="1:21">
      <c r="A226" s="665"/>
      <c r="B226" s="666"/>
      <c r="C226" s="667"/>
      <c r="D226" s="668"/>
      <c r="E226" s="667"/>
      <c r="F226" s="668"/>
      <c r="G226" s="669"/>
      <c r="H226" s="669"/>
      <c r="I226" s="670"/>
      <c r="J226" s="671"/>
      <c r="K226" s="667"/>
      <c r="L226" s="670" t="str">
        <f t="shared" si="5"/>
        <v/>
      </c>
      <c r="M226" s="649"/>
      <c r="N226" s="650"/>
      <c r="O226" s="649"/>
      <c r="P226" s="649"/>
      <c r="Q226" s="649"/>
      <c r="R226" s="673"/>
      <c r="S226" s="674"/>
      <c r="T226" s="649"/>
      <c r="U226" s="649"/>
    </row>
    <row r="227" spans="1:21">
      <c r="A227" s="665"/>
      <c r="B227" s="666"/>
      <c r="C227" s="667"/>
      <c r="D227" s="668"/>
      <c r="E227" s="667"/>
      <c r="F227" s="668"/>
      <c r="G227" s="669"/>
      <c r="H227" s="669"/>
      <c r="I227" s="670"/>
      <c r="J227" s="671"/>
      <c r="K227" s="667"/>
      <c r="L227" s="670" t="str">
        <f t="shared" si="5"/>
        <v/>
      </c>
      <c r="M227" s="649"/>
      <c r="N227" s="650"/>
      <c r="O227" s="649"/>
      <c r="P227" s="649"/>
      <c r="Q227" s="649"/>
      <c r="R227" s="673"/>
      <c r="S227" s="674"/>
      <c r="T227" s="649"/>
      <c r="U227" s="649"/>
    </row>
    <row r="228" spans="1:21">
      <c r="A228" s="665"/>
      <c r="B228" s="666"/>
      <c r="C228" s="667"/>
      <c r="D228" s="668"/>
      <c r="E228" s="667"/>
      <c r="F228" s="668"/>
      <c r="G228" s="669"/>
      <c r="H228" s="669"/>
      <c r="I228" s="670"/>
      <c r="J228" s="671"/>
      <c r="K228" s="667"/>
      <c r="L228" s="670" t="str">
        <f t="shared" si="5"/>
        <v/>
      </c>
      <c r="M228" s="649"/>
      <c r="N228" s="650"/>
      <c r="O228" s="649"/>
      <c r="P228" s="649"/>
      <c r="Q228" s="649"/>
      <c r="R228" s="673"/>
      <c r="S228" s="674"/>
      <c r="T228" s="649"/>
      <c r="U228" s="649"/>
    </row>
    <row r="229" spans="1:21">
      <c r="A229" s="665"/>
      <c r="B229" s="666"/>
      <c r="C229" s="667"/>
      <c r="D229" s="668"/>
      <c r="E229" s="667"/>
      <c r="F229" s="668"/>
      <c r="G229" s="669"/>
      <c r="H229" s="669"/>
      <c r="I229" s="670"/>
      <c r="J229" s="671"/>
      <c r="K229" s="667"/>
      <c r="L229" s="670" t="str">
        <f t="shared" si="5"/>
        <v/>
      </c>
      <c r="M229" s="649"/>
      <c r="N229" s="650"/>
      <c r="O229" s="649"/>
      <c r="P229" s="649"/>
      <c r="Q229" s="649"/>
      <c r="R229" s="673"/>
      <c r="S229" s="674"/>
      <c r="T229" s="649"/>
      <c r="U229" s="649"/>
    </row>
    <row r="230" spans="1:21">
      <c r="A230" s="665"/>
      <c r="B230" s="666"/>
      <c r="C230" s="667"/>
      <c r="D230" s="668"/>
      <c r="E230" s="667"/>
      <c r="F230" s="668"/>
      <c r="G230" s="669"/>
      <c r="H230" s="669"/>
      <c r="I230" s="670"/>
      <c r="J230" s="671"/>
      <c r="K230" s="667"/>
      <c r="L230" s="670" t="str">
        <f t="shared" si="5"/>
        <v/>
      </c>
      <c r="M230" s="649"/>
      <c r="N230" s="650"/>
      <c r="O230" s="649"/>
      <c r="P230" s="649"/>
      <c r="Q230" s="649"/>
      <c r="R230" s="673"/>
      <c r="S230" s="674"/>
      <c r="T230" s="649"/>
      <c r="U230" s="649"/>
    </row>
    <row r="231" spans="1:21">
      <c r="A231" s="665"/>
      <c r="B231" s="666"/>
      <c r="C231" s="667"/>
      <c r="D231" s="668"/>
      <c r="E231" s="667"/>
      <c r="F231" s="668"/>
      <c r="G231" s="669"/>
      <c r="H231" s="669"/>
      <c r="I231" s="670"/>
      <c r="J231" s="671"/>
      <c r="K231" s="667"/>
      <c r="L231" s="670" t="str">
        <f t="shared" si="5"/>
        <v/>
      </c>
      <c r="M231" s="649"/>
      <c r="N231" s="650"/>
      <c r="O231" s="649"/>
      <c r="P231" s="649"/>
      <c r="Q231" s="649"/>
      <c r="R231" s="673"/>
      <c r="S231" s="674"/>
      <c r="T231" s="649"/>
      <c r="U231" s="649"/>
    </row>
    <row r="232" spans="1:21">
      <c r="A232" s="665"/>
      <c r="B232" s="666"/>
      <c r="C232" s="667"/>
      <c r="D232" s="668"/>
      <c r="E232" s="667"/>
      <c r="F232" s="668"/>
      <c r="G232" s="669"/>
      <c r="H232" s="669"/>
      <c r="I232" s="670"/>
      <c r="J232" s="671"/>
      <c r="K232" s="667"/>
      <c r="L232" s="670" t="str">
        <f t="shared" si="5"/>
        <v/>
      </c>
      <c r="M232" s="649"/>
      <c r="N232" s="650"/>
      <c r="O232" s="649"/>
      <c r="P232" s="649"/>
      <c r="Q232" s="649"/>
      <c r="R232" s="673"/>
      <c r="S232" s="674"/>
      <c r="T232" s="649"/>
      <c r="U232" s="649"/>
    </row>
    <row r="233" spans="1:21">
      <c r="A233" s="665"/>
      <c r="B233" s="666"/>
      <c r="C233" s="667"/>
      <c r="D233" s="668"/>
      <c r="E233" s="667"/>
      <c r="F233" s="668"/>
      <c r="G233" s="669"/>
      <c r="H233" s="669"/>
      <c r="I233" s="670"/>
      <c r="J233" s="671"/>
      <c r="K233" s="667"/>
      <c r="L233" s="670" t="str">
        <f t="shared" si="5"/>
        <v/>
      </c>
      <c r="M233" s="649"/>
      <c r="N233" s="650"/>
      <c r="O233" s="649"/>
      <c r="P233" s="649"/>
      <c r="Q233" s="649"/>
      <c r="R233" s="673"/>
      <c r="S233" s="674"/>
      <c r="T233" s="649"/>
      <c r="U233" s="649"/>
    </row>
    <row r="234" spans="1:21">
      <c r="A234" s="665"/>
      <c r="B234" s="666"/>
      <c r="C234" s="667"/>
      <c r="D234" s="668"/>
      <c r="E234" s="667"/>
      <c r="F234" s="668"/>
      <c r="G234" s="669"/>
      <c r="H234" s="669"/>
      <c r="I234" s="670"/>
      <c r="J234" s="671"/>
      <c r="K234" s="667"/>
      <c r="L234" s="670" t="str">
        <f t="shared" si="5"/>
        <v/>
      </c>
      <c r="M234" s="649"/>
      <c r="N234" s="650"/>
      <c r="O234" s="649"/>
      <c r="P234" s="649"/>
      <c r="Q234" s="649"/>
      <c r="R234" s="673"/>
      <c r="S234" s="674"/>
      <c r="T234" s="649"/>
      <c r="U234" s="649"/>
    </row>
    <row r="235" spans="1:21">
      <c r="A235" s="665"/>
      <c r="B235" s="666"/>
      <c r="C235" s="667"/>
      <c r="D235" s="668"/>
      <c r="E235" s="667"/>
      <c r="F235" s="668"/>
      <c r="G235" s="669"/>
      <c r="H235" s="669"/>
      <c r="I235" s="670"/>
      <c r="J235" s="671"/>
      <c r="K235" s="667"/>
      <c r="L235" s="670" t="str">
        <f t="shared" si="5"/>
        <v/>
      </c>
      <c r="M235" s="649"/>
      <c r="N235" s="650"/>
      <c r="O235" s="649"/>
      <c r="P235" s="649"/>
      <c r="Q235" s="649"/>
      <c r="R235" s="673"/>
      <c r="S235" s="674"/>
      <c r="T235" s="649"/>
      <c r="U235" s="649"/>
    </row>
    <row r="236" spans="1:21">
      <c r="A236" s="665"/>
      <c r="B236" s="666"/>
      <c r="C236" s="667"/>
      <c r="D236" s="668"/>
      <c r="E236" s="667"/>
      <c r="F236" s="668"/>
      <c r="G236" s="669"/>
      <c r="H236" s="669"/>
      <c r="I236" s="670"/>
      <c r="J236" s="671"/>
      <c r="K236" s="667"/>
      <c r="L236" s="670" t="str">
        <f t="shared" si="5"/>
        <v/>
      </c>
      <c r="M236" s="649"/>
      <c r="N236" s="650"/>
      <c r="O236" s="649"/>
      <c r="P236" s="649"/>
      <c r="Q236" s="649"/>
      <c r="R236" s="673"/>
      <c r="S236" s="674"/>
      <c r="T236" s="649"/>
      <c r="U236" s="649"/>
    </row>
    <row r="237" spans="1:21">
      <c r="A237" s="665"/>
      <c r="B237" s="666"/>
      <c r="C237" s="667"/>
      <c r="D237" s="668"/>
      <c r="E237" s="667"/>
      <c r="F237" s="668"/>
      <c r="G237" s="669"/>
      <c r="H237" s="669"/>
      <c r="I237" s="670"/>
      <c r="J237" s="671"/>
      <c r="K237" s="667"/>
      <c r="L237" s="670" t="str">
        <f t="shared" si="5"/>
        <v/>
      </c>
      <c r="M237" s="649"/>
      <c r="N237" s="650"/>
      <c r="O237" s="649"/>
      <c r="P237" s="649"/>
      <c r="Q237" s="649"/>
      <c r="R237" s="673"/>
      <c r="S237" s="674"/>
      <c r="T237" s="649"/>
      <c r="U237" s="649"/>
    </row>
    <row r="238" spans="1:21">
      <c r="A238" s="665"/>
      <c r="B238" s="666"/>
      <c r="C238" s="667"/>
      <c r="D238" s="668"/>
      <c r="E238" s="667"/>
      <c r="F238" s="668"/>
      <c r="G238" s="669"/>
      <c r="H238" s="669"/>
      <c r="I238" s="670"/>
      <c r="J238" s="671"/>
      <c r="K238" s="667"/>
      <c r="L238" s="670" t="str">
        <f t="shared" si="5"/>
        <v/>
      </c>
      <c r="M238" s="649"/>
      <c r="N238" s="650"/>
      <c r="O238" s="649"/>
      <c r="P238" s="649"/>
      <c r="Q238" s="649"/>
      <c r="R238" s="673"/>
      <c r="S238" s="674"/>
      <c r="T238" s="649"/>
      <c r="U238" s="649"/>
    </row>
    <row r="239" spans="1:21">
      <c r="A239" s="665"/>
      <c r="B239" s="666"/>
      <c r="C239" s="667"/>
      <c r="D239" s="668"/>
      <c r="E239" s="667"/>
      <c r="F239" s="668"/>
      <c r="G239" s="669"/>
      <c r="H239" s="669"/>
      <c r="I239" s="670"/>
      <c r="J239" s="671"/>
      <c r="K239" s="667"/>
      <c r="L239" s="670" t="str">
        <f t="shared" si="5"/>
        <v/>
      </c>
      <c r="M239" s="649"/>
      <c r="N239" s="650"/>
      <c r="O239" s="649"/>
      <c r="P239" s="649"/>
      <c r="Q239" s="649"/>
      <c r="R239" s="673"/>
      <c r="S239" s="674"/>
      <c r="T239" s="649"/>
      <c r="U239" s="649"/>
    </row>
    <row r="240" spans="1:21">
      <c r="A240" s="665"/>
      <c r="B240" s="666"/>
      <c r="C240" s="667"/>
      <c r="D240" s="668"/>
      <c r="E240" s="667"/>
      <c r="F240" s="668"/>
      <c r="G240" s="669"/>
      <c r="H240" s="669"/>
      <c r="I240" s="670"/>
      <c r="J240" s="671"/>
      <c r="K240" s="667"/>
      <c r="L240" s="670" t="str">
        <f t="shared" si="5"/>
        <v/>
      </c>
      <c r="M240" s="649"/>
      <c r="N240" s="650"/>
      <c r="O240" s="649"/>
      <c r="P240" s="649"/>
      <c r="Q240" s="649"/>
      <c r="R240" s="673"/>
      <c r="S240" s="674"/>
      <c r="T240" s="649"/>
      <c r="U240" s="649"/>
    </row>
    <row r="241" spans="1:21">
      <c r="A241" s="665"/>
      <c r="B241" s="666"/>
      <c r="C241" s="667"/>
      <c r="D241" s="668"/>
      <c r="E241" s="667"/>
      <c r="F241" s="668"/>
      <c r="G241" s="669"/>
      <c r="H241" s="669"/>
      <c r="I241" s="670"/>
      <c r="J241" s="671"/>
      <c r="K241" s="667"/>
      <c r="L241" s="670" t="str">
        <f t="shared" si="5"/>
        <v/>
      </c>
      <c r="M241" s="649"/>
      <c r="N241" s="650"/>
      <c r="O241" s="649"/>
      <c r="P241" s="649"/>
      <c r="Q241" s="649"/>
      <c r="R241" s="673"/>
      <c r="S241" s="674"/>
      <c r="T241" s="649"/>
      <c r="U241" s="649"/>
    </row>
    <row r="242" spans="1:21">
      <c r="A242" s="665"/>
      <c r="B242" s="666"/>
      <c r="C242" s="667"/>
      <c r="D242" s="668"/>
      <c r="E242" s="667"/>
      <c r="F242" s="668"/>
      <c r="G242" s="669"/>
      <c r="H242" s="669"/>
      <c r="I242" s="670"/>
      <c r="J242" s="671"/>
      <c r="K242" s="667"/>
      <c r="L242" s="670" t="str">
        <f t="shared" si="5"/>
        <v/>
      </c>
      <c r="M242" s="649"/>
      <c r="N242" s="650"/>
      <c r="O242" s="649"/>
      <c r="P242" s="649"/>
      <c r="Q242" s="649"/>
      <c r="R242" s="673"/>
      <c r="S242" s="674"/>
      <c r="T242" s="649"/>
      <c r="U242" s="649"/>
    </row>
    <row r="243" spans="1:21">
      <c r="A243" s="665"/>
      <c r="B243" s="666"/>
      <c r="C243" s="667"/>
      <c r="D243" s="668"/>
      <c r="E243" s="667"/>
      <c r="F243" s="668"/>
      <c r="G243" s="669"/>
      <c r="H243" s="669"/>
      <c r="I243" s="670"/>
      <c r="J243" s="671"/>
      <c r="K243" s="667"/>
      <c r="L243" s="670" t="str">
        <f t="shared" si="5"/>
        <v/>
      </c>
      <c r="M243" s="649"/>
      <c r="N243" s="650"/>
      <c r="O243" s="649"/>
      <c r="P243" s="649"/>
      <c r="Q243" s="649"/>
      <c r="R243" s="673"/>
      <c r="S243" s="674"/>
      <c r="T243" s="649"/>
      <c r="U243" s="649"/>
    </row>
    <row r="244" spans="1:21">
      <c r="A244" s="665"/>
      <c r="B244" s="666"/>
      <c r="C244" s="667"/>
      <c r="D244" s="668"/>
      <c r="E244" s="667"/>
      <c r="F244" s="668"/>
      <c r="G244" s="669"/>
      <c r="H244" s="669"/>
      <c r="I244" s="670"/>
      <c r="J244" s="671"/>
      <c r="K244" s="667"/>
      <c r="L244" s="670" t="str">
        <f t="shared" si="5"/>
        <v/>
      </c>
      <c r="M244" s="649"/>
      <c r="N244" s="650"/>
      <c r="O244" s="649"/>
      <c r="P244" s="649"/>
      <c r="Q244" s="649"/>
      <c r="R244" s="673"/>
      <c r="S244" s="674"/>
      <c r="T244" s="649"/>
      <c r="U244" s="649"/>
    </row>
    <row r="245" spans="1:21">
      <c r="A245" s="665"/>
      <c r="B245" s="666"/>
      <c r="C245" s="667"/>
      <c r="D245" s="668"/>
      <c r="E245" s="667"/>
      <c r="F245" s="668"/>
      <c r="G245" s="669"/>
      <c r="H245" s="669"/>
      <c r="I245" s="670"/>
      <c r="J245" s="671"/>
      <c r="K245" s="667"/>
      <c r="L245" s="670" t="str">
        <f t="shared" si="5"/>
        <v/>
      </c>
      <c r="M245" s="649"/>
      <c r="N245" s="650"/>
      <c r="O245" s="649"/>
      <c r="P245" s="649"/>
      <c r="Q245" s="649"/>
      <c r="R245" s="673"/>
      <c r="S245" s="674"/>
      <c r="T245" s="649"/>
      <c r="U245" s="649"/>
    </row>
    <row r="246" spans="1:21">
      <c r="A246" s="665"/>
      <c r="B246" s="666"/>
      <c r="C246" s="667"/>
      <c r="D246" s="668"/>
      <c r="E246" s="667"/>
      <c r="F246" s="668"/>
      <c r="G246" s="669"/>
      <c r="H246" s="669"/>
      <c r="I246" s="670"/>
      <c r="J246" s="671"/>
      <c r="K246" s="667"/>
      <c r="L246" s="670" t="str">
        <f t="shared" si="5"/>
        <v/>
      </c>
      <c r="M246" s="649"/>
      <c r="N246" s="650"/>
      <c r="O246" s="649"/>
      <c r="P246" s="649"/>
      <c r="Q246" s="649"/>
      <c r="R246" s="673"/>
      <c r="S246" s="674"/>
      <c r="T246" s="649"/>
      <c r="U246" s="649"/>
    </row>
    <row r="247" spans="1:21">
      <c r="A247" s="665"/>
      <c r="B247" s="666"/>
      <c r="C247" s="667"/>
      <c r="D247" s="668"/>
      <c r="E247" s="667"/>
      <c r="F247" s="668"/>
      <c r="G247" s="669"/>
      <c r="H247" s="669"/>
      <c r="I247" s="670"/>
      <c r="J247" s="671"/>
      <c r="K247" s="667"/>
      <c r="L247" s="670" t="str">
        <f t="shared" si="5"/>
        <v/>
      </c>
      <c r="M247" s="649"/>
      <c r="N247" s="650"/>
      <c r="O247" s="649"/>
      <c r="P247" s="649"/>
      <c r="Q247" s="649"/>
      <c r="R247" s="673"/>
      <c r="S247" s="674"/>
      <c r="T247" s="649"/>
      <c r="U247" s="649"/>
    </row>
    <row r="248" spans="1:21">
      <c r="A248" s="665"/>
      <c r="B248" s="666"/>
      <c r="C248" s="667"/>
      <c r="D248" s="668"/>
      <c r="E248" s="667"/>
      <c r="F248" s="668"/>
      <c r="G248" s="669"/>
      <c r="H248" s="669"/>
      <c r="I248" s="670"/>
      <c r="J248" s="671"/>
      <c r="K248" s="667"/>
      <c r="L248" s="670" t="str">
        <f t="shared" si="5"/>
        <v/>
      </c>
      <c r="M248" s="649"/>
      <c r="N248" s="650"/>
      <c r="O248" s="649"/>
      <c r="P248" s="649"/>
      <c r="Q248" s="649"/>
      <c r="R248" s="673"/>
      <c r="S248" s="674"/>
      <c r="T248" s="649"/>
      <c r="U248" s="649"/>
    </row>
    <row r="249" spans="1:21">
      <c r="A249" s="665"/>
      <c r="B249" s="666"/>
      <c r="C249" s="667"/>
      <c r="D249" s="668"/>
      <c r="E249" s="667"/>
      <c r="F249" s="668"/>
      <c r="G249" s="669"/>
      <c r="H249" s="669"/>
      <c r="I249" s="670"/>
      <c r="J249" s="671"/>
      <c r="K249" s="667"/>
      <c r="L249" s="670" t="str">
        <f t="shared" si="5"/>
        <v/>
      </c>
      <c r="M249" s="649"/>
      <c r="N249" s="650"/>
      <c r="O249" s="649"/>
      <c r="P249" s="649"/>
      <c r="Q249" s="649"/>
      <c r="R249" s="673"/>
      <c r="S249" s="674"/>
      <c r="T249" s="649"/>
      <c r="U249" s="649"/>
    </row>
    <row r="250" spans="1:21">
      <c r="A250" s="665"/>
      <c r="B250" s="666"/>
      <c r="C250" s="667"/>
      <c r="D250" s="668"/>
      <c r="E250" s="667"/>
      <c r="F250" s="668"/>
      <c r="G250" s="669"/>
      <c r="H250" s="669"/>
      <c r="I250" s="670"/>
      <c r="J250" s="671"/>
      <c r="K250" s="667"/>
      <c r="L250" s="670" t="str">
        <f t="shared" si="5"/>
        <v/>
      </c>
      <c r="M250" s="649"/>
      <c r="N250" s="650"/>
      <c r="O250" s="649"/>
      <c r="P250" s="649"/>
      <c r="Q250" s="649"/>
      <c r="R250" s="673"/>
      <c r="S250" s="674"/>
      <c r="T250" s="649"/>
      <c r="U250" s="649"/>
    </row>
    <row r="251" spans="1:21">
      <c r="A251" s="665"/>
      <c r="B251" s="666"/>
      <c r="C251" s="667"/>
      <c r="D251" s="668"/>
      <c r="E251" s="667"/>
      <c r="F251" s="668"/>
      <c r="G251" s="669"/>
      <c r="H251" s="669"/>
      <c r="I251" s="670"/>
      <c r="J251" s="671"/>
      <c r="K251" s="667"/>
      <c r="L251" s="670" t="str">
        <f t="shared" si="5"/>
        <v/>
      </c>
      <c r="M251" s="649"/>
      <c r="N251" s="650"/>
      <c r="O251" s="649"/>
      <c r="P251" s="649"/>
      <c r="Q251" s="649"/>
      <c r="R251" s="673"/>
      <c r="S251" s="674"/>
      <c r="T251" s="649"/>
      <c r="U251" s="649"/>
    </row>
    <row r="252" spans="1:21">
      <c r="A252" s="665"/>
      <c r="B252" s="666"/>
      <c r="C252" s="667"/>
      <c r="D252" s="668"/>
      <c r="E252" s="667"/>
      <c r="F252" s="668"/>
      <c r="G252" s="669"/>
      <c r="H252" s="669"/>
      <c r="I252" s="670"/>
      <c r="J252" s="671"/>
      <c r="K252" s="667"/>
      <c r="L252" s="670" t="str">
        <f t="shared" si="5"/>
        <v/>
      </c>
      <c r="M252" s="649"/>
      <c r="N252" s="650"/>
      <c r="O252" s="649"/>
      <c r="P252" s="649"/>
      <c r="Q252" s="649"/>
      <c r="R252" s="673"/>
      <c r="S252" s="674"/>
      <c r="T252" s="649"/>
      <c r="U252" s="649"/>
    </row>
    <row r="253" spans="1:21">
      <c r="A253" s="665"/>
      <c r="B253" s="666"/>
      <c r="C253" s="667"/>
      <c r="D253" s="668"/>
      <c r="E253" s="667"/>
      <c r="F253" s="668"/>
      <c r="G253" s="669"/>
      <c r="H253" s="669"/>
      <c r="I253" s="670"/>
      <c r="J253" s="671"/>
      <c r="K253" s="667"/>
      <c r="L253" s="670" t="str">
        <f t="shared" si="5"/>
        <v/>
      </c>
      <c r="M253" s="649"/>
      <c r="N253" s="650"/>
      <c r="O253" s="649"/>
      <c r="P253" s="649"/>
      <c r="Q253" s="649"/>
      <c r="R253" s="673"/>
      <c r="S253" s="674"/>
      <c r="T253" s="649"/>
      <c r="U253" s="649"/>
    </row>
    <row r="254" spans="1:21">
      <c r="A254" s="675"/>
      <c r="B254" s="676"/>
      <c r="C254" s="677"/>
      <c r="D254" s="677"/>
      <c r="E254" s="677"/>
      <c r="F254" s="678"/>
      <c r="G254" s="679"/>
      <c r="H254" s="679"/>
      <c r="I254" s="680"/>
      <c r="J254" s="681"/>
      <c r="K254" s="677"/>
      <c r="L254" s="670" t="str">
        <f t="shared" si="5"/>
        <v/>
      </c>
      <c r="M254" s="649"/>
      <c r="N254" s="650"/>
      <c r="O254" s="649"/>
      <c r="P254" s="649"/>
      <c r="Q254" s="649"/>
      <c r="R254" s="673"/>
      <c r="S254" s="674"/>
      <c r="T254" s="649"/>
      <c r="U254" s="649"/>
    </row>
    <row r="255" spans="1:21">
      <c r="A255" s="675"/>
      <c r="B255" s="676"/>
      <c r="C255" s="677"/>
      <c r="D255" s="677"/>
      <c r="E255" s="677"/>
      <c r="F255" s="678"/>
      <c r="G255" s="679"/>
      <c r="H255" s="679"/>
      <c r="I255" s="680"/>
      <c r="J255" s="681"/>
      <c r="K255" s="677"/>
      <c r="L255" s="670" t="str">
        <f t="shared" si="5"/>
        <v/>
      </c>
      <c r="M255" s="649"/>
      <c r="N255" s="650"/>
      <c r="O255" s="649"/>
      <c r="P255" s="649"/>
      <c r="Q255" s="649"/>
      <c r="R255" s="673"/>
      <c r="S255" s="674"/>
      <c r="T255" s="649"/>
      <c r="U255" s="649"/>
    </row>
    <row r="256" spans="1:21">
      <c r="A256" s="665"/>
      <c r="B256" s="666"/>
      <c r="C256" s="667"/>
      <c r="D256" s="667"/>
      <c r="E256" s="667"/>
      <c r="F256" s="668"/>
      <c r="G256" s="669"/>
      <c r="H256" s="669"/>
      <c r="I256" s="670"/>
      <c r="J256" s="671"/>
      <c r="K256" s="667"/>
      <c r="L256" s="670" t="str">
        <f t="shared" si="5"/>
        <v/>
      </c>
      <c r="M256" s="649"/>
      <c r="N256" s="650"/>
      <c r="O256" s="649"/>
      <c r="P256" s="649"/>
      <c r="Q256" s="649"/>
      <c r="R256" s="673"/>
      <c r="S256" s="674"/>
      <c r="T256" s="649"/>
      <c r="U256" s="649"/>
    </row>
    <row r="257" spans="1:21">
      <c r="A257" s="665"/>
      <c r="B257" s="666"/>
      <c r="C257" s="667"/>
      <c r="D257" s="667"/>
      <c r="E257" s="667"/>
      <c r="F257" s="668"/>
      <c r="G257" s="669"/>
      <c r="H257" s="669"/>
      <c r="I257" s="670"/>
      <c r="J257" s="671"/>
      <c r="K257" s="667"/>
      <c r="L257" s="670" t="str">
        <f t="shared" si="5"/>
        <v/>
      </c>
      <c r="M257" s="649"/>
      <c r="N257" s="650"/>
      <c r="O257" s="649"/>
      <c r="P257" s="649"/>
      <c r="Q257" s="649"/>
      <c r="R257" s="673"/>
      <c r="S257" s="674"/>
      <c r="T257" s="649"/>
      <c r="U257" s="649"/>
    </row>
    <row r="258" spans="1:21">
      <c r="A258" s="675"/>
      <c r="B258" s="676"/>
      <c r="C258" s="677"/>
      <c r="D258" s="677"/>
      <c r="E258" s="677"/>
      <c r="F258" s="678"/>
      <c r="G258" s="679"/>
      <c r="H258" s="679"/>
      <c r="I258" s="680"/>
      <c r="J258" s="681"/>
      <c r="K258" s="677"/>
      <c r="L258" s="670" t="str">
        <f t="shared" si="5"/>
        <v/>
      </c>
      <c r="M258" s="649"/>
      <c r="N258" s="650"/>
      <c r="O258" s="649"/>
      <c r="P258" s="649"/>
      <c r="Q258" s="649"/>
      <c r="R258" s="673"/>
      <c r="S258" s="674"/>
      <c r="T258" s="649"/>
      <c r="U258" s="649"/>
    </row>
    <row r="259" spans="1:21">
      <c r="A259" s="675"/>
      <c r="B259" s="676"/>
      <c r="C259" s="677"/>
      <c r="D259" s="677"/>
      <c r="E259" s="677"/>
      <c r="F259" s="678"/>
      <c r="G259" s="679"/>
      <c r="H259" s="679"/>
      <c r="I259" s="680"/>
      <c r="J259" s="681"/>
      <c r="K259" s="677"/>
      <c r="L259" s="670" t="str">
        <f t="shared" si="5"/>
        <v/>
      </c>
      <c r="M259" s="649"/>
      <c r="N259" s="650"/>
      <c r="O259" s="649"/>
      <c r="P259" s="649"/>
      <c r="Q259" s="649"/>
      <c r="R259" s="673"/>
      <c r="S259" s="674"/>
      <c r="T259" s="649"/>
      <c r="U259" s="649"/>
    </row>
    <row r="260" spans="1:21">
      <c r="A260" s="665"/>
      <c r="B260" s="666"/>
      <c r="C260" s="667"/>
      <c r="D260" s="667"/>
      <c r="E260" s="667"/>
      <c r="F260" s="668"/>
      <c r="G260" s="669"/>
      <c r="H260" s="669"/>
      <c r="I260" s="670"/>
      <c r="J260" s="671"/>
      <c r="K260" s="667"/>
      <c r="L260" s="670" t="str">
        <f t="shared" si="5"/>
        <v/>
      </c>
      <c r="M260" s="649"/>
      <c r="N260" s="650"/>
      <c r="O260" s="649"/>
      <c r="P260" s="649"/>
      <c r="Q260" s="649"/>
      <c r="R260" s="673"/>
      <c r="S260" s="674"/>
      <c r="T260" s="649"/>
      <c r="U260" s="649"/>
    </row>
    <row r="261" spans="1:21">
      <c r="A261" s="665"/>
      <c r="B261" s="666"/>
      <c r="C261" s="667"/>
      <c r="D261" s="667"/>
      <c r="E261" s="667"/>
      <c r="F261" s="668"/>
      <c r="G261" s="669"/>
      <c r="H261" s="669"/>
      <c r="I261" s="670"/>
      <c r="J261" s="671"/>
      <c r="K261" s="667"/>
      <c r="L261" s="670" t="str">
        <f t="shared" si="5"/>
        <v/>
      </c>
      <c r="M261" s="649"/>
      <c r="N261" s="650"/>
      <c r="O261" s="649"/>
      <c r="P261" s="649"/>
      <c r="Q261" s="649"/>
      <c r="R261" s="673"/>
      <c r="S261" s="674"/>
      <c r="T261" s="649"/>
      <c r="U261" s="649"/>
    </row>
    <row r="262" spans="1:21">
      <c r="A262" s="675"/>
      <c r="B262" s="676"/>
      <c r="C262" s="677"/>
      <c r="D262" s="677"/>
      <c r="E262" s="677"/>
      <c r="F262" s="678"/>
      <c r="G262" s="679"/>
      <c r="H262" s="679"/>
      <c r="I262" s="680"/>
      <c r="J262" s="681"/>
      <c r="K262" s="677"/>
      <c r="L262" s="670" t="str">
        <f t="shared" si="5"/>
        <v/>
      </c>
      <c r="M262" s="649"/>
      <c r="N262" s="650"/>
      <c r="O262" s="649"/>
      <c r="P262" s="649"/>
      <c r="Q262" s="649"/>
      <c r="R262" s="673"/>
      <c r="S262" s="674"/>
      <c r="T262" s="649"/>
      <c r="U262" s="649"/>
    </row>
    <row r="263" spans="1:21">
      <c r="A263" s="665"/>
      <c r="B263" s="666"/>
      <c r="C263" s="667"/>
      <c r="D263" s="667"/>
      <c r="E263" s="667"/>
      <c r="F263" s="668"/>
      <c r="G263" s="669"/>
      <c r="H263" s="669"/>
      <c r="I263" s="670"/>
      <c r="J263" s="671"/>
      <c r="K263" s="667"/>
      <c r="L263" s="670" t="str">
        <f t="shared" si="5"/>
        <v/>
      </c>
      <c r="M263" s="649"/>
      <c r="N263" s="650"/>
      <c r="O263" s="649"/>
      <c r="P263" s="649"/>
      <c r="Q263" s="649"/>
      <c r="R263" s="673"/>
      <c r="S263" s="674"/>
      <c r="T263" s="649"/>
      <c r="U263" s="649"/>
    </row>
    <row r="264" spans="1:21">
      <c r="A264" s="675"/>
      <c r="B264" s="676"/>
      <c r="C264" s="677"/>
      <c r="D264" s="677"/>
      <c r="E264" s="677"/>
      <c r="F264" s="678"/>
      <c r="G264" s="679"/>
      <c r="H264" s="679"/>
      <c r="I264" s="680"/>
      <c r="J264" s="681"/>
      <c r="K264" s="677"/>
      <c r="L264" s="670" t="str">
        <f t="shared" si="5"/>
        <v/>
      </c>
      <c r="M264" s="649"/>
      <c r="N264" s="650"/>
      <c r="O264" s="649"/>
      <c r="P264" s="649"/>
      <c r="Q264" s="649"/>
      <c r="R264" s="673"/>
      <c r="S264" s="674"/>
      <c r="T264" s="649"/>
      <c r="U264" s="649"/>
    </row>
    <row r="265" spans="1:21">
      <c r="A265" s="675"/>
      <c r="B265" s="676"/>
      <c r="C265" s="677"/>
      <c r="D265" s="677"/>
      <c r="E265" s="677"/>
      <c r="F265" s="678"/>
      <c r="G265" s="679"/>
      <c r="H265" s="679"/>
      <c r="I265" s="680"/>
      <c r="J265" s="681"/>
      <c r="K265" s="677"/>
      <c r="L265" s="670" t="str">
        <f t="shared" si="5"/>
        <v/>
      </c>
      <c r="M265" s="649"/>
      <c r="N265" s="650"/>
      <c r="O265" s="649"/>
      <c r="P265" s="649"/>
      <c r="Q265" s="649"/>
      <c r="R265" s="673"/>
      <c r="S265" s="674"/>
      <c r="T265" s="649"/>
      <c r="U265" s="649"/>
    </row>
    <row r="266" spans="1:21">
      <c r="A266" s="665"/>
      <c r="B266" s="666"/>
      <c r="C266" s="667"/>
      <c r="D266" s="667"/>
      <c r="E266" s="667"/>
      <c r="F266" s="668"/>
      <c r="G266" s="669"/>
      <c r="H266" s="669"/>
      <c r="I266" s="670"/>
      <c r="J266" s="671"/>
      <c r="K266" s="667"/>
      <c r="L266" s="670" t="str">
        <f t="shared" si="5"/>
        <v/>
      </c>
      <c r="M266" s="649"/>
      <c r="N266" s="650"/>
      <c r="O266" s="649"/>
      <c r="P266" s="649"/>
      <c r="Q266" s="649"/>
      <c r="R266" s="673"/>
      <c r="S266" s="674"/>
      <c r="T266" s="649"/>
      <c r="U266" s="649"/>
    </row>
    <row r="267" spans="1:21">
      <c r="A267" s="665"/>
      <c r="B267" s="666"/>
      <c r="C267" s="667"/>
      <c r="D267" s="667"/>
      <c r="E267" s="667"/>
      <c r="F267" s="668"/>
      <c r="G267" s="669"/>
      <c r="H267" s="669"/>
      <c r="I267" s="670"/>
      <c r="J267" s="671"/>
      <c r="K267" s="667"/>
      <c r="L267" s="670" t="str">
        <f t="shared" si="5"/>
        <v/>
      </c>
      <c r="M267" s="649"/>
      <c r="N267" s="650"/>
      <c r="O267" s="649"/>
      <c r="P267" s="649"/>
      <c r="Q267" s="649"/>
      <c r="R267" s="673"/>
      <c r="S267" s="674"/>
      <c r="T267" s="649"/>
      <c r="U267" s="649"/>
    </row>
    <row r="268" spans="1:21">
      <c r="A268" s="675"/>
      <c r="B268" s="676"/>
      <c r="C268" s="677"/>
      <c r="D268" s="677"/>
      <c r="E268" s="677"/>
      <c r="F268" s="678"/>
      <c r="G268" s="679"/>
      <c r="H268" s="679"/>
      <c r="I268" s="680"/>
      <c r="J268" s="681"/>
      <c r="K268" s="677"/>
      <c r="L268" s="670" t="str">
        <f t="shared" si="5"/>
        <v/>
      </c>
      <c r="M268" s="649"/>
      <c r="N268" s="650"/>
      <c r="O268" s="649"/>
      <c r="P268" s="649"/>
      <c r="Q268" s="649"/>
      <c r="R268" s="673"/>
      <c r="S268" s="674"/>
      <c r="T268" s="649"/>
      <c r="U268" s="649"/>
    </row>
    <row r="269" spans="1:21">
      <c r="A269" s="675"/>
      <c r="B269" s="676"/>
      <c r="C269" s="677"/>
      <c r="D269" s="677"/>
      <c r="E269" s="677"/>
      <c r="F269" s="678"/>
      <c r="G269" s="679"/>
      <c r="H269" s="679"/>
      <c r="I269" s="680"/>
      <c r="J269" s="681"/>
      <c r="K269" s="677"/>
      <c r="L269" s="670" t="str">
        <f t="shared" si="5"/>
        <v/>
      </c>
      <c r="M269" s="649"/>
      <c r="N269" s="650"/>
      <c r="O269" s="649"/>
      <c r="P269" s="649"/>
      <c r="Q269" s="649"/>
      <c r="R269" s="673"/>
      <c r="S269" s="674"/>
      <c r="T269" s="649"/>
      <c r="U269" s="649"/>
    </row>
    <row r="270" spans="1:21">
      <c r="A270" s="665"/>
      <c r="B270" s="666"/>
      <c r="C270" s="667"/>
      <c r="D270" s="667"/>
      <c r="E270" s="667"/>
      <c r="F270" s="668"/>
      <c r="G270" s="669"/>
      <c r="H270" s="669"/>
      <c r="I270" s="670"/>
      <c r="J270" s="671"/>
      <c r="K270" s="667"/>
      <c r="L270" s="670" t="str">
        <f t="shared" si="5"/>
        <v/>
      </c>
      <c r="M270" s="649"/>
      <c r="N270" s="650"/>
      <c r="O270" s="649"/>
      <c r="P270" s="649"/>
      <c r="Q270" s="649"/>
      <c r="R270" s="673"/>
      <c r="S270" s="674"/>
      <c r="T270" s="649"/>
      <c r="U270" s="649"/>
    </row>
    <row r="271" spans="1:21">
      <c r="A271" s="665"/>
      <c r="B271" s="666"/>
      <c r="C271" s="667"/>
      <c r="D271" s="667"/>
      <c r="E271" s="667"/>
      <c r="F271" s="668"/>
      <c r="G271" s="669"/>
      <c r="H271" s="669"/>
      <c r="I271" s="670"/>
      <c r="J271" s="671"/>
      <c r="K271" s="667"/>
      <c r="L271" s="670" t="str">
        <f t="shared" si="5"/>
        <v/>
      </c>
      <c r="M271" s="649"/>
      <c r="N271" s="650"/>
      <c r="O271" s="649"/>
      <c r="P271" s="649"/>
      <c r="Q271" s="649"/>
      <c r="R271" s="673"/>
      <c r="S271" s="674"/>
      <c r="T271" s="649"/>
      <c r="U271" s="649"/>
    </row>
    <row r="272" spans="1:21">
      <c r="A272" s="675"/>
      <c r="B272" s="676"/>
      <c r="C272" s="677"/>
      <c r="D272" s="677"/>
      <c r="E272" s="677"/>
      <c r="F272" s="678"/>
      <c r="G272" s="679"/>
      <c r="H272" s="679"/>
      <c r="I272" s="680"/>
      <c r="J272" s="681"/>
      <c r="K272" s="677"/>
      <c r="L272" s="670" t="str">
        <f t="shared" si="5"/>
        <v/>
      </c>
      <c r="M272" s="649"/>
      <c r="N272" s="650"/>
      <c r="O272" s="649"/>
      <c r="P272" s="649"/>
      <c r="Q272" s="649"/>
      <c r="R272" s="673"/>
      <c r="S272" s="674"/>
      <c r="T272" s="649"/>
      <c r="U272" s="649"/>
    </row>
    <row r="273" spans="1:21">
      <c r="A273" s="675"/>
      <c r="B273" s="676"/>
      <c r="C273" s="677"/>
      <c r="D273" s="677"/>
      <c r="E273" s="677"/>
      <c r="F273" s="678"/>
      <c r="G273" s="679"/>
      <c r="H273" s="679"/>
      <c r="I273" s="680"/>
      <c r="J273" s="681"/>
      <c r="K273" s="677"/>
      <c r="L273" s="670" t="str">
        <f t="shared" si="5"/>
        <v/>
      </c>
      <c r="M273" s="649"/>
      <c r="N273" s="650"/>
      <c r="O273" s="649"/>
      <c r="P273" s="649"/>
      <c r="Q273" s="649"/>
      <c r="R273" s="673"/>
      <c r="S273" s="674"/>
      <c r="T273" s="649"/>
      <c r="U273" s="649"/>
    </row>
    <row r="274" spans="1:21">
      <c r="A274" s="675"/>
      <c r="B274" s="676"/>
      <c r="C274" s="677"/>
      <c r="D274" s="677"/>
      <c r="E274" s="677"/>
      <c r="F274" s="678"/>
      <c r="G274" s="679"/>
      <c r="H274" s="679"/>
      <c r="I274" s="680"/>
      <c r="J274" s="681"/>
      <c r="K274" s="680"/>
      <c r="L274" s="670" t="str">
        <f t="shared" si="5"/>
        <v/>
      </c>
      <c r="M274" s="649"/>
      <c r="N274" s="650"/>
      <c r="O274" s="649"/>
      <c r="P274" s="649"/>
      <c r="Q274" s="649"/>
      <c r="R274" s="673"/>
      <c r="S274" s="674"/>
      <c r="T274" s="649"/>
      <c r="U274" s="649"/>
    </row>
    <row r="275" spans="1:21">
      <c r="A275" s="675"/>
      <c r="B275" s="676"/>
      <c r="C275" s="677"/>
      <c r="D275" s="677"/>
      <c r="E275" s="677"/>
      <c r="F275" s="678"/>
      <c r="G275" s="679"/>
      <c r="H275" s="679"/>
      <c r="I275" s="680"/>
      <c r="J275" s="681"/>
      <c r="K275" s="680"/>
      <c r="L275" s="670" t="str">
        <f t="shared" si="5"/>
        <v/>
      </c>
      <c r="M275" s="649"/>
      <c r="N275" s="650"/>
      <c r="O275" s="649"/>
      <c r="P275" s="649"/>
      <c r="Q275" s="649"/>
      <c r="R275" s="673"/>
      <c r="S275" s="674"/>
      <c r="T275" s="649"/>
      <c r="U275" s="649"/>
    </row>
    <row r="276" spans="1:21">
      <c r="A276" s="675"/>
      <c r="B276" s="676"/>
      <c r="C276" s="677"/>
      <c r="D276" s="677"/>
      <c r="E276" s="677"/>
      <c r="F276" s="678"/>
      <c r="G276" s="679"/>
      <c r="H276" s="679"/>
      <c r="I276" s="680"/>
      <c r="J276" s="681"/>
      <c r="K276" s="680"/>
      <c r="L276" s="670" t="str">
        <f t="shared" si="5"/>
        <v/>
      </c>
      <c r="M276" s="649"/>
      <c r="N276" s="650"/>
      <c r="O276" s="649"/>
      <c r="P276" s="649"/>
      <c r="Q276" s="649"/>
      <c r="R276" s="673"/>
      <c r="S276" s="674"/>
      <c r="T276" s="649"/>
      <c r="U276" s="649"/>
    </row>
    <row r="277" spans="1:21">
      <c r="A277" s="675"/>
      <c r="B277" s="676"/>
      <c r="C277" s="677"/>
      <c r="D277" s="677"/>
      <c r="E277" s="677"/>
      <c r="F277" s="678"/>
      <c r="G277" s="679"/>
      <c r="H277" s="679"/>
      <c r="I277" s="680"/>
      <c r="J277" s="681"/>
      <c r="K277" s="680"/>
      <c r="L277" s="670" t="str">
        <f t="shared" si="5"/>
        <v/>
      </c>
      <c r="M277" s="649"/>
      <c r="N277" s="650"/>
      <c r="O277" s="649"/>
      <c r="P277" s="649"/>
      <c r="Q277" s="649"/>
      <c r="R277" s="673"/>
      <c r="S277" s="674"/>
      <c r="T277" s="649"/>
      <c r="U277" s="649"/>
    </row>
    <row r="278" spans="1:21">
      <c r="A278" s="665"/>
      <c r="B278" s="666"/>
      <c r="C278" s="667"/>
      <c r="D278" s="667"/>
      <c r="E278" s="667"/>
      <c r="F278" s="668"/>
      <c r="G278" s="669"/>
      <c r="H278" s="669"/>
      <c r="I278" s="670"/>
      <c r="J278" s="671"/>
      <c r="K278" s="667"/>
      <c r="L278" s="670" t="str">
        <f t="shared" si="5"/>
        <v/>
      </c>
      <c r="M278" s="649"/>
      <c r="N278" s="650"/>
      <c r="O278" s="649"/>
      <c r="P278" s="649"/>
      <c r="Q278" s="649"/>
      <c r="R278" s="673"/>
      <c r="S278" s="674"/>
      <c r="T278" s="649"/>
      <c r="U278" s="649"/>
    </row>
    <row r="279" spans="1:21">
      <c r="A279" s="665"/>
      <c r="B279" s="666"/>
      <c r="C279" s="667"/>
      <c r="D279" s="667"/>
      <c r="E279" s="667"/>
      <c r="F279" s="668"/>
      <c r="G279" s="669"/>
      <c r="H279" s="669"/>
      <c r="I279" s="670"/>
      <c r="J279" s="671"/>
      <c r="K279" s="667"/>
      <c r="L279" s="670" t="str">
        <f t="shared" si="5"/>
        <v/>
      </c>
      <c r="M279" s="649"/>
      <c r="N279" s="650"/>
      <c r="O279" s="649"/>
      <c r="P279" s="649"/>
      <c r="Q279" s="649"/>
      <c r="R279" s="673"/>
      <c r="S279" s="674"/>
      <c r="T279" s="649"/>
      <c r="U279" s="649"/>
    </row>
    <row r="280" spans="1:21">
      <c r="A280" s="675"/>
      <c r="B280" s="676"/>
      <c r="C280" s="677"/>
      <c r="D280" s="677"/>
      <c r="E280" s="677"/>
      <c r="F280" s="678"/>
      <c r="G280" s="679"/>
      <c r="H280" s="679"/>
      <c r="I280" s="680"/>
      <c r="J280" s="681"/>
      <c r="K280" s="680"/>
      <c r="L280" s="670" t="str">
        <f t="shared" si="5"/>
        <v/>
      </c>
      <c r="M280" s="649"/>
      <c r="N280" s="650"/>
      <c r="O280" s="649"/>
      <c r="P280" s="649"/>
      <c r="Q280" s="649"/>
      <c r="R280" s="673"/>
      <c r="S280" s="674"/>
      <c r="T280" s="649"/>
      <c r="U280" s="649"/>
    </row>
    <row r="281" spans="1:21">
      <c r="A281" s="675"/>
      <c r="B281" s="676"/>
      <c r="C281" s="677"/>
      <c r="D281" s="677"/>
      <c r="E281" s="677"/>
      <c r="F281" s="678"/>
      <c r="G281" s="679"/>
      <c r="H281" s="679"/>
      <c r="I281" s="680"/>
      <c r="J281" s="681"/>
      <c r="K281" s="680"/>
      <c r="L281" s="670" t="str">
        <f t="shared" si="5"/>
        <v/>
      </c>
      <c r="M281" s="649"/>
      <c r="N281" s="650"/>
      <c r="O281" s="649"/>
      <c r="P281" s="649"/>
      <c r="Q281" s="649"/>
      <c r="R281" s="673"/>
      <c r="S281" s="674"/>
      <c r="T281" s="649"/>
      <c r="U281" s="649"/>
    </row>
    <row r="282" spans="1:21">
      <c r="A282" s="635"/>
      <c r="B282" s="636"/>
      <c r="C282" s="637"/>
      <c r="D282" s="637"/>
      <c r="E282" s="637"/>
      <c r="F282" s="638"/>
      <c r="G282" s="639"/>
      <c r="H282" s="639"/>
      <c r="I282" s="640"/>
      <c r="J282" s="641"/>
      <c r="K282" s="637"/>
      <c r="L282" s="670" t="str">
        <f t="shared" si="5"/>
        <v/>
      </c>
      <c r="M282" s="649"/>
      <c r="N282" s="650"/>
      <c r="O282" s="649"/>
      <c r="P282" s="649"/>
      <c r="Q282" s="649"/>
      <c r="R282" s="673"/>
      <c r="S282" s="674"/>
      <c r="T282" s="649"/>
      <c r="U282" s="649"/>
    </row>
    <row r="283" spans="1:21">
      <c r="A283" s="635"/>
      <c r="B283" s="636"/>
      <c r="C283" s="637"/>
      <c r="D283" s="637"/>
      <c r="E283" s="637"/>
      <c r="F283" s="638"/>
      <c r="G283" s="639"/>
      <c r="H283" s="639"/>
      <c r="I283" s="640"/>
      <c r="J283" s="641"/>
      <c r="K283" s="637"/>
      <c r="L283" s="670" t="str">
        <f t="shared" si="5"/>
        <v/>
      </c>
      <c r="M283" s="649"/>
      <c r="N283" s="650"/>
      <c r="O283" s="649"/>
      <c r="P283" s="649"/>
      <c r="Q283" s="649"/>
      <c r="R283" s="673"/>
      <c r="S283" s="674"/>
      <c r="T283" s="649"/>
      <c r="U283" s="649"/>
    </row>
    <row r="284" spans="1:21">
      <c r="A284" s="665"/>
      <c r="B284" s="666"/>
      <c r="C284" s="667"/>
      <c r="D284" s="667"/>
      <c r="E284" s="667"/>
      <c r="F284" s="668"/>
      <c r="G284" s="669"/>
      <c r="H284" s="669"/>
      <c r="I284" s="670"/>
      <c r="J284" s="671"/>
      <c r="K284" s="667"/>
      <c r="L284" s="670" t="str">
        <f t="shared" si="5"/>
        <v/>
      </c>
      <c r="M284" s="649"/>
      <c r="N284" s="650"/>
      <c r="O284" s="649"/>
      <c r="P284" s="649"/>
      <c r="Q284" s="649"/>
      <c r="R284" s="673"/>
      <c r="S284" s="674"/>
      <c r="T284" s="649"/>
      <c r="U284" s="649"/>
    </row>
    <row r="285" spans="1:21">
      <c r="A285" s="665"/>
      <c r="B285" s="666"/>
      <c r="C285" s="667"/>
      <c r="D285" s="667"/>
      <c r="E285" s="667"/>
      <c r="F285" s="668"/>
      <c r="G285" s="669"/>
      <c r="H285" s="669"/>
      <c r="I285" s="670"/>
      <c r="J285" s="671"/>
      <c r="K285" s="667"/>
      <c r="L285" s="670" t="str">
        <f t="shared" si="5"/>
        <v/>
      </c>
      <c r="M285" s="649"/>
      <c r="N285" s="650"/>
      <c r="O285" s="649"/>
      <c r="P285" s="649"/>
      <c r="Q285" s="649"/>
      <c r="R285" s="673"/>
      <c r="S285" s="674"/>
      <c r="T285" s="649"/>
      <c r="U285" s="649"/>
    </row>
    <row r="286" spans="1:21">
      <c r="A286" s="665"/>
      <c r="B286" s="666"/>
      <c r="C286" s="667"/>
      <c r="D286" s="667"/>
      <c r="E286" s="667"/>
      <c r="F286" s="668"/>
      <c r="G286" s="669"/>
      <c r="H286" s="669"/>
      <c r="I286" s="670"/>
      <c r="J286" s="671"/>
      <c r="K286" s="667"/>
      <c r="L286" s="670" t="str">
        <f t="shared" si="5"/>
        <v/>
      </c>
      <c r="M286" s="649"/>
      <c r="N286" s="650"/>
      <c r="O286" s="649"/>
      <c r="P286" s="649"/>
      <c r="Q286" s="649"/>
      <c r="R286" s="673"/>
      <c r="S286" s="674"/>
      <c r="T286" s="649"/>
      <c r="U286" s="649"/>
    </row>
    <row r="287" spans="1:21">
      <c r="A287" s="665"/>
      <c r="B287" s="666"/>
      <c r="C287" s="667"/>
      <c r="D287" s="667"/>
      <c r="E287" s="667"/>
      <c r="F287" s="668"/>
      <c r="G287" s="669"/>
      <c r="H287" s="669"/>
      <c r="I287" s="670"/>
      <c r="J287" s="671"/>
      <c r="K287" s="667"/>
      <c r="L287" s="670" t="str">
        <f t="shared" si="5"/>
        <v/>
      </c>
      <c r="M287" s="649"/>
      <c r="N287" s="650"/>
      <c r="O287" s="649"/>
      <c r="P287" s="649"/>
      <c r="Q287" s="649"/>
      <c r="R287" s="673"/>
      <c r="S287" s="674"/>
      <c r="T287" s="649"/>
      <c r="U287" s="649"/>
    </row>
    <row r="288" spans="1:21">
      <c r="A288" s="675"/>
      <c r="B288" s="676"/>
      <c r="C288" s="677"/>
      <c r="D288" s="677"/>
      <c r="E288" s="677"/>
      <c r="F288" s="678"/>
      <c r="G288" s="679"/>
      <c r="H288" s="679"/>
      <c r="I288" s="680"/>
      <c r="J288" s="681"/>
      <c r="K288" s="677"/>
      <c r="L288" s="670" t="str">
        <f t="shared" si="5"/>
        <v/>
      </c>
      <c r="M288" s="649"/>
      <c r="N288" s="650"/>
      <c r="O288" s="649"/>
      <c r="P288" s="649"/>
      <c r="Q288" s="649"/>
      <c r="R288" s="673"/>
      <c r="S288" s="674"/>
      <c r="T288" s="649"/>
      <c r="U288" s="649"/>
    </row>
    <row r="289" spans="1:21">
      <c r="A289" s="675"/>
      <c r="B289" s="676"/>
      <c r="C289" s="677"/>
      <c r="D289" s="677"/>
      <c r="E289" s="677"/>
      <c r="F289" s="678"/>
      <c r="G289" s="679"/>
      <c r="H289" s="679"/>
      <c r="I289" s="680"/>
      <c r="J289" s="681"/>
      <c r="K289" s="677"/>
      <c r="L289" s="670" t="str">
        <f t="shared" si="5"/>
        <v/>
      </c>
      <c r="M289" s="649"/>
      <c r="N289" s="650"/>
      <c r="O289" s="649"/>
      <c r="P289" s="649"/>
      <c r="Q289" s="649"/>
      <c r="R289" s="673"/>
      <c r="S289" s="674"/>
      <c r="T289" s="649"/>
      <c r="U289" s="649"/>
    </row>
    <row r="290" spans="1:21">
      <c r="A290" s="649"/>
      <c r="B290" s="609"/>
      <c r="C290" s="649"/>
      <c r="D290" s="649"/>
      <c r="E290" s="649"/>
      <c r="F290" s="649"/>
      <c r="G290" s="682"/>
      <c r="H290" s="682"/>
      <c r="I290" s="683"/>
      <c r="J290" s="649"/>
      <c r="K290" s="649"/>
      <c r="L290" s="670" t="str">
        <f t="shared" si="5"/>
        <v/>
      </c>
      <c r="M290" s="649"/>
      <c r="N290" s="650"/>
      <c r="O290" s="649"/>
      <c r="P290" s="649"/>
      <c r="Q290" s="649"/>
      <c r="R290" s="673"/>
      <c r="S290" s="674"/>
      <c r="T290" s="649"/>
      <c r="U290" s="649"/>
    </row>
    <row r="291" spans="1:21">
      <c r="A291" s="649"/>
      <c r="B291" s="609"/>
      <c r="C291" s="649"/>
      <c r="D291" s="649"/>
      <c r="E291" s="649"/>
      <c r="F291" s="649"/>
      <c r="G291" s="682"/>
      <c r="H291" s="682"/>
      <c r="I291" s="683"/>
      <c r="J291" s="649"/>
      <c r="K291" s="649"/>
      <c r="L291" s="670" t="str">
        <f t="shared" si="5"/>
        <v/>
      </c>
      <c r="M291" s="649"/>
      <c r="N291" s="650"/>
      <c r="O291" s="649"/>
      <c r="P291" s="649"/>
      <c r="Q291" s="649"/>
      <c r="R291" s="673"/>
      <c r="S291" s="674"/>
      <c r="T291" s="649"/>
      <c r="U291" s="649"/>
    </row>
    <row r="292" spans="1:21">
      <c r="A292" s="649"/>
      <c r="B292" s="609"/>
      <c r="C292" s="649"/>
      <c r="D292" s="649"/>
      <c r="E292" s="649"/>
      <c r="F292" s="649"/>
      <c r="G292" s="682"/>
      <c r="H292" s="682"/>
      <c r="I292" s="683"/>
      <c r="J292" s="649"/>
      <c r="K292" s="649"/>
      <c r="L292" s="670" t="str">
        <f t="shared" si="5"/>
        <v/>
      </c>
      <c r="M292" s="649"/>
      <c r="N292" s="650"/>
      <c r="O292" s="649"/>
      <c r="P292" s="649"/>
      <c r="Q292" s="649"/>
      <c r="R292" s="673"/>
      <c r="S292" s="674"/>
      <c r="T292" s="649"/>
      <c r="U292" s="649"/>
    </row>
    <row r="293" spans="1:21">
      <c r="A293" s="649"/>
      <c r="B293" s="609"/>
      <c r="C293" s="649"/>
      <c r="D293" s="649"/>
      <c r="E293" s="649"/>
      <c r="F293" s="649"/>
      <c r="G293" s="682"/>
      <c r="H293" s="682"/>
      <c r="I293" s="683"/>
      <c r="J293" s="649"/>
      <c r="K293" s="649"/>
      <c r="L293" s="670" t="str">
        <f t="shared" si="5"/>
        <v/>
      </c>
      <c r="M293" s="649"/>
      <c r="N293" s="650"/>
      <c r="O293" s="649"/>
      <c r="P293" s="649"/>
      <c r="Q293" s="649"/>
      <c r="R293" s="673"/>
      <c r="S293" s="674"/>
      <c r="T293" s="649"/>
      <c r="U293" s="649"/>
    </row>
    <row r="294" spans="1:21">
      <c r="A294" s="649"/>
      <c r="B294" s="609"/>
      <c r="C294" s="649"/>
      <c r="D294" s="649"/>
      <c r="E294" s="649"/>
      <c r="F294" s="649"/>
      <c r="G294" s="682"/>
      <c r="H294" s="682"/>
      <c r="I294" s="683"/>
      <c r="J294" s="649"/>
      <c r="K294" s="649"/>
      <c r="L294" s="670" t="str">
        <f t="shared" si="5"/>
        <v/>
      </c>
      <c r="M294" s="649"/>
      <c r="N294" s="650"/>
      <c r="O294" s="649"/>
      <c r="P294" s="649"/>
      <c r="Q294" s="649"/>
      <c r="R294" s="673"/>
      <c r="S294" s="674"/>
      <c r="T294" s="649"/>
      <c r="U294" s="649"/>
    </row>
    <row r="295" spans="1:21">
      <c r="A295" s="649"/>
      <c r="B295" s="609"/>
      <c r="C295" s="649"/>
      <c r="D295" s="649"/>
      <c r="E295" s="649"/>
      <c r="F295" s="649"/>
      <c r="G295" s="682"/>
      <c r="H295" s="682"/>
      <c r="I295" s="683"/>
      <c r="J295" s="649"/>
      <c r="K295" s="649"/>
      <c r="L295" s="670" t="str">
        <f t="shared" si="5"/>
        <v/>
      </c>
      <c r="M295" s="649"/>
      <c r="N295" s="650"/>
      <c r="O295" s="649"/>
      <c r="P295" s="649"/>
      <c r="Q295" s="649"/>
      <c r="R295" s="673"/>
      <c r="S295" s="674"/>
      <c r="T295" s="649"/>
      <c r="U295" s="649"/>
    </row>
    <row r="296" spans="1:21">
      <c r="A296" s="649"/>
      <c r="B296" s="609"/>
      <c r="C296" s="649"/>
      <c r="D296" s="649"/>
      <c r="E296" s="649"/>
      <c r="F296" s="649"/>
      <c r="G296" s="682"/>
      <c r="H296" s="682"/>
      <c r="I296" s="683"/>
      <c r="J296" s="649"/>
      <c r="K296" s="649"/>
      <c r="L296" s="670" t="str">
        <f t="shared" si="5"/>
        <v/>
      </c>
      <c r="M296" s="649"/>
      <c r="N296" s="650"/>
      <c r="O296" s="649"/>
      <c r="P296" s="649"/>
      <c r="Q296" s="649"/>
      <c r="R296" s="673"/>
      <c r="S296" s="674"/>
      <c r="T296" s="649"/>
      <c r="U296" s="649"/>
    </row>
    <row r="297" spans="1:21">
      <c r="A297" s="649"/>
      <c r="B297" s="609"/>
      <c r="C297" s="649"/>
      <c r="D297" s="649"/>
      <c r="E297" s="649"/>
      <c r="F297" s="649"/>
      <c r="G297" s="682"/>
      <c r="H297" s="682"/>
      <c r="I297" s="683"/>
      <c r="J297" s="649"/>
      <c r="K297" s="649"/>
      <c r="L297" s="670" t="str">
        <f t="shared" si="5"/>
        <v/>
      </c>
      <c r="M297" s="649"/>
      <c r="N297" s="650"/>
      <c r="O297" s="649"/>
      <c r="P297" s="649"/>
      <c r="Q297" s="649"/>
      <c r="R297" s="673"/>
      <c r="S297" s="674"/>
      <c r="T297" s="649"/>
      <c r="U297" s="649"/>
    </row>
    <row r="298" spans="1:21">
      <c r="A298" s="649"/>
      <c r="B298" s="609"/>
      <c r="C298" s="649"/>
      <c r="D298" s="649"/>
      <c r="E298" s="649"/>
      <c r="F298" s="649"/>
      <c r="G298" s="682"/>
      <c r="H298" s="682"/>
      <c r="I298" s="683"/>
      <c r="J298" s="649"/>
      <c r="K298" s="649"/>
      <c r="L298" s="670" t="str">
        <f t="shared" si="5"/>
        <v/>
      </c>
      <c r="M298" s="649"/>
      <c r="N298" s="650"/>
      <c r="O298" s="649"/>
      <c r="P298" s="649"/>
      <c r="Q298" s="649"/>
      <c r="R298" s="673"/>
      <c r="S298" s="674"/>
      <c r="T298" s="649"/>
      <c r="U298" s="649"/>
    </row>
    <row r="299" spans="1:21">
      <c r="A299" s="649"/>
      <c r="B299" s="609"/>
      <c r="C299" s="649"/>
      <c r="D299" s="649"/>
      <c r="E299" s="649"/>
      <c r="F299" s="649"/>
      <c r="G299" s="682"/>
      <c r="H299" s="682"/>
      <c r="I299" s="683"/>
      <c r="J299" s="649"/>
      <c r="K299" s="649"/>
      <c r="L299" s="670" t="str">
        <f t="shared" si="5"/>
        <v/>
      </c>
      <c r="M299" s="649"/>
      <c r="N299" s="650"/>
      <c r="O299" s="649"/>
      <c r="P299" s="649"/>
      <c r="Q299" s="649"/>
      <c r="R299" s="673"/>
      <c r="S299" s="674"/>
      <c r="T299" s="649"/>
      <c r="U299" s="649"/>
    </row>
    <row r="300" spans="1:21">
      <c r="A300" s="649"/>
      <c r="B300" s="609"/>
      <c r="C300" s="649"/>
      <c r="D300" s="649"/>
      <c r="E300" s="649"/>
      <c r="F300" s="649"/>
      <c r="G300" s="682"/>
      <c r="H300" s="682"/>
      <c r="I300" s="683"/>
      <c r="J300" s="649"/>
      <c r="K300" s="649"/>
      <c r="L300" s="670" t="str">
        <f t="shared" si="5"/>
        <v/>
      </c>
      <c r="M300" s="649"/>
      <c r="N300" s="650"/>
      <c r="O300" s="649"/>
      <c r="P300" s="649"/>
      <c r="Q300" s="649"/>
      <c r="R300" s="673"/>
      <c r="S300" s="674"/>
      <c r="T300" s="649"/>
      <c r="U300" s="649"/>
    </row>
    <row r="301" spans="1:21">
      <c r="A301" s="649"/>
      <c r="B301" s="609"/>
      <c r="C301" s="649"/>
      <c r="D301" s="649"/>
      <c r="E301" s="649"/>
      <c r="F301" s="649"/>
      <c r="G301" s="682"/>
      <c r="H301" s="682"/>
      <c r="I301" s="683"/>
      <c r="J301" s="649"/>
      <c r="K301" s="649"/>
      <c r="L301" s="683" t="str">
        <f t="shared" ref="L301:L398" si="6">IF(B301="Compra",F301*G301,"")</f>
        <v/>
      </c>
      <c r="M301" s="649"/>
      <c r="N301" s="650"/>
      <c r="O301" s="649"/>
      <c r="P301" s="649"/>
      <c r="Q301" s="649"/>
      <c r="R301" s="673"/>
      <c r="S301" s="674"/>
      <c r="T301" s="649"/>
      <c r="U301" s="649"/>
    </row>
    <row r="302" spans="1:21">
      <c r="A302" s="649"/>
      <c r="B302" s="609"/>
      <c r="C302" s="649"/>
      <c r="D302" s="649"/>
      <c r="E302" s="649"/>
      <c r="F302" s="649"/>
      <c r="G302" s="682"/>
      <c r="H302" s="682"/>
      <c r="I302" s="683"/>
      <c r="J302" s="649"/>
      <c r="K302" s="649"/>
      <c r="L302" s="683" t="str">
        <f t="shared" si="6"/>
        <v/>
      </c>
      <c r="M302" s="649"/>
      <c r="N302" s="650"/>
      <c r="O302" s="649"/>
      <c r="P302" s="649"/>
      <c r="Q302" s="649"/>
      <c r="R302" s="673"/>
      <c r="S302" s="674"/>
      <c r="T302" s="649"/>
      <c r="U302" s="649"/>
    </row>
    <row r="303" spans="1:21">
      <c r="A303" s="649"/>
      <c r="B303" s="609"/>
      <c r="C303" s="649"/>
      <c r="D303" s="649"/>
      <c r="E303" s="649"/>
      <c r="F303" s="649"/>
      <c r="G303" s="682"/>
      <c r="H303" s="682"/>
      <c r="I303" s="683"/>
      <c r="J303" s="649"/>
      <c r="K303" s="649"/>
      <c r="L303" s="683" t="str">
        <f t="shared" si="6"/>
        <v/>
      </c>
      <c r="M303" s="649"/>
      <c r="N303" s="650"/>
      <c r="O303" s="649"/>
      <c r="P303" s="649"/>
      <c r="Q303" s="649"/>
      <c r="R303" s="673"/>
      <c r="S303" s="674"/>
      <c r="T303" s="649"/>
      <c r="U303" s="649"/>
    </row>
    <row r="304" spans="1:21">
      <c r="A304" s="649"/>
      <c r="B304" s="609"/>
      <c r="C304" s="649"/>
      <c r="D304" s="649"/>
      <c r="E304" s="649"/>
      <c r="F304" s="649"/>
      <c r="G304" s="682"/>
      <c r="H304" s="682"/>
      <c r="I304" s="683"/>
      <c r="J304" s="649"/>
      <c r="K304" s="649"/>
      <c r="L304" s="683" t="str">
        <f t="shared" si="6"/>
        <v/>
      </c>
      <c r="M304" s="649"/>
      <c r="N304" s="650"/>
      <c r="O304" s="649"/>
      <c r="P304" s="649"/>
      <c r="Q304" s="649"/>
      <c r="R304" s="673"/>
      <c r="S304" s="674"/>
      <c r="T304" s="649"/>
      <c r="U304" s="649"/>
    </row>
    <row r="305" spans="1:21">
      <c r="A305" s="649"/>
      <c r="B305" s="609"/>
      <c r="C305" s="649"/>
      <c r="D305" s="649"/>
      <c r="E305" s="649"/>
      <c r="F305" s="649"/>
      <c r="G305" s="682"/>
      <c r="H305" s="682"/>
      <c r="I305" s="683"/>
      <c r="J305" s="649"/>
      <c r="K305" s="649"/>
      <c r="L305" s="683" t="str">
        <f t="shared" si="6"/>
        <v/>
      </c>
      <c r="M305" s="649"/>
      <c r="N305" s="650"/>
      <c r="O305" s="649"/>
      <c r="P305" s="649"/>
      <c r="Q305" s="649"/>
      <c r="R305" s="673"/>
      <c r="S305" s="674"/>
      <c r="T305" s="649"/>
      <c r="U305" s="649"/>
    </row>
    <row r="306" spans="1:21">
      <c r="A306" s="649"/>
      <c r="B306" s="609"/>
      <c r="C306" s="649"/>
      <c r="D306" s="649"/>
      <c r="E306" s="649"/>
      <c r="F306" s="649"/>
      <c r="G306" s="682"/>
      <c r="H306" s="682"/>
      <c r="I306" s="683"/>
      <c r="J306" s="649"/>
      <c r="K306" s="649"/>
      <c r="L306" s="683" t="str">
        <f t="shared" si="6"/>
        <v/>
      </c>
      <c r="M306" s="649"/>
      <c r="N306" s="650"/>
      <c r="O306" s="649"/>
      <c r="P306" s="649"/>
      <c r="Q306" s="649"/>
      <c r="R306" s="673"/>
      <c r="S306" s="674"/>
      <c r="T306" s="649"/>
      <c r="U306" s="649"/>
    </row>
    <row r="307" spans="1:21">
      <c r="A307" s="649"/>
      <c r="B307" s="609"/>
      <c r="C307" s="649"/>
      <c r="D307" s="649"/>
      <c r="E307" s="649"/>
      <c r="F307" s="649"/>
      <c r="G307" s="682"/>
      <c r="H307" s="682"/>
      <c r="I307" s="683"/>
      <c r="J307" s="649"/>
      <c r="K307" s="649"/>
      <c r="L307" s="683" t="str">
        <f t="shared" si="6"/>
        <v/>
      </c>
      <c r="M307" s="649"/>
      <c r="N307" s="650"/>
      <c r="O307" s="649"/>
      <c r="P307" s="649"/>
      <c r="Q307" s="649"/>
      <c r="R307" s="673"/>
      <c r="S307" s="674"/>
      <c r="T307" s="649"/>
      <c r="U307" s="649"/>
    </row>
    <row r="308" spans="1:21">
      <c r="A308" s="649"/>
      <c r="B308" s="609"/>
      <c r="C308" s="649"/>
      <c r="D308" s="649"/>
      <c r="E308" s="649"/>
      <c r="F308" s="649"/>
      <c r="G308" s="682"/>
      <c r="H308" s="682"/>
      <c r="I308" s="683"/>
      <c r="J308" s="649"/>
      <c r="K308" s="649"/>
      <c r="L308" s="683" t="str">
        <f t="shared" si="6"/>
        <v/>
      </c>
      <c r="M308" s="649"/>
      <c r="N308" s="650"/>
      <c r="O308" s="649"/>
      <c r="P308" s="649"/>
      <c r="Q308" s="649"/>
      <c r="R308" s="673"/>
      <c r="S308" s="674"/>
      <c r="T308" s="649"/>
      <c r="U308" s="649"/>
    </row>
    <row r="309" spans="1:21">
      <c r="A309" s="649"/>
      <c r="B309" s="609"/>
      <c r="C309" s="649"/>
      <c r="D309" s="649"/>
      <c r="E309" s="649"/>
      <c r="F309" s="649"/>
      <c r="G309" s="682"/>
      <c r="H309" s="682"/>
      <c r="I309" s="683"/>
      <c r="J309" s="649"/>
      <c r="K309" s="649"/>
      <c r="L309" s="683" t="str">
        <f t="shared" si="6"/>
        <v/>
      </c>
      <c r="M309" s="649"/>
      <c r="N309" s="650"/>
      <c r="O309" s="649"/>
      <c r="P309" s="649"/>
      <c r="Q309" s="649"/>
      <c r="R309" s="673"/>
      <c r="S309" s="674"/>
      <c r="T309" s="649"/>
      <c r="U309" s="649"/>
    </row>
    <row r="310" spans="1:21">
      <c r="A310" s="649"/>
      <c r="B310" s="609"/>
      <c r="C310" s="649"/>
      <c r="D310" s="649"/>
      <c r="E310" s="649"/>
      <c r="F310" s="649"/>
      <c r="G310" s="682"/>
      <c r="H310" s="682"/>
      <c r="I310" s="683"/>
      <c r="J310" s="649"/>
      <c r="K310" s="649"/>
      <c r="L310" s="683" t="str">
        <f t="shared" si="6"/>
        <v/>
      </c>
      <c r="M310" s="649"/>
      <c r="N310" s="650"/>
      <c r="O310" s="649"/>
      <c r="P310" s="649"/>
      <c r="Q310" s="649"/>
      <c r="R310" s="673"/>
      <c r="S310" s="674"/>
      <c r="T310" s="649"/>
      <c r="U310" s="649"/>
    </row>
    <row r="311" spans="1:21">
      <c r="A311" s="649"/>
      <c r="B311" s="609"/>
      <c r="C311" s="649"/>
      <c r="D311" s="649"/>
      <c r="E311" s="649"/>
      <c r="F311" s="649"/>
      <c r="G311" s="682"/>
      <c r="H311" s="682"/>
      <c r="I311" s="683"/>
      <c r="J311" s="649"/>
      <c r="K311" s="649"/>
      <c r="L311" s="683" t="str">
        <f t="shared" si="6"/>
        <v/>
      </c>
      <c r="M311" s="649"/>
      <c r="N311" s="650"/>
      <c r="O311" s="649"/>
      <c r="P311" s="649"/>
      <c r="Q311" s="649"/>
      <c r="R311" s="673"/>
      <c r="S311" s="674"/>
      <c r="T311" s="649"/>
      <c r="U311" s="649"/>
    </row>
    <row r="312" spans="1:21">
      <c r="A312" s="649"/>
      <c r="B312" s="609"/>
      <c r="C312" s="649"/>
      <c r="D312" s="649"/>
      <c r="E312" s="649"/>
      <c r="F312" s="649"/>
      <c r="G312" s="682"/>
      <c r="H312" s="682"/>
      <c r="I312" s="683"/>
      <c r="J312" s="649"/>
      <c r="K312" s="649"/>
      <c r="L312" s="683" t="str">
        <f t="shared" si="6"/>
        <v/>
      </c>
      <c r="M312" s="649"/>
      <c r="N312" s="650"/>
      <c r="O312" s="649"/>
      <c r="P312" s="649"/>
      <c r="Q312" s="649"/>
      <c r="R312" s="673"/>
      <c r="S312" s="674"/>
      <c r="T312" s="649"/>
      <c r="U312" s="649"/>
    </row>
    <row r="313" spans="1:21">
      <c r="A313" s="649"/>
      <c r="B313" s="609"/>
      <c r="C313" s="649"/>
      <c r="D313" s="649"/>
      <c r="E313" s="649"/>
      <c r="F313" s="649"/>
      <c r="G313" s="682"/>
      <c r="H313" s="682"/>
      <c r="I313" s="683"/>
      <c r="J313" s="649"/>
      <c r="K313" s="649"/>
      <c r="L313" s="683" t="str">
        <f t="shared" si="6"/>
        <v/>
      </c>
      <c r="M313" s="649"/>
      <c r="N313" s="650"/>
      <c r="O313" s="649"/>
      <c r="P313" s="649"/>
      <c r="Q313" s="649"/>
      <c r="R313" s="673"/>
      <c r="S313" s="674"/>
      <c r="T313" s="649"/>
      <c r="U313" s="649"/>
    </row>
    <row r="314" spans="1:21">
      <c r="A314" s="649"/>
      <c r="B314" s="609"/>
      <c r="C314" s="649"/>
      <c r="D314" s="649"/>
      <c r="E314" s="649"/>
      <c r="F314" s="649"/>
      <c r="G314" s="682"/>
      <c r="H314" s="682"/>
      <c r="I314" s="683"/>
      <c r="J314" s="649"/>
      <c r="K314" s="649"/>
      <c r="L314" s="683" t="str">
        <f t="shared" si="6"/>
        <v/>
      </c>
      <c r="M314" s="649"/>
      <c r="N314" s="650"/>
      <c r="O314" s="649"/>
      <c r="P314" s="649"/>
      <c r="Q314" s="649"/>
      <c r="R314" s="673"/>
      <c r="S314" s="674"/>
      <c r="T314" s="649"/>
      <c r="U314" s="649"/>
    </row>
    <row r="315" spans="1:21">
      <c r="A315" s="649"/>
      <c r="B315" s="609"/>
      <c r="C315" s="649"/>
      <c r="D315" s="649"/>
      <c r="E315" s="649"/>
      <c r="F315" s="649"/>
      <c r="G315" s="682"/>
      <c r="H315" s="682"/>
      <c r="I315" s="683"/>
      <c r="J315" s="649"/>
      <c r="K315" s="649"/>
      <c r="L315" s="683" t="str">
        <f t="shared" si="6"/>
        <v/>
      </c>
      <c r="M315" s="649"/>
      <c r="N315" s="649"/>
      <c r="O315" s="649"/>
      <c r="P315" s="649"/>
      <c r="Q315" s="649"/>
      <c r="R315" s="673"/>
      <c r="S315" s="674"/>
      <c r="T315" s="649"/>
      <c r="U315" s="649"/>
    </row>
    <row r="316" spans="1:21">
      <c r="A316" s="649"/>
      <c r="B316" s="609"/>
      <c r="C316" s="649"/>
      <c r="D316" s="649"/>
      <c r="E316" s="649"/>
      <c r="F316" s="649"/>
      <c r="G316" s="682"/>
      <c r="H316" s="682"/>
      <c r="I316" s="683"/>
      <c r="J316" s="649"/>
      <c r="K316" s="649"/>
      <c r="L316" s="683" t="str">
        <f t="shared" si="6"/>
        <v/>
      </c>
      <c r="M316" s="649"/>
      <c r="N316" s="649"/>
      <c r="O316" s="649"/>
      <c r="P316" s="649"/>
      <c r="Q316" s="649"/>
      <c r="R316" s="673"/>
      <c r="S316" s="674"/>
      <c r="T316" s="649"/>
      <c r="U316" s="649"/>
    </row>
    <row r="317" spans="1:21">
      <c r="A317" s="649"/>
      <c r="B317" s="609"/>
      <c r="C317" s="649"/>
      <c r="D317" s="649"/>
      <c r="E317" s="649"/>
      <c r="F317" s="649"/>
      <c r="G317" s="682"/>
      <c r="H317" s="682"/>
      <c r="I317" s="683"/>
      <c r="J317" s="649"/>
      <c r="K317" s="649"/>
      <c r="L317" s="683" t="str">
        <f t="shared" si="6"/>
        <v/>
      </c>
      <c r="M317" s="649"/>
      <c r="N317" s="649"/>
      <c r="O317" s="649"/>
      <c r="P317" s="649"/>
      <c r="Q317" s="649"/>
      <c r="R317" s="673"/>
      <c r="S317" s="674"/>
      <c r="T317" s="649"/>
      <c r="U317" s="649"/>
    </row>
    <row r="318" spans="1:21">
      <c r="A318" s="649"/>
      <c r="B318" s="609"/>
      <c r="C318" s="649"/>
      <c r="D318" s="649"/>
      <c r="E318" s="649"/>
      <c r="F318" s="649"/>
      <c r="G318" s="682"/>
      <c r="H318" s="682"/>
      <c r="I318" s="683"/>
      <c r="J318" s="649"/>
      <c r="K318" s="649"/>
      <c r="L318" s="683" t="str">
        <f t="shared" si="6"/>
        <v/>
      </c>
      <c r="M318" s="649"/>
      <c r="N318" s="649"/>
      <c r="O318" s="649"/>
      <c r="P318" s="649"/>
      <c r="Q318" s="649"/>
      <c r="R318" s="673"/>
      <c r="S318" s="674"/>
      <c r="T318" s="649"/>
      <c r="U318" s="649"/>
    </row>
    <row r="319" spans="1:21">
      <c r="A319" s="649"/>
      <c r="B319" s="609"/>
      <c r="C319" s="649"/>
      <c r="D319" s="649"/>
      <c r="E319" s="649"/>
      <c r="F319" s="649"/>
      <c r="G319" s="682"/>
      <c r="H319" s="682"/>
      <c r="I319" s="683"/>
      <c r="J319" s="649"/>
      <c r="K319" s="649"/>
      <c r="L319" s="683" t="str">
        <f t="shared" si="6"/>
        <v/>
      </c>
      <c r="M319" s="649"/>
      <c r="N319" s="649"/>
      <c r="O319" s="649"/>
      <c r="P319" s="649"/>
      <c r="Q319" s="649"/>
      <c r="R319" s="673"/>
      <c r="S319" s="674"/>
      <c r="T319" s="649"/>
      <c r="U319" s="649"/>
    </row>
    <row r="320" spans="1:21">
      <c r="A320" s="649"/>
      <c r="B320" s="609"/>
      <c r="C320" s="649"/>
      <c r="D320" s="649"/>
      <c r="E320" s="649"/>
      <c r="F320" s="649"/>
      <c r="G320" s="682"/>
      <c r="H320" s="682"/>
      <c r="I320" s="683"/>
      <c r="J320" s="649"/>
      <c r="K320" s="649"/>
      <c r="L320" s="683" t="str">
        <f t="shared" si="6"/>
        <v/>
      </c>
      <c r="M320" s="649"/>
      <c r="N320" s="649"/>
      <c r="O320" s="649"/>
      <c r="P320" s="649"/>
      <c r="Q320" s="649"/>
      <c r="R320" s="673"/>
      <c r="S320" s="674"/>
      <c r="T320" s="649"/>
      <c r="U320" s="649"/>
    </row>
    <row r="321" spans="1:21">
      <c r="A321" s="649"/>
      <c r="B321" s="609"/>
      <c r="C321" s="649"/>
      <c r="D321" s="649"/>
      <c r="E321" s="649"/>
      <c r="F321" s="649"/>
      <c r="G321" s="682"/>
      <c r="H321" s="682"/>
      <c r="I321" s="683"/>
      <c r="J321" s="649"/>
      <c r="K321" s="649"/>
      <c r="L321" s="683" t="str">
        <f t="shared" si="6"/>
        <v/>
      </c>
      <c r="M321" s="649"/>
      <c r="N321" s="649"/>
      <c r="O321" s="649"/>
      <c r="P321" s="649"/>
      <c r="Q321" s="649"/>
      <c r="R321" s="673"/>
      <c r="S321" s="674"/>
      <c r="T321" s="649"/>
      <c r="U321" s="649"/>
    </row>
    <row r="322" spans="1:21">
      <c r="A322" s="649"/>
      <c r="B322" s="609"/>
      <c r="C322" s="649"/>
      <c r="D322" s="649"/>
      <c r="E322" s="649"/>
      <c r="F322" s="649"/>
      <c r="G322" s="682"/>
      <c r="H322" s="682"/>
      <c r="I322" s="683"/>
      <c r="J322" s="649"/>
      <c r="K322" s="649"/>
      <c r="L322" s="683" t="str">
        <f t="shared" si="6"/>
        <v/>
      </c>
      <c r="M322" s="649"/>
      <c r="N322" s="649"/>
      <c r="O322" s="649"/>
      <c r="P322" s="649"/>
      <c r="Q322" s="649"/>
      <c r="R322" s="673"/>
      <c r="S322" s="674"/>
      <c r="T322" s="649"/>
      <c r="U322" s="649"/>
    </row>
    <row r="323" spans="1:21">
      <c r="A323" s="649"/>
      <c r="B323" s="609"/>
      <c r="C323" s="649"/>
      <c r="D323" s="649"/>
      <c r="E323" s="649"/>
      <c r="F323" s="649"/>
      <c r="G323" s="682"/>
      <c r="H323" s="682"/>
      <c r="I323" s="683"/>
      <c r="J323" s="649"/>
      <c r="K323" s="649"/>
      <c r="L323" s="683" t="str">
        <f t="shared" si="6"/>
        <v/>
      </c>
      <c r="M323" s="649"/>
      <c r="N323" s="649"/>
      <c r="O323" s="649"/>
      <c r="P323" s="649"/>
      <c r="Q323" s="649"/>
      <c r="R323" s="673"/>
      <c r="S323" s="674"/>
      <c r="T323" s="649"/>
      <c r="U323" s="649"/>
    </row>
    <row r="324" spans="1:21">
      <c r="A324" s="649"/>
      <c r="B324" s="609"/>
      <c r="C324" s="649"/>
      <c r="D324" s="649"/>
      <c r="E324" s="649"/>
      <c r="F324" s="649"/>
      <c r="G324" s="682"/>
      <c r="H324" s="682"/>
      <c r="I324" s="683"/>
      <c r="J324" s="649"/>
      <c r="K324" s="649"/>
      <c r="L324" s="683" t="str">
        <f t="shared" si="6"/>
        <v/>
      </c>
      <c r="M324" s="649"/>
      <c r="N324" s="649"/>
      <c r="O324" s="649"/>
      <c r="P324" s="649"/>
      <c r="Q324" s="649"/>
      <c r="R324" s="673"/>
      <c r="S324" s="674"/>
      <c r="T324" s="649"/>
      <c r="U324" s="649"/>
    </row>
    <row r="325" spans="1:21">
      <c r="A325" s="649"/>
      <c r="B325" s="609"/>
      <c r="C325" s="649"/>
      <c r="D325" s="649"/>
      <c r="E325" s="649"/>
      <c r="F325" s="649"/>
      <c r="G325" s="682"/>
      <c r="H325" s="682"/>
      <c r="I325" s="683"/>
      <c r="J325" s="649"/>
      <c r="K325" s="649"/>
      <c r="L325" s="683" t="str">
        <f t="shared" si="6"/>
        <v/>
      </c>
      <c r="M325" s="649"/>
      <c r="N325" s="649"/>
      <c r="O325" s="649"/>
      <c r="P325" s="649"/>
      <c r="Q325" s="649"/>
      <c r="R325" s="673"/>
      <c r="S325" s="674"/>
      <c r="T325" s="649"/>
      <c r="U325" s="649"/>
    </row>
    <row r="326" spans="1:21">
      <c r="A326" s="649"/>
      <c r="B326" s="609"/>
      <c r="C326" s="649"/>
      <c r="D326" s="649"/>
      <c r="E326" s="649"/>
      <c r="F326" s="649"/>
      <c r="G326" s="682"/>
      <c r="H326" s="682"/>
      <c r="I326" s="683"/>
      <c r="J326" s="649"/>
      <c r="K326" s="649"/>
      <c r="L326" s="683" t="str">
        <f t="shared" si="6"/>
        <v/>
      </c>
      <c r="M326" s="649"/>
      <c r="N326" s="649"/>
      <c r="O326" s="649"/>
      <c r="P326" s="649"/>
      <c r="Q326" s="649"/>
      <c r="R326" s="673"/>
      <c r="S326" s="674"/>
      <c r="T326" s="649"/>
      <c r="U326" s="649"/>
    </row>
    <row r="327" spans="1:21">
      <c r="A327" s="649"/>
      <c r="B327" s="609"/>
      <c r="C327" s="649"/>
      <c r="D327" s="649"/>
      <c r="E327" s="649"/>
      <c r="F327" s="649"/>
      <c r="G327" s="682"/>
      <c r="H327" s="682"/>
      <c r="I327" s="683"/>
      <c r="J327" s="649"/>
      <c r="K327" s="649"/>
      <c r="L327" s="683" t="str">
        <f t="shared" si="6"/>
        <v/>
      </c>
      <c r="M327" s="649"/>
      <c r="N327" s="649"/>
      <c r="O327" s="649"/>
      <c r="P327" s="649"/>
      <c r="Q327" s="649"/>
      <c r="R327" s="673"/>
      <c r="S327" s="674"/>
      <c r="T327" s="649"/>
      <c r="U327" s="649"/>
    </row>
    <row r="328" spans="1:21">
      <c r="A328" s="649"/>
      <c r="B328" s="609"/>
      <c r="C328" s="649"/>
      <c r="D328" s="649"/>
      <c r="E328" s="649"/>
      <c r="F328" s="649"/>
      <c r="G328" s="682"/>
      <c r="H328" s="682"/>
      <c r="I328" s="683"/>
      <c r="J328" s="649"/>
      <c r="K328" s="649"/>
      <c r="L328" s="683" t="str">
        <f t="shared" si="6"/>
        <v/>
      </c>
      <c r="M328" s="649"/>
      <c r="N328" s="649"/>
      <c r="O328" s="649"/>
      <c r="P328" s="649"/>
      <c r="Q328" s="649"/>
      <c r="R328" s="673"/>
      <c r="S328" s="674"/>
      <c r="T328" s="649"/>
      <c r="U328" s="649"/>
    </row>
    <row r="329" spans="1:21">
      <c r="A329" s="649"/>
      <c r="B329" s="609"/>
      <c r="C329" s="649"/>
      <c r="D329" s="649"/>
      <c r="E329" s="649"/>
      <c r="F329" s="649"/>
      <c r="G329" s="682"/>
      <c r="H329" s="682"/>
      <c r="I329" s="683"/>
      <c r="J329" s="649"/>
      <c r="K329" s="649"/>
      <c r="L329" s="683" t="str">
        <f t="shared" si="6"/>
        <v/>
      </c>
      <c r="M329" s="649"/>
      <c r="N329" s="649"/>
      <c r="O329" s="649"/>
      <c r="P329" s="649"/>
      <c r="Q329" s="649"/>
      <c r="R329" s="673"/>
      <c r="S329" s="674"/>
      <c r="T329" s="649"/>
      <c r="U329" s="649"/>
    </row>
    <row r="330" spans="1:21">
      <c r="A330" s="649"/>
      <c r="B330" s="609"/>
      <c r="C330" s="649"/>
      <c r="D330" s="649"/>
      <c r="E330" s="649"/>
      <c r="F330" s="649"/>
      <c r="G330" s="682"/>
      <c r="H330" s="682"/>
      <c r="I330" s="683"/>
      <c r="J330" s="649"/>
      <c r="K330" s="649"/>
      <c r="L330" s="683" t="str">
        <f t="shared" si="6"/>
        <v/>
      </c>
      <c r="M330" s="649"/>
      <c r="N330" s="649"/>
      <c r="O330" s="649"/>
      <c r="P330" s="649"/>
      <c r="Q330" s="649"/>
      <c r="R330" s="673"/>
      <c r="S330" s="674"/>
      <c r="T330" s="649"/>
      <c r="U330" s="649"/>
    </row>
    <row r="331" spans="1:21">
      <c r="A331" s="649"/>
      <c r="B331" s="609"/>
      <c r="C331" s="649"/>
      <c r="D331" s="649"/>
      <c r="E331" s="649"/>
      <c r="F331" s="649"/>
      <c r="G331" s="682"/>
      <c r="H331" s="682"/>
      <c r="I331" s="683"/>
      <c r="J331" s="649"/>
      <c r="K331" s="649"/>
      <c r="L331" s="683" t="str">
        <f t="shared" si="6"/>
        <v/>
      </c>
      <c r="M331" s="649"/>
      <c r="N331" s="649"/>
      <c r="O331" s="649"/>
      <c r="P331" s="649"/>
      <c r="Q331" s="649"/>
      <c r="R331" s="673"/>
      <c r="S331" s="674"/>
      <c r="T331" s="649"/>
      <c r="U331" s="649"/>
    </row>
    <row r="332" spans="1:21">
      <c r="A332" s="649"/>
      <c r="B332" s="609"/>
      <c r="C332" s="649"/>
      <c r="D332" s="649"/>
      <c r="E332" s="649"/>
      <c r="F332" s="649"/>
      <c r="G332" s="682"/>
      <c r="H332" s="682"/>
      <c r="I332" s="683"/>
      <c r="J332" s="649"/>
      <c r="K332" s="649"/>
      <c r="L332" s="683" t="str">
        <f t="shared" si="6"/>
        <v/>
      </c>
      <c r="M332" s="649"/>
      <c r="N332" s="649"/>
      <c r="O332" s="649"/>
      <c r="P332" s="649"/>
      <c r="Q332" s="649"/>
      <c r="R332" s="673"/>
      <c r="S332" s="674"/>
      <c r="T332" s="649"/>
      <c r="U332" s="649"/>
    </row>
    <row r="333" spans="1:21">
      <c r="A333" s="649"/>
      <c r="B333" s="609"/>
      <c r="C333" s="649"/>
      <c r="D333" s="649"/>
      <c r="E333" s="649"/>
      <c r="F333" s="649"/>
      <c r="G333" s="682"/>
      <c r="H333" s="682"/>
      <c r="I333" s="683"/>
      <c r="J333" s="649"/>
      <c r="K333" s="649"/>
      <c r="L333" s="683" t="str">
        <f t="shared" si="6"/>
        <v/>
      </c>
      <c r="M333" s="649"/>
      <c r="N333" s="649"/>
      <c r="O333" s="649"/>
      <c r="P333" s="649"/>
      <c r="Q333" s="649"/>
      <c r="R333" s="673"/>
      <c r="S333" s="674"/>
      <c r="T333" s="649"/>
      <c r="U333" s="649"/>
    </row>
    <row r="334" spans="1:21">
      <c r="A334" s="649"/>
      <c r="B334" s="609"/>
      <c r="C334" s="649"/>
      <c r="D334" s="649"/>
      <c r="E334" s="649"/>
      <c r="F334" s="649"/>
      <c r="G334" s="682"/>
      <c r="H334" s="682"/>
      <c r="I334" s="683"/>
      <c r="J334" s="649"/>
      <c r="K334" s="649"/>
      <c r="L334" s="683" t="str">
        <f t="shared" si="6"/>
        <v/>
      </c>
      <c r="M334" s="649"/>
      <c r="N334" s="649"/>
      <c r="O334" s="649"/>
      <c r="P334" s="649"/>
      <c r="Q334" s="649"/>
      <c r="R334" s="673"/>
      <c r="S334" s="674"/>
      <c r="T334" s="649"/>
      <c r="U334" s="649"/>
    </row>
    <row r="335" spans="1:21">
      <c r="A335" s="649"/>
      <c r="B335" s="609"/>
      <c r="C335" s="649"/>
      <c r="D335" s="649"/>
      <c r="E335" s="649"/>
      <c r="F335" s="649"/>
      <c r="G335" s="682"/>
      <c r="H335" s="682"/>
      <c r="I335" s="683"/>
      <c r="J335" s="649"/>
      <c r="K335" s="649"/>
      <c r="L335" s="683" t="str">
        <f t="shared" si="6"/>
        <v/>
      </c>
      <c r="M335" s="649"/>
      <c r="N335" s="649"/>
      <c r="O335" s="649"/>
      <c r="P335" s="649"/>
      <c r="Q335" s="649"/>
      <c r="R335" s="673"/>
      <c r="S335" s="674"/>
      <c r="T335" s="649"/>
      <c r="U335" s="649"/>
    </row>
    <row r="336" spans="1:21">
      <c r="A336" s="649"/>
      <c r="B336" s="609"/>
      <c r="C336" s="649"/>
      <c r="D336" s="649"/>
      <c r="E336" s="649"/>
      <c r="F336" s="649"/>
      <c r="G336" s="682"/>
      <c r="H336" s="682"/>
      <c r="I336" s="683"/>
      <c r="J336" s="649"/>
      <c r="K336" s="649"/>
      <c r="L336" s="683" t="str">
        <f t="shared" si="6"/>
        <v/>
      </c>
      <c r="M336" s="649"/>
      <c r="N336" s="649"/>
      <c r="O336" s="649"/>
      <c r="P336" s="649"/>
      <c r="Q336" s="649"/>
      <c r="R336" s="673"/>
      <c r="S336" s="674"/>
      <c r="T336" s="649"/>
      <c r="U336" s="649"/>
    </row>
    <row r="337" spans="1:21">
      <c r="A337" s="649"/>
      <c r="B337" s="609"/>
      <c r="C337" s="649"/>
      <c r="D337" s="649"/>
      <c r="E337" s="649"/>
      <c r="F337" s="649"/>
      <c r="G337" s="682"/>
      <c r="H337" s="682"/>
      <c r="I337" s="683"/>
      <c r="J337" s="649"/>
      <c r="K337" s="649"/>
      <c r="L337" s="683" t="str">
        <f t="shared" si="6"/>
        <v/>
      </c>
      <c r="M337" s="649"/>
      <c r="N337" s="649"/>
      <c r="O337" s="649"/>
      <c r="P337" s="649"/>
      <c r="Q337" s="649"/>
      <c r="R337" s="673"/>
      <c r="S337" s="674"/>
      <c r="T337" s="649"/>
      <c r="U337" s="649"/>
    </row>
    <row r="338" spans="1:21">
      <c r="A338" s="649"/>
      <c r="B338" s="609"/>
      <c r="C338" s="649"/>
      <c r="D338" s="649"/>
      <c r="E338" s="649"/>
      <c r="F338" s="649"/>
      <c r="G338" s="682"/>
      <c r="H338" s="682"/>
      <c r="I338" s="683"/>
      <c r="J338" s="649"/>
      <c r="K338" s="649"/>
      <c r="L338" s="683" t="str">
        <f t="shared" si="6"/>
        <v/>
      </c>
      <c r="M338" s="649"/>
      <c r="N338" s="649"/>
      <c r="O338" s="649"/>
      <c r="P338" s="649"/>
      <c r="Q338" s="649"/>
      <c r="R338" s="673"/>
      <c r="S338" s="674"/>
      <c r="T338" s="649"/>
      <c r="U338" s="649"/>
    </row>
    <row r="339" spans="1:21">
      <c r="A339" s="649"/>
      <c r="B339" s="609"/>
      <c r="C339" s="649"/>
      <c r="D339" s="649"/>
      <c r="E339" s="649"/>
      <c r="F339" s="649"/>
      <c r="G339" s="682"/>
      <c r="H339" s="682"/>
      <c r="I339" s="683"/>
      <c r="J339" s="649"/>
      <c r="K339" s="649"/>
      <c r="L339" s="683" t="str">
        <f t="shared" si="6"/>
        <v/>
      </c>
      <c r="M339" s="649"/>
      <c r="N339" s="649"/>
      <c r="O339" s="649"/>
      <c r="P339" s="649"/>
      <c r="Q339" s="649"/>
      <c r="R339" s="673"/>
      <c r="S339" s="674"/>
      <c r="T339" s="649"/>
      <c r="U339" s="649"/>
    </row>
    <row r="340" spans="1:21">
      <c r="A340" s="649"/>
      <c r="B340" s="609"/>
      <c r="C340" s="649"/>
      <c r="D340" s="649"/>
      <c r="E340" s="649"/>
      <c r="F340" s="649"/>
      <c r="G340" s="682"/>
      <c r="H340" s="682"/>
      <c r="I340" s="683"/>
      <c r="J340" s="649"/>
      <c r="K340" s="649"/>
      <c r="L340" s="683" t="str">
        <f t="shared" si="6"/>
        <v/>
      </c>
      <c r="M340" s="649"/>
      <c r="N340" s="649"/>
      <c r="O340" s="649"/>
      <c r="P340" s="649"/>
      <c r="Q340" s="649"/>
      <c r="R340" s="673"/>
      <c r="S340" s="674"/>
      <c r="T340" s="649"/>
      <c r="U340" s="649"/>
    </row>
    <row r="341" spans="1:21">
      <c r="A341" s="649"/>
      <c r="B341" s="609"/>
      <c r="C341" s="649"/>
      <c r="D341" s="649"/>
      <c r="E341" s="649"/>
      <c r="F341" s="649"/>
      <c r="G341" s="682"/>
      <c r="H341" s="682"/>
      <c r="I341" s="683"/>
      <c r="J341" s="649"/>
      <c r="K341" s="649"/>
      <c r="L341" s="683" t="str">
        <f t="shared" si="6"/>
        <v/>
      </c>
      <c r="M341" s="649"/>
      <c r="N341" s="649"/>
      <c r="O341" s="649"/>
      <c r="P341" s="649"/>
      <c r="Q341" s="649"/>
      <c r="R341" s="673"/>
      <c r="S341" s="674"/>
      <c r="T341" s="649"/>
      <c r="U341" s="649"/>
    </row>
    <row r="342" spans="1:21">
      <c r="A342" s="649"/>
      <c r="B342" s="609"/>
      <c r="C342" s="649"/>
      <c r="D342" s="649"/>
      <c r="E342" s="649"/>
      <c r="F342" s="649"/>
      <c r="G342" s="682"/>
      <c r="H342" s="682"/>
      <c r="I342" s="683"/>
      <c r="J342" s="649"/>
      <c r="K342" s="649"/>
      <c r="L342" s="683" t="str">
        <f t="shared" si="6"/>
        <v/>
      </c>
      <c r="M342" s="649"/>
      <c r="N342" s="649"/>
      <c r="O342" s="649"/>
      <c r="P342" s="649"/>
      <c r="Q342" s="649"/>
      <c r="R342" s="673"/>
      <c r="S342" s="674"/>
      <c r="T342" s="649"/>
      <c r="U342" s="649"/>
    </row>
    <row r="343" spans="1:21">
      <c r="A343" s="649"/>
      <c r="B343" s="609"/>
      <c r="C343" s="649"/>
      <c r="D343" s="649"/>
      <c r="E343" s="649"/>
      <c r="F343" s="649"/>
      <c r="G343" s="682"/>
      <c r="H343" s="682"/>
      <c r="I343" s="683"/>
      <c r="J343" s="649"/>
      <c r="K343" s="649"/>
      <c r="L343" s="683" t="str">
        <f t="shared" si="6"/>
        <v/>
      </c>
      <c r="M343" s="649"/>
      <c r="N343" s="649"/>
      <c r="O343" s="649"/>
      <c r="P343" s="649"/>
      <c r="Q343" s="649"/>
      <c r="R343" s="673"/>
      <c r="S343" s="674"/>
      <c r="T343" s="649"/>
      <c r="U343" s="649"/>
    </row>
    <row r="344" spans="1:21">
      <c r="A344" s="649"/>
      <c r="B344" s="609"/>
      <c r="C344" s="649"/>
      <c r="D344" s="649"/>
      <c r="E344" s="649"/>
      <c r="F344" s="649"/>
      <c r="G344" s="682"/>
      <c r="H344" s="682"/>
      <c r="I344" s="683"/>
      <c r="J344" s="649"/>
      <c r="K344" s="649"/>
      <c r="L344" s="683" t="str">
        <f t="shared" si="6"/>
        <v/>
      </c>
      <c r="M344" s="649"/>
      <c r="N344" s="649"/>
      <c r="O344" s="649"/>
      <c r="P344" s="649"/>
      <c r="Q344" s="649"/>
      <c r="R344" s="673"/>
      <c r="S344" s="674"/>
      <c r="T344" s="649"/>
      <c r="U344" s="649"/>
    </row>
    <row r="345" spans="1:21">
      <c r="A345" s="649"/>
      <c r="B345" s="609"/>
      <c r="C345" s="649"/>
      <c r="D345" s="649"/>
      <c r="E345" s="649"/>
      <c r="F345" s="649"/>
      <c r="G345" s="682"/>
      <c r="H345" s="682"/>
      <c r="I345" s="683"/>
      <c r="J345" s="649"/>
      <c r="K345" s="649"/>
      <c r="L345" s="683" t="str">
        <f t="shared" si="6"/>
        <v/>
      </c>
      <c r="M345" s="649"/>
      <c r="N345" s="649"/>
      <c r="O345" s="649"/>
      <c r="P345" s="649"/>
      <c r="Q345" s="649"/>
      <c r="R345" s="673"/>
      <c r="S345" s="674"/>
      <c r="T345" s="649"/>
      <c r="U345" s="649"/>
    </row>
    <row r="346" spans="1:21">
      <c r="A346" s="649"/>
      <c r="B346" s="609"/>
      <c r="C346" s="649"/>
      <c r="D346" s="649"/>
      <c r="E346" s="649"/>
      <c r="F346" s="649"/>
      <c r="G346" s="682"/>
      <c r="H346" s="682"/>
      <c r="I346" s="683"/>
      <c r="J346" s="649"/>
      <c r="K346" s="649"/>
      <c r="L346" s="683" t="str">
        <f t="shared" si="6"/>
        <v/>
      </c>
      <c r="M346" s="649"/>
      <c r="N346" s="649"/>
      <c r="O346" s="649"/>
      <c r="P346" s="649"/>
      <c r="Q346" s="649"/>
      <c r="R346" s="673"/>
      <c r="S346" s="674"/>
      <c r="T346" s="649"/>
      <c r="U346" s="649"/>
    </row>
    <row r="347" spans="1:21">
      <c r="A347" s="649"/>
      <c r="B347" s="609"/>
      <c r="C347" s="649"/>
      <c r="D347" s="649"/>
      <c r="E347" s="649"/>
      <c r="F347" s="649"/>
      <c r="G347" s="682"/>
      <c r="H347" s="682"/>
      <c r="I347" s="683"/>
      <c r="J347" s="649"/>
      <c r="K347" s="649"/>
      <c r="L347" s="683" t="str">
        <f t="shared" si="6"/>
        <v/>
      </c>
      <c r="M347" s="649"/>
      <c r="N347" s="649"/>
      <c r="O347" s="649"/>
      <c r="P347" s="649"/>
      <c r="Q347" s="649"/>
      <c r="R347" s="673"/>
      <c r="S347" s="674"/>
      <c r="T347" s="649"/>
      <c r="U347" s="649"/>
    </row>
    <row r="348" spans="1:21">
      <c r="A348" s="649"/>
      <c r="B348" s="609"/>
      <c r="C348" s="649"/>
      <c r="D348" s="649"/>
      <c r="E348" s="649"/>
      <c r="F348" s="649"/>
      <c r="G348" s="682"/>
      <c r="H348" s="682"/>
      <c r="I348" s="683"/>
      <c r="J348" s="649"/>
      <c r="K348" s="649"/>
      <c r="L348" s="683" t="str">
        <f t="shared" si="6"/>
        <v/>
      </c>
      <c r="M348" s="649"/>
      <c r="N348" s="649"/>
      <c r="O348" s="649"/>
      <c r="P348" s="649"/>
      <c r="Q348" s="649"/>
      <c r="R348" s="673"/>
      <c r="S348" s="674"/>
      <c r="T348" s="649"/>
      <c r="U348" s="649"/>
    </row>
    <row r="349" spans="1:21">
      <c r="A349" s="649"/>
      <c r="B349" s="609"/>
      <c r="C349" s="649"/>
      <c r="D349" s="649"/>
      <c r="E349" s="649"/>
      <c r="F349" s="649"/>
      <c r="G349" s="682"/>
      <c r="H349" s="682"/>
      <c r="I349" s="683"/>
      <c r="J349" s="649"/>
      <c r="K349" s="649"/>
      <c r="L349" s="683" t="str">
        <f t="shared" si="6"/>
        <v/>
      </c>
      <c r="M349" s="649"/>
      <c r="N349" s="649"/>
      <c r="O349" s="649"/>
      <c r="P349" s="649"/>
      <c r="Q349" s="649"/>
      <c r="R349" s="673"/>
      <c r="S349" s="674"/>
      <c r="T349" s="649"/>
      <c r="U349" s="649"/>
    </row>
    <row r="350" spans="1:21">
      <c r="A350" s="649"/>
      <c r="B350" s="609"/>
      <c r="C350" s="649"/>
      <c r="D350" s="649"/>
      <c r="E350" s="649"/>
      <c r="F350" s="649"/>
      <c r="G350" s="682"/>
      <c r="H350" s="682"/>
      <c r="I350" s="683"/>
      <c r="J350" s="649"/>
      <c r="K350" s="649"/>
      <c r="L350" s="683" t="str">
        <f t="shared" si="6"/>
        <v/>
      </c>
      <c r="M350" s="649"/>
      <c r="N350" s="649"/>
      <c r="O350" s="649"/>
      <c r="P350" s="649"/>
      <c r="Q350" s="649"/>
      <c r="R350" s="673"/>
      <c r="S350" s="674"/>
      <c r="T350" s="649"/>
      <c r="U350" s="649"/>
    </row>
    <row r="351" spans="1:21">
      <c r="A351" s="649"/>
      <c r="B351" s="609"/>
      <c r="C351" s="649"/>
      <c r="D351" s="649"/>
      <c r="E351" s="649"/>
      <c r="F351" s="649"/>
      <c r="G351" s="682"/>
      <c r="H351" s="682"/>
      <c r="I351" s="683"/>
      <c r="J351" s="649"/>
      <c r="K351" s="649"/>
      <c r="L351" s="683" t="str">
        <f t="shared" si="6"/>
        <v/>
      </c>
      <c r="M351" s="649"/>
      <c r="N351" s="649"/>
      <c r="O351" s="649"/>
      <c r="P351" s="649"/>
      <c r="Q351" s="649"/>
      <c r="R351" s="673"/>
      <c r="S351" s="674"/>
      <c r="T351" s="649"/>
      <c r="U351" s="649"/>
    </row>
    <row r="352" spans="1:21">
      <c r="A352" s="649"/>
      <c r="B352" s="609"/>
      <c r="C352" s="649"/>
      <c r="D352" s="649"/>
      <c r="E352" s="649"/>
      <c r="F352" s="649"/>
      <c r="G352" s="682"/>
      <c r="H352" s="682"/>
      <c r="I352" s="683"/>
      <c r="J352" s="649"/>
      <c r="K352" s="649"/>
      <c r="L352" s="683" t="str">
        <f t="shared" si="6"/>
        <v/>
      </c>
      <c r="M352" s="649"/>
      <c r="N352" s="649"/>
      <c r="O352" s="649"/>
      <c r="P352" s="649"/>
      <c r="Q352" s="649"/>
      <c r="R352" s="673"/>
      <c r="S352" s="674"/>
      <c r="T352" s="649"/>
      <c r="U352" s="649"/>
    </row>
    <row r="353" spans="1:21">
      <c r="A353" s="649"/>
      <c r="B353" s="609"/>
      <c r="C353" s="649"/>
      <c r="D353" s="649"/>
      <c r="E353" s="649"/>
      <c r="F353" s="649"/>
      <c r="G353" s="682"/>
      <c r="H353" s="682"/>
      <c r="I353" s="683"/>
      <c r="J353" s="649"/>
      <c r="K353" s="649"/>
      <c r="L353" s="683" t="str">
        <f t="shared" si="6"/>
        <v/>
      </c>
      <c r="M353" s="649"/>
      <c r="N353" s="649"/>
      <c r="O353" s="649"/>
      <c r="P353" s="649"/>
      <c r="Q353" s="649"/>
      <c r="R353" s="673"/>
      <c r="S353" s="674"/>
      <c r="T353" s="649"/>
      <c r="U353" s="649"/>
    </row>
    <row r="354" spans="1:21">
      <c r="A354" s="649"/>
      <c r="B354" s="609"/>
      <c r="C354" s="649"/>
      <c r="D354" s="649"/>
      <c r="E354" s="649"/>
      <c r="F354" s="649"/>
      <c r="G354" s="682"/>
      <c r="H354" s="682"/>
      <c r="I354" s="683"/>
      <c r="J354" s="649"/>
      <c r="K354" s="649"/>
      <c r="L354" s="683" t="str">
        <f t="shared" si="6"/>
        <v/>
      </c>
      <c r="M354" s="649"/>
      <c r="N354" s="649"/>
      <c r="O354" s="649"/>
      <c r="P354" s="649"/>
      <c r="Q354" s="649"/>
      <c r="R354" s="673"/>
      <c r="S354" s="674"/>
      <c r="T354" s="649"/>
      <c r="U354" s="649"/>
    </row>
    <row r="355" spans="1:21">
      <c r="A355" s="649"/>
      <c r="B355" s="609"/>
      <c r="C355" s="649"/>
      <c r="D355" s="649"/>
      <c r="E355" s="649"/>
      <c r="F355" s="649"/>
      <c r="G355" s="682"/>
      <c r="H355" s="682"/>
      <c r="I355" s="683"/>
      <c r="J355" s="649"/>
      <c r="K355" s="649"/>
      <c r="L355" s="683" t="str">
        <f t="shared" si="6"/>
        <v/>
      </c>
      <c r="M355" s="649"/>
      <c r="N355" s="649"/>
      <c r="O355" s="649"/>
      <c r="P355" s="649"/>
      <c r="Q355" s="649"/>
      <c r="R355" s="673"/>
      <c r="S355" s="674"/>
      <c r="T355" s="649"/>
      <c r="U355" s="649"/>
    </row>
    <row r="356" spans="1:21">
      <c r="A356" s="649"/>
      <c r="B356" s="609"/>
      <c r="C356" s="649"/>
      <c r="D356" s="649"/>
      <c r="E356" s="649"/>
      <c r="F356" s="649"/>
      <c r="G356" s="682"/>
      <c r="H356" s="682"/>
      <c r="I356" s="683"/>
      <c r="J356" s="649"/>
      <c r="K356" s="649"/>
      <c r="L356" s="683" t="str">
        <f t="shared" si="6"/>
        <v/>
      </c>
      <c r="M356" s="649"/>
      <c r="N356" s="649"/>
      <c r="O356" s="649"/>
      <c r="P356" s="649"/>
      <c r="Q356" s="649"/>
      <c r="R356" s="673"/>
      <c r="S356" s="674"/>
      <c r="T356" s="649"/>
      <c r="U356" s="649"/>
    </row>
    <row r="357" spans="1:21">
      <c r="A357" s="649"/>
      <c r="B357" s="609"/>
      <c r="C357" s="649"/>
      <c r="D357" s="649"/>
      <c r="E357" s="649"/>
      <c r="F357" s="649"/>
      <c r="G357" s="682"/>
      <c r="H357" s="682"/>
      <c r="I357" s="683"/>
      <c r="J357" s="649"/>
      <c r="K357" s="649"/>
      <c r="L357" s="683" t="str">
        <f t="shared" si="6"/>
        <v/>
      </c>
      <c r="M357" s="649"/>
      <c r="N357" s="649"/>
      <c r="O357" s="649"/>
      <c r="P357" s="649"/>
      <c r="Q357" s="649"/>
      <c r="R357" s="673"/>
      <c r="S357" s="674"/>
      <c r="T357" s="649"/>
      <c r="U357" s="649"/>
    </row>
    <row r="358" spans="1:21">
      <c r="A358" s="649"/>
      <c r="B358" s="609"/>
      <c r="C358" s="649"/>
      <c r="D358" s="649"/>
      <c r="E358" s="649"/>
      <c r="F358" s="649"/>
      <c r="G358" s="682"/>
      <c r="H358" s="682"/>
      <c r="I358" s="683"/>
      <c r="J358" s="649"/>
      <c r="K358" s="649"/>
      <c r="L358" s="683" t="str">
        <f t="shared" si="6"/>
        <v/>
      </c>
      <c r="M358" s="649"/>
      <c r="N358" s="649"/>
      <c r="O358" s="649"/>
      <c r="P358" s="649"/>
      <c r="Q358" s="649"/>
      <c r="R358" s="673"/>
      <c r="S358" s="674"/>
      <c r="T358" s="649"/>
      <c r="U358" s="649"/>
    </row>
    <row r="359" spans="1:21">
      <c r="A359" s="649"/>
      <c r="B359" s="609"/>
      <c r="C359" s="649"/>
      <c r="D359" s="649"/>
      <c r="E359" s="649"/>
      <c r="F359" s="649"/>
      <c r="G359" s="682"/>
      <c r="H359" s="682"/>
      <c r="I359" s="683"/>
      <c r="J359" s="649"/>
      <c r="K359" s="649"/>
      <c r="L359" s="683" t="str">
        <f t="shared" si="6"/>
        <v/>
      </c>
      <c r="M359" s="649"/>
      <c r="N359" s="649"/>
      <c r="O359" s="649"/>
      <c r="P359" s="649"/>
      <c r="Q359" s="649"/>
      <c r="R359" s="673"/>
      <c r="S359" s="674"/>
      <c r="T359" s="649"/>
      <c r="U359" s="649"/>
    </row>
    <row r="360" spans="1:21">
      <c r="A360" s="649"/>
      <c r="B360" s="609"/>
      <c r="C360" s="649"/>
      <c r="D360" s="649"/>
      <c r="E360" s="649"/>
      <c r="F360" s="649"/>
      <c r="G360" s="682"/>
      <c r="H360" s="682"/>
      <c r="I360" s="683"/>
      <c r="J360" s="649"/>
      <c r="K360" s="649"/>
      <c r="L360" s="683" t="str">
        <f t="shared" si="6"/>
        <v/>
      </c>
      <c r="M360" s="649"/>
      <c r="N360" s="649"/>
      <c r="O360" s="649"/>
      <c r="P360" s="649"/>
      <c r="Q360" s="649"/>
      <c r="R360" s="673"/>
      <c r="S360" s="674"/>
      <c r="T360" s="649"/>
      <c r="U360" s="649"/>
    </row>
    <row r="361" spans="1:21">
      <c r="A361" s="649"/>
      <c r="B361" s="609"/>
      <c r="C361" s="649"/>
      <c r="D361" s="649"/>
      <c r="E361" s="649"/>
      <c r="F361" s="649"/>
      <c r="G361" s="682"/>
      <c r="H361" s="682"/>
      <c r="I361" s="683"/>
      <c r="J361" s="649"/>
      <c r="K361" s="649"/>
      <c r="L361" s="683" t="str">
        <f t="shared" si="6"/>
        <v/>
      </c>
      <c r="M361" s="649"/>
      <c r="N361" s="649"/>
      <c r="O361" s="649"/>
      <c r="P361" s="649"/>
      <c r="Q361" s="649"/>
      <c r="R361" s="673"/>
      <c r="S361" s="674"/>
      <c r="T361" s="649"/>
      <c r="U361" s="649"/>
    </row>
    <row r="362" spans="1:21">
      <c r="A362" s="649"/>
      <c r="B362" s="609"/>
      <c r="C362" s="649"/>
      <c r="D362" s="649"/>
      <c r="E362" s="649"/>
      <c r="F362" s="649"/>
      <c r="G362" s="682"/>
      <c r="H362" s="682"/>
      <c r="I362" s="683"/>
      <c r="J362" s="649"/>
      <c r="K362" s="649"/>
      <c r="L362" s="683" t="str">
        <f t="shared" si="6"/>
        <v/>
      </c>
      <c r="M362" s="649"/>
      <c r="N362" s="649"/>
      <c r="O362" s="649"/>
      <c r="P362" s="649"/>
      <c r="Q362" s="649"/>
      <c r="R362" s="673"/>
      <c r="S362" s="674"/>
      <c r="T362" s="649"/>
      <c r="U362" s="649"/>
    </row>
    <row r="363" spans="1:21">
      <c r="A363" s="649"/>
      <c r="B363" s="609"/>
      <c r="C363" s="649"/>
      <c r="D363" s="649"/>
      <c r="E363" s="649"/>
      <c r="F363" s="649"/>
      <c r="G363" s="682"/>
      <c r="H363" s="682"/>
      <c r="I363" s="683"/>
      <c r="J363" s="649"/>
      <c r="K363" s="649"/>
      <c r="L363" s="683" t="str">
        <f t="shared" si="6"/>
        <v/>
      </c>
      <c r="M363" s="649"/>
      <c r="N363" s="649"/>
      <c r="O363" s="649"/>
      <c r="P363" s="649"/>
      <c r="Q363" s="649"/>
      <c r="R363" s="673"/>
      <c r="S363" s="674"/>
      <c r="T363" s="649"/>
      <c r="U363" s="649"/>
    </row>
    <row r="364" spans="1:21">
      <c r="A364" s="649"/>
      <c r="B364" s="609"/>
      <c r="C364" s="649"/>
      <c r="D364" s="649"/>
      <c r="E364" s="649"/>
      <c r="F364" s="649"/>
      <c r="G364" s="682"/>
      <c r="H364" s="682"/>
      <c r="I364" s="683"/>
      <c r="J364" s="649"/>
      <c r="K364" s="649"/>
      <c r="L364" s="683" t="str">
        <f t="shared" si="6"/>
        <v/>
      </c>
      <c r="M364" s="649"/>
      <c r="N364" s="649"/>
      <c r="O364" s="649"/>
      <c r="P364" s="649"/>
      <c r="Q364" s="649"/>
      <c r="R364" s="673"/>
      <c r="S364" s="674"/>
      <c r="T364" s="649"/>
      <c r="U364" s="649"/>
    </row>
    <row r="365" spans="1:21">
      <c r="A365" s="649"/>
      <c r="B365" s="609"/>
      <c r="C365" s="649"/>
      <c r="D365" s="649"/>
      <c r="E365" s="649"/>
      <c r="F365" s="649"/>
      <c r="G365" s="682"/>
      <c r="H365" s="682"/>
      <c r="I365" s="683"/>
      <c r="J365" s="649"/>
      <c r="K365" s="649"/>
      <c r="L365" s="683" t="str">
        <f t="shared" si="6"/>
        <v/>
      </c>
      <c r="M365" s="649"/>
      <c r="N365" s="649"/>
      <c r="O365" s="649"/>
      <c r="P365" s="649"/>
      <c r="Q365" s="649"/>
      <c r="R365" s="673"/>
      <c r="S365" s="674"/>
      <c r="T365" s="649"/>
      <c r="U365" s="649"/>
    </row>
    <row r="366" spans="1:21">
      <c r="A366" s="649"/>
      <c r="B366" s="609"/>
      <c r="C366" s="649"/>
      <c r="D366" s="649"/>
      <c r="E366" s="649"/>
      <c r="F366" s="649"/>
      <c r="G366" s="682"/>
      <c r="H366" s="682"/>
      <c r="I366" s="683"/>
      <c r="J366" s="649"/>
      <c r="K366" s="649"/>
      <c r="L366" s="683" t="str">
        <f t="shared" si="6"/>
        <v/>
      </c>
      <c r="M366" s="649"/>
      <c r="N366" s="649"/>
      <c r="O366" s="649"/>
      <c r="P366" s="649"/>
      <c r="Q366" s="649"/>
      <c r="R366" s="673"/>
      <c r="S366" s="674"/>
      <c r="T366" s="649"/>
      <c r="U366" s="649"/>
    </row>
    <row r="367" spans="1:21">
      <c r="A367" s="649"/>
      <c r="B367" s="609"/>
      <c r="C367" s="649"/>
      <c r="D367" s="649"/>
      <c r="E367" s="649"/>
      <c r="F367" s="649"/>
      <c r="G367" s="682"/>
      <c r="H367" s="682"/>
      <c r="I367" s="683"/>
      <c r="J367" s="649"/>
      <c r="K367" s="649"/>
      <c r="L367" s="683" t="str">
        <f t="shared" si="6"/>
        <v/>
      </c>
      <c r="M367" s="649"/>
      <c r="N367" s="649"/>
      <c r="O367" s="649"/>
      <c r="P367" s="649"/>
      <c r="Q367" s="649"/>
      <c r="R367" s="673"/>
      <c r="S367" s="674"/>
      <c r="T367" s="649"/>
      <c r="U367" s="649"/>
    </row>
    <row r="368" spans="1:21">
      <c r="A368" s="649"/>
      <c r="B368" s="609"/>
      <c r="C368" s="649"/>
      <c r="D368" s="649"/>
      <c r="E368" s="649"/>
      <c r="F368" s="649"/>
      <c r="G368" s="682"/>
      <c r="H368" s="682"/>
      <c r="I368" s="683"/>
      <c r="J368" s="649"/>
      <c r="K368" s="649"/>
      <c r="L368" s="683" t="str">
        <f t="shared" si="6"/>
        <v/>
      </c>
      <c r="M368" s="649"/>
      <c r="N368" s="649"/>
      <c r="O368" s="649"/>
      <c r="P368" s="649"/>
      <c r="Q368" s="649"/>
      <c r="R368" s="673"/>
      <c r="S368" s="674"/>
      <c r="T368" s="649"/>
      <c r="U368" s="649"/>
    </row>
    <row r="369" spans="1:21">
      <c r="A369" s="649"/>
      <c r="B369" s="609"/>
      <c r="C369" s="649"/>
      <c r="D369" s="649"/>
      <c r="E369" s="649"/>
      <c r="F369" s="649"/>
      <c r="G369" s="682"/>
      <c r="H369" s="682"/>
      <c r="I369" s="683"/>
      <c r="J369" s="649"/>
      <c r="K369" s="649"/>
      <c r="L369" s="683" t="str">
        <f t="shared" si="6"/>
        <v/>
      </c>
      <c r="M369" s="649"/>
      <c r="N369" s="649"/>
      <c r="O369" s="649"/>
      <c r="P369" s="649"/>
      <c r="Q369" s="649"/>
      <c r="R369" s="673"/>
      <c r="S369" s="674"/>
      <c r="T369" s="649"/>
      <c r="U369" s="649"/>
    </row>
    <row r="370" spans="1:21">
      <c r="A370" s="649"/>
      <c r="B370" s="609"/>
      <c r="C370" s="649"/>
      <c r="D370" s="649"/>
      <c r="E370" s="649"/>
      <c r="F370" s="649"/>
      <c r="G370" s="682"/>
      <c r="H370" s="682"/>
      <c r="I370" s="683"/>
      <c r="J370" s="649"/>
      <c r="K370" s="649"/>
      <c r="L370" s="683" t="str">
        <f t="shared" si="6"/>
        <v/>
      </c>
      <c r="M370" s="649"/>
      <c r="N370" s="649"/>
      <c r="O370" s="649"/>
      <c r="P370" s="649"/>
      <c r="Q370" s="649"/>
      <c r="R370" s="673"/>
      <c r="S370" s="674"/>
      <c r="T370" s="649"/>
      <c r="U370" s="649"/>
    </row>
    <row r="371" spans="1:21">
      <c r="A371" s="649"/>
      <c r="B371" s="609"/>
      <c r="C371" s="649"/>
      <c r="D371" s="649"/>
      <c r="E371" s="649"/>
      <c r="F371" s="649"/>
      <c r="G371" s="682"/>
      <c r="H371" s="682"/>
      <c r="I371" s="683"/>
      <c r="J371" s="649"/>
      <c r="K371" s="649"/>
      <c r="L371" s="683" t="str">
        <f t="shared" si="6"/>
        <v/>
      </c>
      <c r="M371" s="649"/>
      <c r="N371" s="649"/>
      <c r="O371" s="649"/>
      <c r="P371" s="649"/>
      <c r="Q371" s="649"/>
      <c r="R371" s="673"/>
      <c r="S371" s="674"/>
      <c r="T371" s="649"/>
      <c r="U371" s="649"/>
    </row>
    <row r="372" spans="1:21">
      <c r="A372" s="649"/>
      <c r="B372" s="609"/>
      <c r="C372" s="649"/>
      <c r="D372" s="649"/>
      <c r="E372" s="649"/>
      <c r="F372" s="649"/>
      <c r="G372" s="682"/>
      <c r="H372" s="682"/>
      <c r="I372" s="683"/>
      <c r="J372" s="649"/>
      <c r="K372" s="649"/>
      <c r="L372" s="683" t="str">
        <f t="shared" si="6"/>
        <v/>
      </c>
      <c r="M372" s="649"/>
      <c r="N372" s="649"/>
      <c r="O372" s="649"/>
      <c r="P372" s="649"/>
      <c r="Q372" s="649"/>
      <c r="R372" s="673"/>
      <c r="S372" s="674"/>
      <c r="T372" s="649"/>
      <c r="U372" s="649"/>
    </row>
    <row r="373" spans="1:21">
      <c r="A373" s="649"/>
      <c r="B373" s="609"/>
      <c r="C373" s="649"/>
      <c r="D373" s="649"/>
      <c r="E373" s="649"/>
      <c r="F373" s="649"/>
      <c r="G373" s="682"/>
      <c r="H373" s="682"/>
      <c r="I373" s="683"/>
      <c r="J373" s="649"/>
      <c r="K373" s="649"/>
      <c r="L373" s="683" t="str">
        <f t="shared" si="6"/>
        <v/>
      </c>
      <c r="M373" s="649"/>
      <c r="N373" s="649"/>
      <c r="O373" s="649"/>
      <c r="P373" s="649"/>
      <c r="Q373" s="649"/>
      <c r="R373" s="673"/>
      <c r="S373" s="674"/>
      <c r="T373" s="649"/>
      <c r="U373" s="649"/>
    </row>
    <row r="374" spans="1:21">
      <c r="A374" s="649"/>
      <c r="B374" s="609"/>
      <c r="C374" s="649"/>
      <c r="D374" s="649"/>
      <c r="E374" s="649"/>
      <c r="F374" s="649"/>
      <c r="G374" s="682"/>
      <c r="H374" s="682"/>
      <c r="I374" s="683"/>
      <c r="J374" s="649"/>
      <c r="K374" s="649"/>
      <c r="L374" s="683" t="str">
        <f t="shared" si="6"/>
        <v/>
      </c>
      <c r="M374" s="649"/>
      <c r="N374" s="649"/>
      <c r="O374" s="649"/>
      <c r="P374" s="649"/>
      <c r="Q374" s="649"/>
      <c r="R374" s="673"/>
      <c r="S374" s="674"/>
      <c r="T374" s="649"/>
      <c r="U374" s="649"/>
    </row>
    <row r="375" spans="1:21">
      <c r="A375" s="649"/>
      <c r="B375" s="609"/>
      <c r="C375" s="649"/>
      <c r="D375" s="649"/>
      <c r="E375" s="649"/>
      <c r="F375" s="649"/>
      <c r="G375" s="682"/>
      <c r="H375" s="682"/>
      <c r="I375" s="683"/>
      <c r="J375" s="649"/>
      <c r="K375" s="649"/>
      <c r="L375" s="683" t="str">
        <f t="shared" si="6"/>
        <v/>
      </c>
      <c r="M375" s="649"/>
      <c r="N375" s="649"/>
      <c r="O375" s="649"/>
      <c r="P375" s="649"/>
      <c r="Q375" s="649"/>
      <c r="R375" s="673"/>
      <c r="S375" s="674"/>
      <c r="T375" s="649"/>
      <c r="U375" s="649"/>
    </row>
    <row r="376" spans="1:21">
      <c r="A376" s="649"/>
      <c r="B376" s="609"/>
      <c r="C376" s="649"/>
      <c r="D376" s="649"/>
      <c r="E376" s="649"/>
      <c r="F376" s="649"/>
      <c r="G376" s="682"/>
      <c r="H376" s="682"/>
      <c r="I376" s="683"/>
      <c r="J376" s="649"/>
      <c r="K376" s="649"/>
      <c r="L376" s="683" t="str">
        <f t="shared" si="6"/>
        <v/>
      </c>
      <c r="M376" s="649"/>
      <c r="N376" s="649"/>
      <c r="O376" s="649"/>
      <c r="P376" s="649"/>
      <c r="Q376" s="649"/>
      <c r="R376" s="673"/>
      <c r="S376" s="674"/>
      <c r="T376" s="649"/>
      <c r="U376" s="649"/>
    </row>
    <row r="377" spans="1:21">
      <c r="A377" s="649"/>
      <c r="B377" s="609"/>
      <c r="C377" s="649"/>
      <c r="D377" s="649"/>
      <c r="E377" s="649"/>
      <c r="F377" s="649"/>
      <c r="G377" s="682"/>
      <c r="H377" s="682"/>
      <c r="I377" s="683"/>
      <c r="J377" s="649"/>
      <c r="K377" s="649"/>
      <c r="L377" s="683" t="str">
        <f t="shared" si="6"/>
        <v/>
      </c>
      <c r="M377" s="649"/>
      <c r="N377" s="649"/>
      <c r="O377" s="649"/>
      <c r="P377" s="649"/>
      <c r="Q377" s="649"/>
      <c r="R377" s="673"/>
      <c r="S377" s="674"/>
      <c r="T377" s="649"/>
      <c r="U377" s="649"/>
    </row>
    <row r="378" spans="1:21">
      <c r="A378" s="649"/>
      <c r="B378" s="609"/>
      <c r="C378" s="649"/>
      <c r="D378" s="649"/>
      <c r="E378" s="649"/>
      <c r="F378" s="649"/>
      <c r="G378" s="682"/>
      <c r="H378" s="682"/>
      <c r="I378" s="683"/>
      <c r="J378" s="649"/>
      <c r="K378" s="649"/>
      <c r="L378" s="683" t="str">
        <f t="shared" si="6"/>
        <v/>
      </c>
      <c r="M378" s="649"/>
      <c r="N378" s="649"/>
      <c r="O378" s="649"/>
      <c r="P378" s="649"/>
      <c r="Q378" s="649"/>
      <c r="R378" s="673"/>
      <c r="S378" s="674"/>
      <c r="T378" s="649"/>
      <c r="U378" s="649"/>
    </row>
    <row r="379" spans="1:21">
      <c r="A379" s="649"/>
      <c r="B379" s="609"/>
      <c r="C379" s="649"/>
      <c r="D379" s="649"/>
      <c r="E379" s="649"/>
      <c r="F379" s="649"/>
      <c r="G379" s="682"/>
      <c r="H379" s="682"/>
      <c r="I379" s="683"/>
      <c r="J379" s="649"/>
      <c r="K379" s="649"/>
      <c r="L379" s="683" t="str">
        <f t="shared" si="6"/>
        <v/>
      </c>
      <c r="M379" s="649"/>
      <c r="N379" s="649"/>
      <c r="O379" s="649"/>
      <c r="P379" s="649"/>
      <c r="Q379" s="649"/>
      <c r="R379" s="673"/>
      <c r="S379" s="674"/>
      <c r="T379" s="649"/>
      <c r="U379" s="649"/>
    </row>
    <row r="380" spans="1:21">
      <c r="A380" s="649"/>
      <c r="B380" s="609"/>
      <c r="C380" s="649"/>
      <c r="D380" s="649"/>
      <c r="E380" s="649"/>
      <c r="F380" s="649"/>
      <c r="G380" s="682"/>
      <c r="H380" s="682"/>
      <c r="I380" s="683"/>
      <c r="J380" s="649"/>
      <c r="K380" s="649"/>
      <c r="L380" s="683" t="str">
        <f t="shared" si="6"/>
        <v/>
      </c>
      <c r="M380" s="649"/>
      <c r="N380" s="649"/>
      <c r="O380" s="649"/>
      <c r="P380" s="649"/>
      <c r="Q380" s="649"/>
      <c r="R380" s="673"/>
      <c r="S380" s="674"/>
      <c r="T380" s="649"/>
      <c r="U380" s="649"/>
    </row>
    <row r="381" spans="1:21">
      <c r="A381" s="649"/>
      <c r="B381" s="609"/>
      <c r="C381" s="649"/>
      <c r="D381" s="649"/>
      <c r="E381" s="649"/>
      <c r="F381" s="649"/>
      <c r="G381" s="682"/>
      <c r="H381" s="682"/>
      <c r="I381" s="683"/>
      <c r="J381" s="649"/>
      <c r="K381" s="649"/>
      <c r="L381" s="683" t="str">
        <f t="shared" si="6"/>
        <v/>
      </c>
      <c r="M381" s="649"/>
      <c r="N381" s="649"/>
      <c r="O381" s="649"/>
      <c r="P381" s="649"/>
      <c r="Q381" s="649"/>
      <c r="R381" s="673"/>
      <c r="S381" s="674"/>
      <c r="T381" s="649"/>
      <c r="U381" s="649"/>
    </row>
    <row r="382" spans="1:21">
      <c r="A382" s="649"/>
      <c r="B382" s="609"/>
      <c r="C382" s="649"/>
      <c r="D382" s="649"/>
      <c r="E382" s="649"/>
      <c r="F382" s="649"/>
      <c r="G382" s="682"/>
      <c r="H382" s="682"/>
      <c r="I382" s="683"/>
      <c r="J382" s="649"/>
      <c r="K382" s="649"/>
      <c r="L382" s="683" t="str">
        <f t="shared" si="6"/>
        <v/>
      </c>
      <c r="O382" s="649"/>
      <c r="P382" s="649"/>
      <c r="Q382" s="649"/>
      <c r="R382" s="673"/>
      <c r="S382" s="674"/>
      <c r="T382" s="649"/>
      <c r="U382" s="649"/>
    </row>
    <row r="383" spans="1:21">
      <c r="A383" s="649"/>
      <c r="B383" s="609"/>
      <c r="C383" s="649"/>
      <c r="D383" s="649"/>
      <c r="E383" s="649"/>
      <c r="F383" s="649"/>
      <c r="G383" s="682"/>
      <c r="H383" s="682"/>
      <c r="I383" s="683"/>
      <c r="J383" s="649"/>
      <c r="K383" s="649"/>
      <c r="L383" s="683" t="str">
        <f t="shared" si="6"/>
        <v/>
      </c>
      <c r="O383" s="649"/>
      <c r="P383" s="649"/>
      <c r="Q383" s="649"/>
      <c r="R383" s="673"/>
      <c r="S383" s="674"/>
      <c r="T383" s="649"/>
      <c r="U383" s="649"/>
    </row>
    <row r="384" spans="1:21">
      <c r="A384" s="649"/>
      <c r="B384" s="609"/>
      <c r="C384" s="649"/>
      <c r="D384" s="649"/>
      <c r="E384" s="649"/>
      <c r="F384" s="649"/>
      <c r="G384" s="682"/>
      <c r="H384" s="682"/>
      <c r="I384" s="683"/>
      <c r="J384" s="649"/>
      <c r="K384" s="649"/>
      <c r="L384" s="683" t="str">
        <f t="shared" si="6"/>
        <v/>
      </c>
      <c r="O384" s="649"/>
      <c r="P384" s="649"/>
      <c r="Q384" s="649"/>
      <c r="R384" s="673"/>
      <c r="S384" s="674"/>
      <c r="T384" s="649"/>
      <c r="U384" s="649"/>
    </row>
    <row r="385" spans="1:21">
      <c r="A385" s="649"/>
      <c r="B385" s="609"/>
      <c r="C385" s="649"/>
      <c r="D385" s="649"/>
      <c r="E385" s="649"/>
      <c r="F385" s="649"/>
      <c r="G385" s="682"/>
      <c r="H385" s="682"/>
      <c r="I385" s="683"/>
      <c r="J385" s="649"/>
      <c r="K385" s="649"/>
      <c r="L385" s="683" t="str">
        <f t="shared" si="6"/>
        <v/>
      </c>
      <c r="O385" s="649"/>
      <c r="P385" s="649"/>
      <c r="Q385" s="649"/>
      <c r="R385" s="673"/>
      <c r="S385" s="674"/>
      <c r="T385" s="649"/>
      <c r="U385" s="649"/>
    </row>
    <row r="386" spans="1:21">
      <c r="A386" s="649"/>
      <c r="B386" s="609"/>
      <c r="C386" s="649"/>
      <c r="D386" s="649"/>
      <c r="E386" s="649"/>
      <c r="F386" s="649"/>
      <c r="G386" s="682"/>
      <c r="H386" s="682"/>
      <c r="I386" s="683"/>
      <c r="J386" s="649"/>
      <c r="K386" s="649"/>
      <c r="L386" s="683" t="str">
        <f t="shared" si="6"/>
        <v/>
      </c>
      <c r="O386" s="649"/>
      <c r="P386" s="649"/>
      <c r="Q386" s="649"/>
      <c r="R386" s="673"/>
      <c r="S386" s="674"/>
      <c r="T386" s="649"/>
      <c r="U386" s="649"/>
    </row>
    <row r="387" spans="1:21">
      <c r="A387" s="649"/>
      <c r="B387" s="609"/>
      <c r="C387" s="649"/>
      <c r="D387" s="649"/>
      <c r="E387" s="649"/>
      <c r="F387" s="649"/>
      <c r="G387" s="682"/>
      <c r="H387" s="682"/>
      <c r="I387" s="683"/>
      <c r="J387" s="649"/>
      <c r="K387" s="649"/>
      <c r="L387" s="683" t="str">
        <f t="shared" si="6"/>
        <v/>
      </c>
      <c r="O387" s="649"/>
      <c r="P387" s="649"/>
      <c r="Q387" s="649"/>
      <c r="R387" s="673"/>
      <c r="S387" s="674"/>
      <c r="T387" s="649"/>
      <c r="U387" s="649"/>
    </row>
    <row r="388" spans="1:21">
      <c r="A388" s="649"/>
      <c r="B388" s="609"/>
      <c r="C388" s="649"/>
      <c r="D388" s="649"/>
      <c r="E388" s="649"/>
      <c r="F388" s="649"/>
      <c r="G388" s="682"/>
      <c r="H388" s="682"/>
      <c r="I388" s="683"/>
      <c r="J388" s="649"/>
      <c r="K388" s="649"/>
      <c r="L388" s="683" t="str">
        <f t="shared" si="6"/>
        <v/>
      </c>
      <c r="O388" s="649"/>
      <c r="P388" s="649"/>
      <c r="Q388" s="649"/>
      <c r="R388" s="673"/>
      <c r="S388" s="674"/>
      <c r="T388" s="649"/>
      <c r="U388" s="649"/>
    </row>
    <row r="389" spans="1:21">
      <c r="A389" s="649"/>
      <c r="B389" s="609"/>
      <c r="C389" s="649"/>
      <c r="D389" s="649"/>
      <c r="E389" s="649"/>
      <c r="F389" s="649"/>
      <c r="G389" s="682"/>
      <c r="H389" s="682"/>
      <c r="I389" s="683"/>
      <c r="J389" s="649"/>
      <c r="K389" s="649"/>
      <c r="L389" s="683" t="str">
        <f t="shared" si="6"/>
        <v/>
      </c>
      <c r="O389" s="649"/>
      <c r="P389" s="649"/>
      <c r="Q389" s="649"/>
      <c r="R389" s="673"/>
      <c r="S389" s="674"/>
      <c r="T389" s="649"/>
      <c r="U389" s="649"/>
    </row>
    <row r="390" spans="1:21">
      <c r="A390" s="649"/>
      <c r="B390" s="609"/>
      <c r="C390" s="649"/>
      <c r="D390" s="649"/>
      <c r="E390" s="649"/>
      <c r="F390" s="649"/>
      <c r="G390" s="682"/>
      <c r="H390" s="682"/>
      <c r="I390" s="683"/>
      <c r="J390" s="649"/>
      <c r="K390" s="649"/>
      <c r="L390" s="683" t="str">
        <f t="shared" si="6"/>
        <v/>
      </c>
      <c r="O390" s="649"/>
      <c r="P390" s="649"/>
      <c r="Q390" s="649"/>
      <c r="R390" s="673"/>
      <c r="S390" s="674"/>
      <c r="T390" s="649"/>
      <c r="U390" s="649"/>
    </row>
    <row r="391" spans="1:21">
      <c r="A391" s="649"/>
      <c r="B391" s="609"/>
      <c r="C391" s="649"/>
      <c r="D391" s="649"/>
      <c r="E391" s="649"/>
      <c r="F391" s="649"/>
      <c r="G391" s="682"/>
      <c r="H391" s="682"/>
      <c r="I391" s="683"/>
      <c r="J391" s="649"/>
      <c r="K391" s="649"/>
      <c r="L391" s="683" t="str">
        <f t="shared" si="6"/>
        <v/>
      </c>
      <c r="O391" s="649"/>
      <c r="P391" s="649"/>
      <c r="Q391" s="649"/>
      <c r="R391" s="673"/>
      <c r="S391" s="674"/>
      <c r="T391" s="649"/>
      <c r="U391" s="649"/>
    </row>
    <row r="392" spans="1:21">
      <c r="A392" s="649"/>
      <c r="B392" s="609"/>
      <c r="C392" s="649"/>
      <c r="D392" s="649"/>
      <c r="E392" s="649"/>
      <c r="F392" s="649"/>
      <c r="G392" s="682"/>
      <c r="H392" s="682"/>
      <c r="I392" s="683"/>
      <c r="J392" s="649"/>
      <c r="K392" s="649"/>
      <c r="L392" s="683" t="str">
        <f t="shared" si="6"/>
        <v/>
      </c>
      <c r="O392" s="649"/>
      <c r="P392" s="649"/>
      <c r="Q392" s="649"/>
      <c r="R392" s="673"/>
      <c r="S392" s="674"/>
      <c r="T392" s="649"/>
      <c r="U392" s="649"/>
    </row>
    <row r="393" spans="1:21">
      <c r="A393" s="649"/>
      <c r="B393" s="609"/>
      <c r="C393" s="649"/>
      <c r="D393" s="649"/>
      <c r="E393" s="649"/>
      <c r="F393" s="649"/>
      <c r="G393" s="682"/>
      <c r="H393" s="682"/>
      <c r="I393" s="683"/>
      <c r="J393" s="649"/>
      <c r="K393" s="649"/>
      <c r="L393" s="683" t="str">
        <f t="shared" si="6"/>
        <v/>
      </c>
      <c r="O393" s="649"/>
      <c r="P393" s="649"/>
      <c r="Q393" s="649"/>
      <c r="R393" s="673"/>
      <c r="S393" s="674"/>
      <c r="T393" s="649"/>
      <c r="U393" s="649"/>
    </row>
    <row r="394" spans="1:21">
      <c r="A394" s="649"/>
      <c r="B394" s="609"/>
      <c r="C394" s="649"/>
      <c r="D394" s="649"/>
      <c r="E394" s="649"/>
      <c r="F394" s="649"/>
      <c r="G394" s="682"/>
      <c r="H394" s="682"/>
      <c r="I394" s="683"/>
      <c r="J394" s="649"/>
      <c r="K394" s="649"/>
      <c r="L394" s="683" t="str">
        <f t="shared" si="6"/>
        <v/>
      </c>
      <c r="O394" s="649"/>
      <c r="P394" s="649"/>
      <c r="Q394" s="649"/>
      <c r="R394" s="673"/>
      <c r="S394" s="674"/>
      <c r="T394" s="649"/>
      <c r="U394" s="649"/>
    </row>
    <row r="395" spans="1:21">
      <c r="A395" s="649"/>
      <c r="B395" s="609"/>
      <c r="C395" s="649"/>
      <c r="D395" s="649"/>
      <c r="E395" s="649"/>
      <c r="F395" s="649"/>
      <c r="G395" s="682"/>
      <c r="H395" s="682"/>
      <c r="I395" s="683"/>
      <c r="J395" s="649"/>
      <c r="K395" s="649"/>
      <c r="L395" s="683" t="str">
        <f t="shared" si="6"/>
        <v/>
      </c>
      <c r="O395" s="649"/>
      <c r="P395" s="649"/>
      <c r="Q395" s="649"/>
      <c r="R395" s="673"/>
      <c r="S395" s="674"/>
      <c r="T395" s="649"/>
      <c r="U395" s="649"/>
    </row>
    <row r="396" spans="1:21">
      <c r="A396" s="649"/>
      <c r="B396" s="609"/>
      <c r="C396" s="649"/>
      <c r="D396" s="649"/>
      <c r="E396" s="649"/>
      <c r="F396" s="649"/>
      <c r="G396" s="682"/>
      <c r="H396" s="682"/>
      <c r="I396" s="683"/>
      <c r="J396" s="649"/>
      <c r="K396" s="649"/>
      <c r="L396" s="683" t="str">
        <f t="shared" si="6"/>
        <v/>
      </c>
      <c r="O396" s="649"/>
      <c r="P396" s="649"/>
      <c r="Q396" s="649"/>
      <c r="R396" s="673"/>
      <c r="S396" s="674"/>
      <c r="T396" s="649"/>
      <c r="U396" s="649"/>
    </row>
    <row r="397" spans="1:21">
      <c r="A397" s="649"/>
      <c r="B397" s="609"/>
      <c r="C397" s="649"/>
      <c r="D397" s="649"/>
      <c r="E397" s="649"/>
      <c r="F397" s="649"/>
      <c r="G397" s="682"/>
      <c r="H397" s="682"/>
      <c r="I397" s="683"/>
      <c r="J397" s="649"/>
      <c r="K397" s="649"/>
      <c r="L397" s="683" t="str">
        <f t="shared" si="6"/>
        <v/>
      </c>
      <c r="O397" s="649"/>
      <c r="P397" s="649"/>
      <c r="Q397" s="649"/>
      <c r="R397" s="673"/>
      <c r="S397" s="674"/>
      <c r="T397" s="649"/>
      <c r="U397" s="649"/>
    </row>
    <row r="398" spans="1:21">
      <c r="A398" s="649"/>
      <c r="B398" s="609"/>
      <c r="C398" s="649"/>
      <c r="D398" s="649"/>
      <c r="E398" s="649"/>
      <c r="F398" s="649"/>
      <c r="G398" s="682"/>
      <c r="H398" s="682"/>
      <c r="I398" s="683"/>
      <c r="J398" s="649"/>
      <c r="K398" s="649"/>
      <c r="L398" s="683" t="str">
        <f t="shared" si="6"/>
        <v/>
      </c>
      <c r="O398" s="649"/>
      <c r="P398" s="649"/>
      <c r="Q398" s="649"/>
      <c r="R398" s="673"/>
      <c r="S398" s="674"/>
      <c r="T398" s="649"/>
      <c r="U398" s="649"/>
    </row>
    <row r="399" spans="1:21">
      <c r="A399" s="649"/>
      <c r="B399" s="609"/>
      <c r="C399" s="649"/>
      <c r="D399" s="649"/>
      <c r="E399" s="649"/>
      <c r="F399" s="649"/>
      <c r="G399" s="682"/>
      <c r="H399" s="682"/>
      <c r="I399" s="683"/>
      <c r="J399" s="649"/>
      <c r="K399" s="649"/>
      <c r="L399" s="683"/>
      <c r="O399" s="649"/>
      <c r="P399" s="649"/>
      <c r="Q399" s="649"/>
      <c r="R399" s="673"/>
      <c r="S399" s="674"/>
      <c r="T399" s="649"/>
      <c r="U399" s="649"/>
    </row>
    <row r="400" spans="1:21">
      <c r="A400" s="649"/>
      <c r="B400" s="609"/>
      <c r="C400" s="649"/>
      <c r="D400" s="649"/>
      <c r="E400" s="649"/>
      <c r="F400" s="649"/>
      <c r="G400" s="682"/>
      <c r="H400" s="682"/>
      <c r="I400" s="683"/>
      <c r="J400" s="649"/>
      <c r="K400" s="649"/>
      <c r="L400" s="683"/>
      <c r="O400" s="649"/>
      <c r="P400" s="649"/>
      <c r="Q400" s="649"/>
      <c r="R400" s="673"/>
      <c r="S400" s="674"/>
      <c r="T400" s="649"/>
      <c r="U400" s="649"/>
    </row>
    <row r="401" spans="1:21">
      <c r="A401" s="649"/>
      <c r="B401" s="609"/>
      <c r="C401" s="649"/>
      <c r="D401" s="649"/>
      <c r="E401" s="649"/>
      <c r="F401" s="649"/>
      <c r="G401" s="682"/>
      <c r="H401" s="682"/>
      <c r="I401" s="683"/>
      <c r="J401" s="649"/>
      <c r="K401" s="649"/>
      <c r="L401" s="683"/>
      <c r="O401" s="649"/>
      <c r="P401" s="649"/>
      <c r="Q401" s="649"/>
      <c r="R401" s="673"/>
      <c r="S401" s="674"/>
      <c r="T401" s="649"/>
      <c r="U401" s="649"/>
    </row>
    <row r="402" spans="1:21">
      <c r="A402" s="649"/>
      <c r="B402" s="609"/>
      <c r="C402" s="649"/>
      <c r="D402" s="649"/>
      <c r="E402" s="649"/>
      <c r="F402" s="649"/>
      <c r="G402" s="682"/>
      <c r="H402" s="682"/>
      <c r="I402" s="683"/>
      <c r="J402" s="649"/>
      <c r="K402" s="649"/>
      <c r="L402" s="683"/>
      <c r="O402" s="649"/>
      <c r="P402" s="649"/>
      <c r="Q402" s="649"/>
      <c r="R402" s="673"/>
      <c r="S402" s="674"/>
      <c r="T402" s="649"/>
      <c r="U402" s="649"/>
    </row>
    <row r="403" spans="1:21">
      <c r="A403" s="649"/>
      <c r="B403" s="609"/>
      <c r="C403" s="649"/>
      <c r="D403" s="649"/>
      <c r="E403" s="649"/>
      <c r="F403" s="649"/>
      <c r="G403" s="682"/>
      <c r="H403" s="682"/>
      <c r="I403" s="683"/>
      <c r="J403" s="649"/>
      <c r="K403" s="649"/>
      <c r="L403" s="683"/>
      <c r="O403" s="649"/>
      <c r="P403" s="649"/>
      <c r="Q403" s="649"/>
      <c r="R403" s="673"/>
      <c r="S403" s="674"/>
      <c r="T403" s="649"/>
      <c r="U403" s="649"/>
    </row>
    <row r="404" spans="1:21">
      <c r="A404" s="649"/>
      <c r="B404" s="609"/>
      <c r="C404" s="649"/>
      <c r="D404" s="649"/>
      <c r="E404" s="649"/>
      <c r="F404" s="649"/>
      <c r="G404" s="682"/>
      <c r="H404" s="682"/>
      <c r="I404" s="683"/>
      <c r="J404" s="649"/>
      <c r="K404" s="649"/>
      <c r="L404" s="683"/>
      <c r="O404" s="649"/>
      <c r="P404" s="649"/>
      <c r="Q404" s="649"/>
      <c r="R404" s="673"/>
      <c r="S404" s="674"/>
      <c r="T404" s="649"/>
      <c r="U404" s="649"/>
    </row>
    <row r="405" spans="1:21">
      <c r="A405" s="649"/>
      <c r="B405" s="609"/>
      <c r="C405" s="649"/>
      <c r="D405" s="649"/>
      <c r="E405" s="649"/>
      <c r="F405" s="649"/>
      <c r="G405" s="682"/>
      <c r="H405" s="682"/>
      <c r="I405" s="683"/>
      <c r="J405" s="649"/>
      <c r="K405" s="649"/>
      <c r="L405" s="683"/>
      <c r="O405" s="649"/>
      <c r="P405" s="649"/>
      <c r="Q405" s="649"/>
      <c r="R405" s="673"/>
      <c r="S405" s="674"/>
      <c r="T405" s="649"/>
      <c r="U405" s="649"/>
    </row>
    <row r="406" spans="1:21">
      <c r="A406" s="649"/>
      <c r="B406" s="609"/>
      <c r="C406" s="649"/>
      <c r="D406" s="649"/>
      <c r="E406" s="649"/>
      <c r="F406" s="649"/>
      <c r="G406" s="682"/>
      <c r="H406" s="682"/>
      <c r="I406" s="683"/>
      <c r="J406" s="649"/>
      <c r="K406" s="649"/>
      <c r="L406" s="683"/>
      <c r="O406" s="649"/>
      <c r="P406" s="649"/>
      <c r="Q406" s="649"/>
      <c r="R406" s="673"/>
      <c r="S406" s="674"/>
      <c r="T406" s="649"/>
      <c r="U406" s="649"/>
    </row>
    <row r="407" spans="1:21">
      <c r="A407" s="649"/>
      <c r="B407" s="609"/>
      <c r="C407" s="649"/>
      <c r="D407" s="649"/>
      <c r="E407" s="649"/>
      <c r="F407" s="649"/>
      <c r="G407" s="682"/>
      <c r="H407" s="682"/>
      <c r="I407" s="683"/>
      <c r="J407" s="649"/>
      <c r="K407" s="649"/>
      <c r="L407" s="683"/>
      <c r="O407" s="649"/>
      <c r="P407" s="649"/>
      <c r="Q407" s="649"/>
      <c r="R407" s="673"/>
      <c r="S407" s="674"/>
      <c r="T407" s="649"/>
      <c r="U407" s="649"/>
    </row>
    <row r="408" spans="1:21">
      <c r="A408" s="649"/>
      <c r="B408" s="609"/>
      <c r="C408" s="649"/>
      <c r="D408" s="649"/>
      <c r="E408" s="649"/>
      <c r="F408" s="649"/>
      <c r="G408" s="682"/>
      <c r="H408" s="682"/>
      <c r="I408" s="683"/>
      <c r="J408" s="649"/>
      <c r="K408" s="649"/>
      <c r="L408" s="683"/>
      <c r="O408" s="649"/>
      <c r="P408" s="649"/>
      <c r="Q408" s="649"/>
      <c r="R408" s="673"/>
      <c r="S408" s="674"/>
      <c r="T408" s="649"/>
      <c r="U408" s="649"/>
    </row>
    <row r="409" spans="1:21">
      <c r="A409" s="649"/>
      <c r="B409" s="609"/>
      <c r="C409" s="649"/>
      <c r="D409" s="649"/>
      <c r="E409" s="649"/>
      <c r="F409" s="649"/>
      <c r="G409" s="682"/>
      <c r="H409" s="682"/>
      <c r="I409" s="683"/>
      <c r="J409" s="649"/>
      <c r="K409" s="649"/>
      <c r="L409" s="683"/>
      <c r="O409" s="649"/>
      <c r="P409" s="649"/>
      <c r="Q409" s="649"/>
      <c r="R409" s="673"/>
      <c r="S409" s="674"/>
      <c r="T409" s="649"/>
      <c r="U409" s="649"/>
    </row>
    <row r="410" spans="1:21">
      <c r="A410" s="649"/>
      <c r="B410" s="609"/>
      <c r="C410" s="649"/>
      <c r="D410" s="649"/>
      <c r="E410" s="649"/>
      <c r="F410" s="649"/>
      <c r="G410" s="682"/>
      <c r="H410" s="682"/>
      <c r="I410" s="683"/>
      <c r="J410" s="649"/>
      <c r="K410" s="649"/>
      <c r="L410" s="683"/>
      <c r="O410" s="649"/>
      <c r="P410" s="649"/>
      <c r="Q410" s="649"/>
      <c r="R410" s="673"/>
      <c r="S410" s="674"/>
      <c r="T410" s="649"/>
      <c r="U410" s="649"/>
    </row>
    <row r="411" spans="1:21">
      <c r="A411" s="649"/>
      <c r="B411" s="609"/>
      <c r="C411" s="649"/>
      <c r="D411" s="649"/>
      <c r="E411" s="649"/>
      <c r="F411" s="649"/>
      <c r="G411" s="682"/>
      <c r="H411" s="682"/>
      <c r="I411" s="683"/>
      <c r="J411" s="649"/>
      <c r="K411" s="649"/>
      <c r="L411" s="683"/>
      <c r="O411" s="649"/>
      <c r="P411" s="649"/>
      <c r="Q411" s="649"/>
      <c r="R411" s="673"/>
      <c r="S411" s="674"/>
      <c r="T411" s="649"/>
      <c r="U411" s="649"/>
    </row>
    <row r="412" spans="1:21">
      <c r="A412" s="649"/>
      <c r="B412" s="609"/>
      <c r="C412" s="649"/>
      <c r="D412" s="649"/>
      <c r="E412" s="649"/>
      <c r="F412" s="649"/>
      <c r="G412" s="682"/>
      <c r="H412" s="682"/>
      <c r="I412" s="683"/>
      <c r="J412" s="649"/>
      <c r="K412" s="649"/>
      <c r="L412" s="683"/>
      <c r="O412" s="649"/>
      <c r="P412" s="649"/>
      <c r="Q412" s="649"/>
      <c r="R412" s="673"/>
      <c r="S412" s="674"/>
      <c r="T412" s="649"/>
      <c r="U412" s="649"/>
    </row>
    <row r="413" spans="1:21">
      <c r="A413" s="649"/>
      <c r="B413" s="609"/>
      <c r="C413" s="649"/>
      <c r="D413" s="649"/>
      <c r="E413" s="649"/>
      <c r="F413" s="649"/>
      <c r="G413" s="682"/>
      <c r="H413" s="682"/>
      <c r="I413" s="683"/>
      <c r="J413" s="649"/>
      <c r="K413" s="649"/>
      <c r="L413" s="683"/>
      <c r="O413" s="649"/>
      <c r="P413" s="649"/>
      <c r="Q413" s="649"/>
      <c r="R413" s="673"/>
      <c r="S413" s="674"/>
      <c r="T413" s="649"/>
      <c r="U413" s="649"/>
    </row>
    <row r="414" spans="1:21">
      <c r="A414" s="649"/>
      <c r="B414" s="609"/>
      <c r="C414" s="649"/>
      <c r="D414" s="649"/>
      <c r="E414" s="649"/>
      <c r="F414" s="649"/>
      <c r="G414" s="682"/>
      <c r="H414" s="682"/>
      <c r="I414" s="683"/>
      <c r="J414" s="649"/>
      <c r="K414" s="649"/>
      <c r="L414" s="683"/>
      <c r="O414" s="649"/>
      <c r="P414" s="649"/>
      <c r="Q414" s="649"/>
      <c r="R414" s="673"/>
      <c r="S414" s="674"/>
      <c r="T414" s="649"/>
      <c r="U414" s="649"/>
    </row>
    <row r="415" spans="1:21">
      <c r="A415" s="649"/>
      <c r="B415" s="609"/>
      <c r="C415" s="649"/>
      <c r="D415" s="649"/>
      <c r="E415" s="649"/>
      <c r="F415" s="649"/>
      <c r="G415" s="682"/>
      <c r="H415" s="682"/>
      <c r="I415" s="683"/>
      <c r="J415" s="649"/>
      <c r="K415" s="649"/>
      <c r="L415" s="683"/>
      <c r="O415" s="649"/>
      <c r="P415" s="649"/>
      <c r="Q415" s="649"/>
      <c r="R415" s="673"/>
      <c r="S415" s="674"/>
      <c r="T415" s="649"/>
      <c r="U415" s="649"/>
    </row>
    <row r="416" spans="1:21">
      <c r="A416" s="649"/>
      <c r="B416" s="609"/>
      <c r="C416" s="649"/>
      <c r="D416" s="649"/>
      <c r="E416" s="649"/>
      <c r="F416" s="649"/>
      <c r="G416" s="682"/>
      <c r="H416" s="682"/>
      <c r="I416" s="683"/>
      <c r="J416" s="649"/>
      <c r="K416" s="649"/>
      <c r="L416" s="683"/>
      <c r="O416" s="649"/>
      <c r="P416" s="649"/>
      <c r="Q416" s="649"/>
      <c r="R416" s="673"/>
      <c r="S416" s="674"/>
      <c r="T416" s="649"/>
      <c r="U416" s="649"/>
    </row>
    <row r="417" spans="1:21">
      <c r="A417" s="649"/>
      <c r="B417" s="609"/>
      <c r="C417" s="649"/>
      <c r="D417" s="649"/>
      <c r="E417" s="649"/>
      <c r="F417" s="649"/>
      <c r="G417" s="682"/>
      <c r="H417" s="682"/>
      <c r="I417" s="683"/>
      <c r="J417" s="649"/>
      <c r="K417" s="649"/>
      <c r="L417" s="683"/>
      <c r="O417" s="649"/>
      <c r="P417" s="649"/>
      <c r="Q417" s="649"/>
      <c r="R417" s="673"/>
      <c r="S417" s="674"/>
      <c r="T417" s="649"/>
      <c r="U417" s="649"/>
    </row>
    <row r="418" spans="1:21">
      <c r="A418" s="649"/>
      <c r="B418" s="609"/>
      <c r="C418" s="649"/>
      <c r="D418" s="649"/>
      <c r="E418" s="649"/>
      <c r="F418" s="649"/>
      <c r="G418" s="682"/>
      <c r="H418" s="682"/>
      <c r="I418" s="683"/>
      <c r="J418" s="649"/>
      <c r="K418" s="649"/>
      <c r="L418" s="683"/>
      <c r="O418" s="649"/>
      <c r="P418" s="649"/>
      <c r="Q418" s="649"/>
      <c r="R418" s="673"/>
      <c r="S418" s="674"/>
      <c r="T418" s="649"/>
      <c r="U418" s="649"/>
    </row>
    <row r="419" spans="1:21">
      <c r="A419" s="649"/>
      <c r="B419" s="609"/>
      <c r="C419" s="649"/>
      <c r="D419" s="649"/>
      <c r="E419" s="649"/>
      <c r="F419" s="649"/>
      <c r="G419" s="682"/>
      <c r="H419" s="682"/>
      <c r="I419" s="683"/>
      <c r="J419" s="649"/>
      <c r="K419" s="649"/>
      <c r="L419" s="683"/>
      <c r="O419" s="649"/>
      <c r="P419" s="649"/>
      <c r="Q419" s="649"/>
      <c r="R419" s="673"/>
      <c r="S419" s="674"/>
      <c r="T419" s="649"/>
      <c r="U419" s="649"/>
    </row>
    <row r="420" spans="1:21">
      <c r="A420" s="649"/>
      <c r="B420" s="609"/>
      <c r="C420" s="649"/>
      <c r="D420" s="649"/>
      <c r="E420" s="649"/>
      <c r="F420" s="649"/>
      <c r="G420" s="682"/>
      <c r="H420" s="682"/>
      <c r="I420" s="683"/>
      <c r="J420" s="649"/>
      <c r="K420" s="649"/>
      <c r="L420" s="683"/>
      <c r="O420" s="649"/>
      <c r="P420" s="649"/>
      <c r="Q420" s="649"/>
      <c r="R420" s="673"/>
      <c r="S420" s="674"/>
      <c r="T420" s="649"/>
      <c r="U420" s="649"/>
    </row>
    <row r="421" spans="1:21">
      <c r="A421" s="649"/>
      <c r="B421" s="609"/>
      <c r="C421" s="649"/>
      <c r="D421" s="649"/>
      <c r="E421" s="649"/>
      <c r="F421" s="649"/>
      <c r="G421" s="682"/>
      <c r="H421" s="682"/>
      <c r="I421" s="683"/>
      <c r="J421" s="649"/>
      <c r="K421" s="649"/>
      <c r="L421" s="683"/>
      <c r="O421" s="649"/>
      <c r="P421" s="649"/>
      <c r="Q421" s="649"/>
      <c r="R421" s="673"/>
      <c r="S421" s="674"/>
      <c r="T421" s="649"/>
      <c r="U421" s="649"/>
    </row>
    <row r="422" spans="1:21">
      <c r="A422" s="649"/>
      <c r="B422" s="609"/>
      <c r="C422" s="649"/>
      <c r="D422" s="649"/>
      <c r="E422" s="649"/>
      <c r="F422" s="649"/>
      <c r="G422" s="682"/>
      <c r="H422" s="682"/>
      <c r="I422" s="683"/>
      <c r="J422" s="649"/>
      <c r="K422" s="649"/>
      <c r="L422" s="683"/>
      <c r="O422" s="649"/>
      <c r="P422" s="649"/>
      <c r="Q422" s="649"/>
      <c r="R422" s="673"/>
      <c r="S422" s="674"/>
      <c r="T422" s="649"/>
      <c r="U422" s="649"/>
    </row>
    <row r="423" spans="1:21">
      <c r="A423" s="649"/>
      <c r="B423" s="609"/>
      <c r="C423" s="649"/>
      <c r="D423" s="649"/>
      <c r="E423" s="649"/>
      <c r="F423" s="649"/>
      <c r="G423" s="682"/>
      <c r="H423" s="682"/>
      <c r="I423" s="683"/>
      <c r="J423" s="649"/>
      <c r="K423" s="649"/>
      <c r="L423" s="683"/>
      <c r="O423" s="649"/>
      <c r="P423" s="649"/>
      <c r="Q423" s="649"/>
      <c r="R423" s="673"/>
      <c r="S423" s="674"/>
      <c r="T423" s="649"/>
      <c r="U423" s="649"/>
    </row>
    <row r="424" spans="1:21">
      <c r="A424" s="649"/>
      <c r="B424" s="609"/>
      <c r="C424" s="649"/>
      <c r="D424" s="649"/>
      <c r="E424" s="649"/>
      <c r="F424" s="649"/>
      <c r="G424" s="682"/>
      <c r="H424" s="682"/>
      <c r="I424" s="683"/>
      <c r="J424" s="649"/>
      <c r="K424" s="649"/>
      <c r="L424" s="683"/>
      <c r="O424" s="649"/>
      <c r="P424" s="649"/>
      <c r="Q424" s="649"/>
      <c r="R424" s="673"/>
      <c r="S424" s="674"/>
      <c r="T424" s="649"/>
      <c r="U424" s="649"/>
    </row>
    <row r="425" spans="1:21">
      <c r="A425" s="649"/>
      <c r="B425" s="609"/>
      <c r="C425" s="649"/>
      <c r="D425" s="649"/>
      <c r="E425" s="649"/>
      <c r="F425" s="649"/>
      <c r="G425" s="682"/>
      <c r="H425" s="682"/>
      <c r="I425" s="683"/>
      <c r="J425" s="649"/>
      <c r="K425" s="649"/>
      <c r="L425" s="683"/>
      <c r="O425" s="649"/>
      <c r="P425" s="649"/>
      <c r="Q425" s="649"/>
      <c r="R425" s="673"/>
      <c r="S425" s="674"/>
      <c r="T425" s="649"/>
      <c r="U425" s="649"/>
    </row>
    <row r="426" spans="1:21">
      <c r="A426" s="649"/>
      <c r="B426" s="609"/>
      <c r="C426" s="649"/>
      <c r="D426" s="649"/>
      <c r="E426" s="649"/>
      <c r="F426" s="649"/>
      <c r="G426" s="682"/>
      <c r="H426" s="682"/>
      <c r="I426" s="683"/>
      <c r="J426" s="649"/>
      <c r="K426" s="649"/>
      <c r="L426" s="683"/>
      <c r="O426" s="649"/>
      <c r="P426" s="649"/>
      <c r="Q426" s="649"/>
      <c r="R426" s="673"/>
      <c r="S426" s="674"/>
      <c r="T426" s="649"/>
      <c r="U426" s="649"/>
    </row>
    <row r="427" spans="1:21">
      <c r="A427" s="649"/>
      <c r="B427" s="609"/>
      <c r="C427" s="649"/>
      <c r="D427" s="649"/>
      <c r="E427" s="649"/>
      <c r="F427" s="649"/>
      <c r="G427" s="682"/>
      <c r="H427" s="682"/>
      <c r="I427" s="683"/>
      <c r="J427" s="649"/>
      <c r="K427" s="649"/>
      <c r="L427" s="683"/>
      <c r="O427" s="649"/>
      <c r="P427" s="649"/>
      <c r="Q427" s="649"/>
      <c r="R427" s="673"/>
      <c r="S427" s="674"/>
      <c r="T427" s="649"/>
      <c r="U427" s="649"/>
    </row>
    <row r="428" spans="1:21">
      <c r="A428" s="649"/>
      <c r="B428" s="609"/>
      <c r="C428" s="649"/>
      <c r="D428" s="649"/>
      <c r="E428" s="649"/>
      <c r="F428" s="649"/>
      <c r="G428" s="682"/>
      <c r="H428" s="682"/>
      <c r="I428" s="683"/>
      <c r="J428" s="649"/>
      <c r="K428" s="649"/>
      <c r="L428" s="683"/>
      <c r="O428" s="649"/>
      <c r="P428" s="649"/>
      <c r="Q428" s="649"/>
      <c r="R428" s="673"/>
      <c r="S428" s="674"/>
      <c r="T428" s="649"/>
      <c r="U428" s="649"/>
    </row>
    <row r="429" spans="1:21">
      <c r="A429" s="649"/>
      <c r="B429" s="609"/>
      <c r="C429" s="649"/>
      <c r="D429" s="649"/>
      <c r="E429" s="649"/>
      <c r="F429" s="649"/>
      <c r="G429" s="682"/>
      <c r="H429" s="682"/>
      <c r="I429" s="683"/>
      <c r="J429" s="649"/>
      <c r="K429" s="649"/>
      <c r="L429" s="683"/>
      <c r="O429" s="649"/>
      <c r="P429" s="649"/>
      <c r="Q429" s="649"/>
      <c r="R429" s="673"/>
      <c r="S429" s="674"/>
      <c r="T429" s="649"/>
      <c r="U429" s="649"/>
    </row>
    <row r="430" spans="1:21">
      <c r="A430" s="649"/>
      <c r="B430" s="609"/>
      <c r="C430" s="649"/>
      <c r="D430" s="649"/>
      <c r="E430" s="649"/>
      <c r="F430" s="649"/>
      <c r="G430" s="682"/>
      <c r="H430" s="682"/>
      <c r="I430" s="683"/>
      <c r="J430" s="649"/>
      <c r="K430" s="649"/>
      <c r="L430" s="683"/>
      <c r="O430" s="649"/>
      <c r="P430" s="649"/>
      <c r="Q430" s="649"/>
      <c r="R430" s="673"/>
      <c r="S430" s="674"/>
      <c r="T430" s="649"/>
      <c r="U430" s="649"/>
    </row>
    <row r="431" spans="1:21">
      <c r="A431" s="649"/>
      <c r="B431" s="609"/>
      <c r="C431" s="649"/>
      <c r="D431" s="649"/>
      <c r="E431" s="649"/>
      <c r="F431" s="649"/>
      <c r="G431" s="682"/>
      <c r="H431" s="682"/>
      <c r="I431" s="683"/>
      <c r="J431" s="649"/>
      <c r="K431" s="649"/>
      <c r="L431" s="683"/>
      <c r="O431" s="649"/>
      <c r="P431" s="649"/>
      <c r="Q431" s="649"/>
      <c r="R431" s="673"/>
      <c r="S431" s="674"/>
      <c r="T431" s="649"/>
      <c r="U431" s="649"/>
    </row>
    <row r="432" spans="1:21">
      <c r="A432" s="649"/>
      <c r="B432" s="609"/>
      <c r="C432" s="649"/>
      <c r="D432" s="649"/>
      <c r="E432" s="649"/>
      <c r="F432" s="649"/>
      <c r="G432" s="682"/>
      <c r="H432" s="682"/>
      <c r="I432" s="683"/>
      <c r="J432" s="649"/>
      <c r="K432" s="649"/>
      <c r="L432" s="683"/>
      <c r="O432" s="649"/>
      <c r="P432" s="649"/>
      <c r="Q432" s="649"/>
      <c r="R432" s="673"/>
      <c r="S432" s="674"/>
      <c r="T432" s="649"/>
      <c r="U432" s="649"/>
    </row>
    <row r="433" spans="1:21">
      <c r="A433" s="649"/>
      <c r="B433" s="609"/>
      <c r="C433" s="649"/>
      <c r="D433" s="649"/>
      <c r="E433" s="649"/>
      <c r="F433" s="649"/>
      <c r="G433" s="682"/>
      <c r="H433" s="682"/>
      <c r="I433" s="683"/>
      <c r="J433" s="649"/>
      <c r="K433" s="649"/>
      <c r="L433" s="683"/>
      <c r="O433" s="649"/>
      <c r="P433" s="649"/>
      <c r="Q433" s="649"/>
      <c r="R433" s="673"/>
      <c r="S433" s="674"/>
      <c r="T433" s="649"/>
      <c r="U433" s="649"/>
    </row>
    <row r="434" spans="1:21">
      <c r="A434" s="649"/>
      <c r="B434" s="609"/>
      <c r="C434" s="649"/>
      <c r="D434" s="649"/>
      <c r="E434" s="649"/>
      <c r="F434" s="649"/>
      <c r="G434" s="682"/>
      <c r="H434" s="682"/>
      <c r="I434" s="683"/>
      <c r="J434" s="649"/>
      <c r="K434" s="649"/>
      <c r="L434" s="683"/>
      <c r="O434" s="649"/>
      <c r="P434" s="649"/>
      <c r="Q434" s="649"/>
      <c r="R434" s="673"/>
      <c r="S434" s="674"/>
      <c r="T434" s="649"/>
      <c r="U434" s="649"/>
    </row>
    <row r="435" spans="1:21">
      <c r="A435" s="649"/>
      <c r="B435" s="609"/>
      <c r="C435" s="649"/>
      <c r="D435" s="649"/>
      <c r="E435" s="649"/>
      <c r="F435" s="649"/>
      <c r="G435" s="682"/>
      <c r="H435" s="682"/>
      <c r="I435" s="683"/>
      <c r="J435" s="649"/>
      <c r="K435" s="649"/>
      <c r="L435" s="683"/>
      <c r="O435" s="649"/>
      <c r="P435" s="649"/>
      <c r="Q435" s="649"/>
      <c r="R435" s="673"/>
      <c r="S435" s="674"/>
      <c r="T435" s="649"/>
      <c r="U435" s="649"/>
    </row>
    <row r="436" spans="1:21">
      <c r="A436" s="649"/>
      <c r="B436" s="609"/>
      <c r="C436" s="649"/>
      <c r="D436" s="649"/>
      <c r="E436" s="649"/>
      <c r="F436" s="649"/>
      <c r="G436" s="682"/>
      <c r="H436" s="682"/>
      <c r="I436" s="683"/>
      <c r="J436" s="649"/>
      <c r="K436" s="649"/>
      <c r="L436" s="683"/>
      <c r="O436" s="649"/>
      <c r="P436" s="649"/>
      <c r="Q436" s="649"/>
      <c r="R436" s="673"/>
      <c r="S436" s="674"/>
      <c r="T436" s="649"/>
      <c r="U436" s="649"/>
    </row>
    <row r="437" spans="1:21">
      <c r="A437" s="649"/>
      <c r="B437" s="609"/>
      <c r="C437" s="649"/>
      <c r="D437" s="649"/>
      <c r="E437" s="649"/>
      <c r="F437" s="649"/>
      <c r="G437" s="682"/>
      <c r="H437" s="682"/>
      <c r="I437" s="683"/>
      <c r="J437" s="649"/>
      <c r="K437" s="649"/>
      <c r="L437" s="683"/>
      <c r="O437" s="649"/>
      <c r="P437" s="649"/>
      <c r="Q437" s="649"/>
      <c r="R437" s="673"/>
      <c r="S437" s="674"/>
      <c r="T437" s="649"/>
      <c r="U437" s="649"/>
    </row>
    <row r="438" spans="1:21">
      <c r="A438" s="649"/>
      <c r="B438" s="609"/>
      <c r="C438" s="649"/>
      <c r="D438" s="649"/>
      <c r="E438" s="649"/>
      <c r="F438" s="649"/>
      <c r="G438" s="682"/>
      <c r="H438" s="682"/>
      <c r="I438" s="683"/>
      <c r="J438" s="649"/>
      <c r="K438" s="649"/>
      <c r="L438" s="683"/>
      <c r="O438" s="649"/>
      <c r="P438" s="649"/>
      <c r="Q438" s="649"/>
      <c r="R438" s="673"/>
      <c r="S438" s="674"/>
      <c r="T438" s="649"/>
      <c r="U438" s="649"/>
    </row>
    <row r="439" spans="1:21">
      <c r="A439" s="649"/>
      <c r="B439" s="609"/>
      <c r="C439" s="649"/>
      <c r="D439" s="649"/>
      <c r="E439" s="649"/>
      <c r="F439" s="649"/>
      <c r="G439" s="682"/>
      <c r="H439" s="682"/>
      <c r="I439" s="683"/>
      <c r="J439" s="649"/>
      <c r="K439" s="649"/>
      <c r="L439" s="683"/>
      <c r="O439" s="649"/>
      <c r="P439" s="649"/>
      <c r="Q439" s="649"/>
      <c r="R439" s="673"/>
      <c r="S439" s="674"/>
      <c r="T439" s="649"/>
      <c r="U439" s="649"/>
    </row>
    <row r="440" spans="1:21">
      <c r="A440" s="649"/>
      <c r="B440" s="609"/>
      <c r="C440" s="649"/>
      <c r="D440" s="649"/>
      <c r="E440" s="649"/>
      <c r="F440" s="649"/>
      <c r="G440" s="682"/>
      <c r="H440" s="682"/>
      <c r="I440" s="683"/>
      <c r="J440" s="649"/>
      <c r="K440" s="649"/>
      <c r="L440" s="683"/>
      <c r="O440" s="649"/>
      <c r="P440" s="649"/>
      <c r="Q440" s="649"/>
      <c r="R440" s="673"/>
      <c r="S440" s="674"/>
      <c r="T440" s="649"/>
      <c r="U440" s="649"/>
    </row>
    <row r="441" spans="1:21">
      <c r="A441" s="649"/>
      <c r="B441" s="609"/>
      <c r="C441" s="649"/>
      <c r="D441" s="649"/>
      <c r="E441" s="649"/>
      <c r="F441" s="649"/>
      <c r="G441" s="682"/>
      <c r="H441" s="682"/>
      <c r="I441" s="683"/>
      <c r="J441" s="649"/>
      <c r="K441" s="649"/>
      <c r="L441" s="683"/>
      <c r="O441" s="649"/>
      <c r="P441" s="649"/>
      <c r="Q441" s="649"/>
      <c r="R441" s="673"/>
      <c r="S441" s="674"/>
      <c r="T441" s="649"/>
      <c r="U441" s="649"/>
    </row>
    <row r="442" spans="1:21">
      <c r="A442" s="649"/>
      <c r="B442" s="609"/>
      <c r="C442" s="649"/>
      <c r="D442" s="649"/>
      <c r="E442" s="649"/>
      <c r="F442" s="649"/>
      <c r="G442" s="682"/>
      <c r="H442" s="682"/>
      <c r="I442" s="683"/>
      <c r="J442" s="649"/>
      <c r="K442" s="649"/>
      <c r="L442" s="683"/>
      <c r="O442" s="649"/>
      <c r="P442" s="649"/>
      <c r="Q442" s="649"/>
      <c r="R442" s="673"/>
      <c r="S442" s="674"/>
      <c r="T442" s="649"/>
      <c r="U442" s="649"/>
    </row>
    <row r="443" spans="1:21">
      <c r="A443" s="649"/>
      <c r="B443" s="609"/>
      <c r="C443" s="649"/>
      <c r="D443" s="649"/>
      <c r="E443" s="649"/>
      <c r="F443" s="649"/>
      <c r="G443" s="682"/>
      <c r="H443" s="682"/>
      <c r="I443" s="683"/>
      <c r="J443" s="649"/>
      <c r="K443" s="649"/>
      <c r="L443" s="683"/>
      <c r="O443" s="649"/>
      <c r="P443" s="649"/>
      <c r="Q443" s="649"/>
      <c r="R443" s="673"/>
      <c r="S443" s="674"/>
      <c r="T443" s="649"/>
      <c r="U443" s="649"/>
    </row>
    <row r="444" spans="1:21">
      <c r="A444" s="649"/>
      <c r="B444" s="609"/>
      <c r="C444" s="649"/>
      <c r="D444" s="649"/>
      <c r="E444" s="649"/>
      <c r="F444" s="649"/>
      <c r="G444" s="682"/>
      <c r="H444" s="682"/>
      <c r="I444" s="683"/>
      <c r="J444" s="649"/>
      <c r="K444" s="649"/>
      <c r="L444" s="683"/>
      <c r="O444" s="649"/>
      <c r="P444" s="649"/>
      <c r="Q444" s="649"/>
      <c r="R444" s="673"/>
      <c r="S444" s="674"/>
      <c r="T444" s="649"/>
      <c r="U444" s="649"/>
    </row>
    <row r="445" spans="1:21">
      <c r="A445" s="649"/>
      <c r="B445" s="609"/>
      <c r="C445" s="649"/>
      <c r="D445" s="649"/>
      <c r="E445" s="649"/>
      <c r="F445" s="649"/>
      <c r="G445" s="682"/>
      <c r="H445" s="682"/>
      <c r="I445" s="683"/>
      <c r="J445" s="649"/>
      <c r="K445" s="649"/>
      <c r="L445" s="683"/>
      <c r="O445" s="649"/>
      <c r="P445" s="649"/>
      <c r="Q445" s="649"/>
      <c r="R445" s="673"/>
      <c r="S445" s="674"/>
      <c r="T445" s="649"/>
      <c r="U445" s="649"/>
    </row>
    <row r="446" spans="1:21">
      <c r="A446" s="649"/>
      <c r="B446" s="609"/>
      <c r="C446" s="649"/>
      <c r="D446" s="649"/>
      <c r="E446" s="649"/>
      <c r="F446" s="649"/>
      <c r="G446" s="682"/>
      <c r="H446" s="682"/>
      <c r="I446" s="683"/>
      <c r="J446" s="649"/>
      <c r="K446" s="649"/>
      <c r="L446" s="683"/>
      <c r="O446" s="649"/>
      <c r="P446" s="649"/>
      <c r="Q446" s="649"/>
      <c r="R446" s="673"/>
      <c r="S446" s="674"/>
      <c r="T446" s="649"/>
      <c r="U446" s="649"/>
    </row>
    <row r="447" spans="1:21">
      <c r="A447" s="649"/>
      <c r="B447" s="609"/>
      <c r="C447" s="649"/>
      <c r="D447" s="649"/>
      <c r="E447" s="649"/>
      <c r="F447" s="649"/>
      <c r="G447" s="682"/>
      <c r="H447" s="682"/>
      <c r="I447" s="683"/>
      <c r="J447" s="649"/>
      <c r="K447" s="649"/>
      <c r="L447" s="683"/>
      <c r="O447" s="649"/>
      <c r="P447" s="649"/>
      <c r="Q447" s="649"/>
      <c r="R447" s="673"/>
      <c r="S447" s="674"/>
      <c r="T447" s="649"/>
      <c r="U447" s="649"/>
    </row>
    <row r="448" spans="1:21">
      <c r="A448" s="649"/>
      <c r="B448" s="609"/>
      <c r="C448" s="649"/>
      <c r="D448" s="649"/>
      <c r="E448" s="649"/>
      <c r="F448" s="649"/>
      <c r="G448" s="682"/>
      <c r="H448" s="682"/>
      <c r="I448" s="683"/>
      <c r="J448" s="649"/>
      <c r="K448" s="649"/>
      <c r="L448" s="683"/>
      <c r="O448" s="649"/>
      <c r="P448" s="649"/>
      <c r="Q448" s="649"/>
      <c r="R448" s="673"/>
      <c r="S448" s="674"/>
      <c r="T448" s="649"/>
      <c r="U448" s="649"/>
    </row>
    <row r="449" spans="1:21">
      <c r="A449" s="649"/>
      <c r="B449" s="609"/>
      <c r="C449" s="649"/>
      <c r="D449" s="649"/>
      <c r="E449" s="649"/>
      <c r="F449" s="649"/>
      <c r="G449" s="682"/>
      <c r="H449" s="682"/>
      <c r="I449" s="683"/>
      <c r="J449" s="649"/>
      <c r="K449" s="649"/>
      <c r="L449" s="683"/>
      <c r="O449" s="649"/>
      <c r="P449" s="649"/>
      <c r="Q449" s="649"/>
      <c r="R449" s="673"/>
      <c r="S449" s="674"/>
      <c r="T449" s="649"/>
      <c r="U449" s="649"/>
    </row>
    <row r="450" spans="1:21">
      <c r="A450" s="649"/>
      <c r="B450" s="609"/>
      <c r="C450" s="649"/>
      <c r="D450" s="649"/>
      <c r="E450" s="649"/>
      <c r="F450" s="649"/>
      <c r="G450" s="682"/>
      <c r="H450" s="682"/>
      <c r="I450" s="683"/>
      <c r="J450" s="649"/>
      <c r="K450" s="649"/>
      <c r="L450" s="683"/>
      <c r="O450" s="649"/>
      <c r="P450" s="649"/>
      <c r="Q450" s="649"/>
      <c r="R450" s="673"/>
      <c r="S450" s="674"/>
      <c r="T450" s="649"/>
      <c r="U450" s="649"/>
    </row>
    <row r="451" spans="1:21">
      <c r="A451" s="649"/>
      <c r="B451" s="609"/>
      <c r="C451" s="649"/>
      <c r="D451" s="649"/>
      <c r="E451" s="649"/>
      <c r="F451" s="649"/>
      <c r="G451" s="682"/>
      <c r="H451" s="682"/>
      <c r="I451" s="683"/>
      <c r="J451" s="649"/>
      <c r="K451" s="649"/>
      <c r="L451" s="683"/>
      <c r="O451" s="649"/>
      <c r="P451" s="649"/>
      <c r="Q451" s="649"/>
      <c r="R451" s="673"/>
      <c r="S451" s="674"/>
      <c r="T451" s="649"/>
      <c r="U451" s="649"/>
    </row>
    <row r="452" spans="1:21">
      <c r="A452" s="649"/>
      <c r="B452" s="609"/>
      <c r="C452" s="649"/>
      <c r="D452" s="649"/>
      <c r="E452" s="649"/>
      <c r="F452" s="649"/>
      <c r="G452" s="682"/>
      <c r="H452" s="682"/>
      <c r="I452" s="683"/>
      <c r="J452" s="649"/>
      <c r="K452" s="649"/>
      <c r="L452" s="683"/>
      <c r="O452" s="649"/>
      <c r="P452" s="649"/>
      <c r="Q452" s="649"/>
      <c r="R452" s="673"/>
      <c r="S452" s="674"/>
      <c r="T452" s="649"/>
      <c r="U452" s="649"/>
    </row>
    <row r="453" spans="1:21">
      <c r="A453" s="649"/>
      <c r="B453" s="609"/>
      <c r="C453" s="649"/>
      <c r="D453" s="649"/>
      <c r="E453" s="649"/>
      <c r="F453" s="649"/>
      <c r="G453" s="682"/>
      <c r="H453" s="682"/>
      <c r="I453" s="683"/>
      <c r="J453" s="649"/>
      <c r="K453" s="649"/>
      <c r="L453" s="683"/>
      <c r="O453" s="649"/>
      <c r="P453" s="649"/>
      <c r="Q453" s="649"/>
      <c r="R453" s="673"/>
      <c r="S453" s="674"/>
      <c r="T453" s="649"/>
      <c r="U453" s="649"/>
    </row>
    <row r="454" spans="1:21">
      <c r="A454" s="649"/>
      <c r="B454" s="609"/>
      <c r="C454" s="649"/>
      <c r="D454" s="649"/>
      <c r="E454" s="649"/>
      <c r="F454" s="649"/>
      <c r="G454" s="682"/>
      <c r="H454" s="682"/>
      <c r="I454" s="683"/>
      <c r="J454" s="649"/>
      <c r="K454" s="649"/>
      <c r="L454" s="683"/>
      <c r="O454" s="649"/>
      <c r="P454" s="649"/>
      <c r="Q454" s="649"/>
      <c r="R454" s="673"/>
      <c r="S454" s="674"/>
      <c r="T454" s="649"/>
      <c r="U454" s="649"/>
    </row>
    <row r="455" spans="1:21">
      <c r="A455" s="649"/>
      <c r="B455" s="609"/>
      <c r="C455" s="649"/>
      <c r="D455" s="649"/>
      <c r="E455" s="649"/>
      <c r="F455" s="649"/>
      <c r="G455" s="682"/>
      <c r="H455" s="682"/>
      <c r="I455" s="683"/>
      <c r="J455" s="649"/>
      <c r="K455" s="649"/>
      <c r="L455" s="683"/>
      <c r="O455" s="649"/>
      <c r="P455" s="649"/>
      <c r="Q455" s="649"/>
      <c r="R455" s="673"/>
      <c r="S455" s="674"/>
      <c r="T455" s="649"/>
      <c r="U455" s="649"/>
    </row>
    <row r="456" spans="1:21">
      <c r="A456" s="649"/>
      <c r="B456" s="609"/>
      <c r="C456" s="649"/>
      <c r="D456" s="649"/>
      <c r="E456" s="649"/>
      <c r="F456" s="649"/>
      <c r="G456" s="682"/>
      <c r="H456" s="682"/>
      <c r="I456" s="683"/>
      <c r="J456" s="649"/>
      <c r="K456" s="649"/>
      <c r="L456" s="683"/>
      <c r="O456" s="649"/>
      <c r="P456" s="649"/>
      <c r="Q456" s="649"/>
      <c r="R456" s="673"/>
      <c r="S456" s="674"/>
      <c r="T456" s="649"/>
      <c r="U456" s="649"/>
    </row>
    <row r="457" spans="1:21">
      <c r="A457" s="649"/>
      <c r="B457" s="609"/>
      <c r="C457" s="649"/>
      <c r="D457" s="649"/>
      <c r="E457" s="649"/>
      <c r="F457" s="649"/>
      <c r="G457" s="682"/>
      <c r="H457" s="682"/>
      <c r="I457" s="683"/>
      <c r="J457" s="649"/>
      <c r="K457" s="649"/>
      <c r="L457" s="683"/>
      <c r="O457" s="649"/>
      <c r="P457" s="649"/>
      <c r="Q457" s="649"/>
      <c r="R457" s="673"/>
      <c r="S457" s="674"/>
      <c r="T457" s="649"/>
      <c r="U457" s="649"/>
    </row>
    <row r="458" spans="1:21">
      <c r="A458" s="649"/>
      <c r="B458" s="609"/>
      <c r="C458" s="649"/>
      <c r="D458" s="649"/>
      <c r="E458" s="649"/>
      <c r="F458" s="649"/>
      <c r="G458" s="682"/>
      <c r="H458" s="682"/>
      <c r="I458" s="683"/>
      <c r="J458" s="649"/>
      <c r="K458" s="649"/>
      <c r="L458" s="683"/>
      <c r="O458" s="649"/>
      <c r="P458" s="649"/>
      <c r="Q458" s="649"/>
      <c r="R458" s="673"/>
      <c r="S458" s="674"/>
      <c r="T458" s="649"/>
      <c r="U458" s="649"/>
    </row>
    <row r="459" spans="1:21">
      <c r="A459" s="649"/>
      <c r="B459" s="609"/>
      <c r="C459" s="649"/>
      <c r="D459" s="649"/>
      <c r="E459" s="649"/>
      <c r="F459" s="649"/>
      <c r="G459" s="682"/>
      <c r="H459" s="682"/>
      <c r="I459" s="683"/>
      <c r="J459" s="649"/>
      <c r="K459" s="649"/>
      <c r="L459" s="683"/>
      <c r="O459" s="649"/>
      <c r="P459" s="649"/>
      <c r="Q459" s="649"/>
      <c r="R459" s="673"/>
      <c r="S459" s="674"/>
      <c r="T459" s="649"/>
      <c r="U459" s="649"/>
    </row>
    <row r="460" spans="1:21">
      <c r="A460" s="649"/>
      <c r="B460" s="609"/>
      <c r="C460" s="649"/>
      <c r="D460" s="649"/>
      <c r="E460" s="649"/>
      <c r="F460" s="649"/>
      <c r="G460" s="682"/>
      <c r="H460" s="682"/>
      <c r="I460" s="683"/>
      <c r="J460" s="649"/>
      <c r="K460" s="649"/>
      <c r="L460" s="683"/>
      <c r="O460" s="649"/>
      <c r="P460" s="649"/>
      <c r="Q460" s="649"/>
      <c r="R460" s="673"/>
      <c r="S460" s="674"/>
      <c r="T460" s="649"/>
      <c r="U460" s="649"/>
    </row>
    <row r="461" spans="1:21">
      <c r="A461" s="649"/>
      <c r="B461" s="609"/>
      <c r="C461" s="649"/>
      <c r="D461" s="649"/>
      <c r="E461" s="649"/>
      <c r="F461" s="649"/>
      <c r="G461" s="682"/>
      <c r="H461" s="682"/>
      <c r="I461" s="683"/>
      <c r="J461" s="649"/>
      <c r="K461" s="649"/>
      <c r="L461" s="683"/>
      <c r="O461" s="649"/>
      <c r="P461" s="649"/>
      <c r="Q461" s="649"/>
      <c r="R461" s="673"/>
      <c r="S461" s="674"/>
      <c r="T461" s="649"/>
      <c r="U461" s="649"/>
    </row>
    <row r="462" spans="1:21">
      <c r="A462" s="649"/>
      <c r="B462" s="609"/>
      <c r="C462" s="649"/>
      <c r="D462" s="649"/>
      <c r="E462" s="649"/>
      <c r="F462" s="649"/>
      <c r="G462" s="682"/>
      <c r="H462" s="682"/>
      <c r="I462" s="683"/>
      <c r="J462" s="649"/>
      <c r="K462" s="649"/>
      <c r="L462" s="683"/>
      <c r="O462" s="649"/>
      <c r="P462" s="649"/>
      <c r="Q462" s="649"/>
      <c r="R462" s="673"/>
      <c r="S462" s="674"/>
      <c r="T462" s="649"/>
      <c r="U462" s="649"/>
    </row>
    <row r="463" spans="1:21">
      <c r="A463" s="649"/>
      <c r="B463" s="609"/>
      <c r="C463" s="649"/>
      <c r="D463" s="649"/>
      <c r="E463" s="649"/>
      <c r="F463" s="649"/>
      <c r="G463" s="682"/>
      <c r="H463" s="682"/>
      <c r="I463" s="683"/>
      <c r="J463" s="649"/>
      <c r="K463" s="649"/>
      <c r="L463" s="683"/>
      <c r="O463" s="649"/>
      <c r="P463" s="649"/>
      <c r="Q463" s="649"/>
      <c r="R463" s="673"/>
      <c r="S463" s="674"/>
      <c r="T463" s="649"/>
      <c r="U463" s="649"/>
    </row>
    <row r="464" spans="1:21">
      <c r="A464" s="649"/>
      <c r="B464" s="609"/>
      <c r="C464" s="649"/>
      <c r="D464" s="649"/>
      <c r="E464" s="649"/>
      <c r="F464" s="649"/>
      <c r="G464" s="682"/>
      <c r="H464" s="682"/>
      <c r="I464" s="683"/>
      <c r="J464" s="649"/>
      <c r="K464" s="649"/>
      <c r="L464" s="683"/>
      <c r="O464" s="649"/>
      <c r="P464" s="649"/>
      <c r="Q464" s="649"/>
      <c r="R464" s="673"/>
      <c r="S464" s="674"/>
      <c r="T464" s="649"/>
      <c r="U464" s="649"/>
    </row>
    <row r="465" spans="1:21">
      <c r="A465" s="649"/>
      <c r="B465" s="609"/>
      <c r="C465" s="649"/>
      <c r="D465" s="649"/>
      <c r="E465" s="649"/>
      <c r="F465" s="649"/>
      <c r="G465" s="682"/>
      <c r="H465" s="682"/>
      <c r="I465" s="683"/>
      <c r="J465" s="649"/>
      <c r="K465" s="649"/>
      <c r="L465" s="683"/>
      <c r="O465" s="649"/>
      <c r="P465" s="649"/>
      <c r="Q465" s="649"/>
      <c r="R465" s="673"/>
      <c r="S465" s="674"/>
      <c r="T465" s="649"/>
      <c r="U465" s="649"/>
    </row>
    <row r="466" spans="1:21">
      <c r="A466" s="649"/>
      <c r="B466" s="609"/>
      <c r="C466" s="649"/>
      <c r="D466" s="649"/>
      <c r="E466" s="649"/>
      <c r="F466" s="649"/>
      <c r="G466" s="682"/>
      <c r="H466" s="682"/>
      <c r="I466" s="683"/>
      <c r="J466" s="649"/>
      <c r="K466" s="649"/>
      <c r="L466" s="683"/>
      <c r="O466" s="649"/>
      <c r="P466" s="649"/>
      <c r="Q466" s="649"/>
      <c r="R466" s="673"/>
      <c r="S466" s="674"/>
      <c r="T466" s="649"/>
      <c r="U466" s="649"/>
    </row>
    <row r="467" spans="1:21">
      <c r="A467" s="649"/>
      <c r="B467" s="609"/>
      <c r="C467" s="649"/>
      <c r="D467" s="649"/>
      <c r="E467" s="649"/>
      <c r="F467" s="649"/>
      <c r="G467" s="682"/>
      <c r="H467" s="682"/>
      <c r="I467" s="683"/>
      <c r="J467" s="649"/>
      <c r="K467" s="649"/>
      <c r="L467" s="683"/>
      <c r="O467" s="649"/>
      <c r="P467" s="649"/>
      <c r="Q467" s="649"/>
      <c r="R467" s="673"/>
      <c r="S467" s="674"/>
      <c r="T467" s="649"/>
      <c r="U467" s="649"/>
    </row>
    <row r="468" spans="1:21">
      <c r="A468" s="649"/>
      <c r="B468" s="609"/>
      <c r="C468" s="649"/>
      <c r="D468" s="649"/>
      <c r="E468" s="649"/>
      <c r="F468" s="649"/>
      <c r="G468" s="682"/>
      <c r="H468" s="682"/>
      <c r="I468" s="683"/>
      <c r="J468" s="649"/>
      <c r="K468" s="649"/>
      <c r="L468" s="683"/>
      <c r="O468" s="649"/>
      <c r="P468" s="649"/>
      <c r="Q468" s="649"/>
      <c r="R468" s="673"/>
      <c r="S468" s="674"/>
      <c r="T468" s="649"/>
      <c r="U468" s="649"/>
    </row>
    <row r="469" spans="1:21">
      <c r="A469" s="649"/>
      <c r="B469" s="609"/>
      <c r="C469" s="649"/>
      <c r="D469" s="649"/>
      <c r="E469" s="649"/>
      <c r="F469" s="649"/>
      <c r="G469" s="682"/>
      <c r="H469" s="682"/>
      <c r="I469" s="683"/>
      <c r="J469" s="649"/>
      <c r="K469" s="649"/>
      <c r="L469" s="683"/>
      <c r="O469" s="649"/>
      <c r="P469" s="649"/>
      <c r="Q469" s="649"/>
      <c r="R469" s="673"/>
      <c r="S469" s="674"/>
      <c r="T469" s="649"/>
      <c r="U469" s="649"/>
    </row>
    <row r="470" spans="1:21">
      <c r="A470" s="649"/>
      <c r="B470" s="609"/>
      <c r="C470" s="649"/>
      <c r="D470" s="649"/>
      <c r="E470" s="649"/>
      <c r="F470" s="649"/>
      <c r="G470" s="682"/>
      <c r="H470" s="682"/>
      <c r="I470" s="683"/>
      <c r="J470" s="649"/>
      <c r="K470" s="649"/>
      <c r="L470" s="683"/>
      <c r="O470" s="649"/>
      <c r="P470" s="649"/>
      <c r="Q470" s="649"/>
      <c r="R470" s="673"/>
      <c r="S470" s="674"/>
      <c r="T470" s="649"/>
      <c r="U470" s="649"/>
    </row>
    <row r="471" spans="1:21">
      <c r="A471" s="649"/>
      <c r="B471" s="609"/>
      <c r="C471" s="649"/>
      <c r="D471" s="649"/>
      <c r="E471" s="649"/>
      <c r="F471" s="649"/>
      <c r="G471" s="682"/>
      <c r="H471" s="682"/>
      <c r="I471" s="683"/>
      <c r="J471" s="649"/>
      <c r="K471" s="649"/>
      <c r="L471" s="683"/>
      <c r="O471" s="649"/>
      <c r="P471" s="649"/>
      <c r="Q471" s="649"/>
      <c r="R471" s="673"/>
      <c r="S471" s="674"/>
      <c r="T471" s="649"/>
      <c r="U471" s="649"/>
    </row>
    <row r="472" spans="1:21">
      <c r="A472" s="649"/>
      <c r="B472" s="609"/>
      <c r="C472" s="649"/>
      <c r="D472" s="649"/>
      <c r="E472" s="649"/>
      <c r="F472" s="649"/>
      <c r="G472" s="682"/>
      <c r="H472" s="682"/>
      <c r="I472" s="683"/>
      <c r="J472" s="649"/>
      <c r="K472" s="649"/>
      <c r="L472" s="683"/>
      <c r="O472" s="649"/>
      <c r="P472" s="649"/>
      <c r="Q472" s="649"/>
      <c r="R472" s="673"/>
      <c r="S472" s="674"/>
      <c r="T472" s="649"/>
      <c r="U472" s="649"/>
    </row>
    <row r="473" spans="1:21">
      <c r="A473" s="649"/>
      <c r="B473" s="609"/>
      <c r="C473" s="649"/>
      <c r="D473" s="649"/>
      <c r="E473" s="649"/>
      <c r="F473" s="649"/>
      <c r="G473" s="682"/>
      <c r="H473" s="682"/>
      <c r="I473" s="683"/>
      <c r="J473" s="649"/>
      <c r="K473" s="649"/>
      <c r="L473" s="683"/>
      <c r="O473" s="649"/>
      <c r="P473" s="649"/>
      <c r="Q473" s="649"/>
      <c r="R473" s="673"/>
      <c r="S473" s="674"/>
      <c r="T473" s="649"/>
      <c r="U473" s="649"/>
    </row>
    <row r="474" spans="1:21">
      <c r="A474" s="649"/>
      <c r="B474" s="609"/>
      <c r="C474" s="649"/>
      <c r="D474" s="649"/>
      <c r="E474" s="649"/>
      <c r="F474" s="649"/>
      <c r="G474" s="682"/>
      <c r="H474" s="682"/>
      <c r="I474" s="683"/>
      <c r="J474" s="649"/>
      <c r="K474" s="649"/>
      <c r="L474" s="683"/>
      <c r="O474" s="649"/>
      <c r="P474" s="649"/>
      <c r="Q474" s="649"/>
      <c r="R474" s="673"/>
      <c r="S474" s="674"/>
      <c r="T474" s="649"/>
      <c r="U474" s="649"/>
    </row>
    <row r="475" spans="1:21">
      <c r="A475" s="649"/>
      <c r="B475" s="609"/>
      <c r="C475" s="649"/>
      <c r="D475" s="649"/>
      <c r="E475" s="649"/>
      <c r="F475" s="649"/>
      <c r="G475" s="682"/>
      <c r="H475" s="682"/>
      <c r="I475" s="683"/>
      <c r="J475" s="649"/>
      <c r="K475" s="649"/>
      <c r="L475" s="683"/>
      <c r="O475" s="649"/>
      <c r="P475" s="649"/>
      <c r="Q475" s="649"/>
      <c r="R475" s="673"/>
      <c r="S475" s="674"/>
      <c r="T475" s="649"/>
      <c r="U475" s="649"/>
    </row>
    <row r="476" spans="1:21">
      <c r="A476" s="649"/>
      <c r="B476" s="609"/>
      <c r="C476" s="649"/>
      <c r="D476" s="649"/>
      <c r="E476" s="649"/>
      <c r="F476" s="649"/>
      <c r="G476" s="682"/>
      <c r="H476" s="682"/>
      <c r="I476" s="683"/>
      <c r="J476" s="649"/>
      <c r="K476" s="649"/>
      <c r="L476" s="683"/>
      <c r="O476" s="649"/>
      <c r="P476" s="649"/>
      <c r="Q476" s="649"/>
      <c r="R476" s="673"/>
      <c r="S476" s="674"/>
      <c r="T476" s="649"/>
      <c r="U476" s="649"/>
    </row>
    <row r="477" spans="1:21">
      <c r="A477" s="649"/>
      <c r="B477" s="609"/>
      <c r="C477" s="649"/>
      <c r="D477" s="649"/>
      <c r="E477" s="649"/>
      <c r="F477" s="649"/>
      <c r="G477" s="682"/>
      <c r="H477" s="682"/>
      <c r="I477" s="683"/>
      <c r="J477" s="649"/>
      <c r="K477" s="649"/>
      <c r="L477" s="683"/>
      <c r="O477" s="649"/>
      <c r="P477" s="649"/>
      <c r="Q477" s="649"/>
      <c r="R477" s="673"/>
      <c r="S477" s="674"/>
      <c r="T477" s="649"/>
      <c r="U477" s="649"/>
    </row>
    <row r="478" spans="1:21">
      <c r="A478" s="649"/>
      <c r="B478" s="609"/>
      <c r="C478" s="649"/>
      <c r="D478" s="649"/>
      <c r="E478" s="649"/>
      <c r="F478" s="649"/>
      <c r="G478" s="682"/>
      <c r="H478" s="682"/>
      <c r="I478" s="683"/>
      <c r="J478" s="649"/>
      <c r="K478" s="649"/>
      <c r="L478" s="683"/>
      <c r="O478" s="649"/>
      <c r="P478" s="649"/>
      <c r="Q478" s="649"/>
      <c r="R478" s="673"/>
      <c r="S478" s="674"/>
      <c r="T478" s="649"/>
      <c r="U478" s="649"/>
    </row>
    <row r="479" spans="1:21">
      <c r="A479" s="649"/>
      <c r="B479" s="609"/>
      <c r="C479" s="649"/>
      <c r="D479" s="649"/>
      <c r="E479" s="649"/>
      <c r="F479" s="649"/>
      <c r="G479" s="682"/>
      <c r="H479" s="682"/>
      <c r="I479" s="683"/>
      <c r="J479" s="649"/>
      <c r="K479" s="649"/>
      <c r="L479" s="683"/>
      <c r="O479" s="649"/>
      <c r="P479" s="649"/>
      <c r="Q479" s="649"/>
      <c r="R479" s="673"/>
      <c r="S479" s="674"/>
      <c r="T479" s="649"/>
      <c r="U479" s="649"/>
    </row>
    <row r="480" spans="1:21">
      <c r="A480" s="649"/>
      <c r="B480" s="609"/>
      <c r="C480" s="649"/>
      <c r="D480" s="649"/>
      <c r="E480" s="649"/>
      <c r="F480" s="649"/>
      <c r="G480" s="682"/>
      <c r="H480" s="682"/>
      <c r="I480" s="683"/>
      <c r="J480" s="649"/>
      <c r="K480" s="649"/>
      <c r="L480" s="683"/>
      <c r="O480" s="649"/>
      <c r="P480" s="649"/>
      <c r="Q480" s="649"/>
      <c r="R480" s="673"/>
      <c r="S480" s="674"/>
      <c r="T480" s="649"/>
      <c r="U480" s="649"/>
    </row>
    <row r="481" spans="1:21">
      <c r="A481" s="649"/>
      <c r="B481" s="609"/>
      <c r="C481" s="649"/>
      <c r="D481" s="649"/>
      <c r="E481" s="649"/>
      <c r="F481" s="649"/>
      <c r="G481" s="682"/>
      <c r="H481" s="682"/>
      <c r="I481" s="683"/>
      <c r="J481" s="649"/>
      <c r="K481" s="649"/>
      <c r="L481" s="683"/>
      <c r="O481" s="649"/>
      <c r="P481" s="649"/>
      <c r="Q481" s="649"/>
      <c r="R481" s="673"/>
      <c r="S481" s="674"/>
      <c r="T481" s="649"/>
      <c r="U481" s="649"/>
    </row>
    <row r="482" spans="1:21">
      <c r="A482" s="649"/>
      <c r="B482" s="609"/>
      <c r="C482" s="649"/>
      <c r="D482" s="649"/>
      <c r="E482" s="649"/>
      <c r="F482" s="649"/>
      <c r="G482" s="682"/>
      <c r="H482" s="682"/>
      <c r="I482" s="683"/>
      <c r="J482" s="649"/>
      <c r="K482" s="649"/>
      <c r="L482" s="683"/>
      <c r="O482" s="649"/>
      <c r="P482" s="649"/>
      <c r="Q482" s="649"/>
      <c r="R482" s="673"/>
      <c r="S482" s="674"/>
      <c r="T482" s="649"/>
      <c r="U482" s="649"/>
    </row>
    <row r="483" spans="1:21">
      <c r="A483" s="649"/>
      <c r="B483" s="609"/>
      <c r="C483" s="649"/>
      <c r="D483" s="649"/>
      <c r="E483" s="649"/>
      <c r="F483" s="649"/>
      <c r="G483" s="682"/>
      <c r="H483" s="682"/>
      <c r="I483" s="683"/>
      <c r="J483" s="649"/>
      <c r="K483" s="649"/>
      <c r="L483" s="683"/>
      <c r="O483" s="649"/>
      <c r="P483" s="649"/>
      <c r="Q483" s="649"/>
      <c r="R483" s="673"/>
      <c r="S483" s="674"/>
      <c r="T483" s="649"/>
      <c r="U483" s="649"/>
    </row>
    <row r="484" spans="1:21">
      <c r="A484" s="649"/>
      <c r="B484" s="609"/>
      <c r="C484" s="649"/>
      <c r="D484" s="649"/>
      <c r="E484" s="649"/>
      <c r="F484" s="649"/>
      <c r="G484" s="682"/>
      <c r="H484" s="682"/>
      <c r="I484" s="683"/>
      <c r="J484" s="649"/>
      <c r="K484" s="649"/>
      <c r="L484" s="683"/>
      <c r="O484" s="649"/>
      <c r="P484" s="649"/>
      <c r="Q484" s="649"/>
      <c r="R484" s="673"/>
      <c r="S484" s="674"/>
      <c r="T484" s="649"/>
      <c r="U484" s="649"/>
    </row>
    <row r="485" spans="1:21">
      <c r="A485" s="649"/>
      <c r="B485" s="609"/>
      <c r="C485" s="649"/>
      <c r="D485" s="649"/>
      <c r="E485" s="649"/>
      <c r="F485" s="649"/>
      <c r="G485" s="682"/>
      <c r="H485" s="682"/>
      <c r="I485" s="683"/>
      <c r="J485" s="649"/>
      <c r="K485" s="649"/>
      <c r="L485" s="683"/>
      <c r="O485" s="649"/>
      <c r="P485" s="649"/>
      <c r="Q485" s="649"/>
      <c r="R485" s="673"/>
      <c r="S485" s="674"/>
      <c r="T485" s="649"/>
      <c r="U485" s="649"/>
    </row>
    <row r="486" spans="1:21">
      <c r="A486" s="649"/>
      <c r="B486" s="609"/>
      <c r="C486" s="649"/>
      <c r="D486" s="649"/>
      <c r="E486" s="649"/>
      <c r="F486" s="649"/>
      <c r="G486" s="682"/>
      <c r="H486" s="682"/>
      <c r="I486" s="683"/>
      <c r="J486" s="649"/>
      <c r="K486" s="649"/>
      <c r="L486" s="683"/>
      <c r="O486" s="649"/>
      <c r="P486" s="649"/>
      <c r="Q486" s="649"/>
      <c r="R486" s="673"/>
      <c r="S486" s="674"/>
      <c r="T486" s="649"/>
      <c r="U486" s="649"/>
    </row>
    <row r="487" spans="1:21">
      <c r="A487" s="649"/>
      <c r="B487" s="609"/>
      <c r="C487" s="649"/>
      <c r="D487" s="649"/>
      <c r="E487" s="649"/>
      <c r="F487" s="649"/>
      <c r="G487" s="682"/>
      <c r="H487" s="682"/>
      <c r="I487" s="683"/>
      <c r="J487" s="649"/>
      <c r="K487" s="649"/>
      <c r="L487" s="683"/>
      <c r="O487" s="649"/>
      <c r="P487" s="649"/>
      <c r="Q487" s="649"/>
      <c r="R487" s="673"/>
      <c r="S487" s="674"/>
      <c r="T487" s="649"/>
      <c r="U487" s="649"/>
    </row>
    <row r="488" spans="1:21">
      <c r="A488" s="649"/>
      <c r="B488" s="609"/>
      <c r="C488" s="649"/>
      <c r="D488" s="649"/>
      <c r="E488" s="649"/>
      <c r="F488" s="649"/>
      <c r="G488" s="682"/>
      <c r="H488" s="682"/>
      <c r="I488" s="683"/>
      <c r="J488" s="649"/>
      <c r="K488" s="649"/>
      <c r="L488" s="683"/>
      <c r="O488" s="649"/>
      <c r="P488" s="649"/>
      <c r="Q488" s="649"/>
      <c r="R488" s="673"/>
      <c r="S488" s="674"/>
      <c r="T488" s="649"/>
      <c r="U488" s="649"/>
    </row>
    <row r="489" spans="1:21">
      <c r="A489" s="649"/>
      <c r="B489" s="609"/>
      <c r="C489" s="649"/>
      <c r="D489" s="649"/>
      <c r="E489" s="649"/>
      <c r="F489" s="649"/>
      <c r="G489" s="682"/>
      <c r="H489" s="682"/>
      <c r="I489" s="683"/>
      <c r="J489" s="649"/>
      <c r="K489" s="649"/>
      <c r="L489" s="683"/>
      <c r="O489" s="649"/>
      <c r="P489" s="649"/>
      <c r="Q489" s="649"/>
      <c r="R489" s="673"/>
      <c r="S489" s="674"/>
      <c r="T489" s="649"/>
      <c r="U489" s="649"/>
    </row>
    <row r="490" spans="1:21">
      <c r="A490" s="649"/>
      <c r="B490" s="609"/>
      <c r="C490" s="649"/>
      <c r="D490" s="649"/>
      <c r="E490" s="649"/>
      <c r="F490" s="649"/>
      <c r="G490" s="682"/>
      <c r="H490" s="682"/>
      <c r="I490" s="683"/>
      <c r="J490" s="649"/>
      <c r="K490" s="649"/>
      <c r="L490" s="683"/>
      <c r="O490" s="649"/>
      <c r="P490" s="649"/>
      <c r="Q490" s="649"/>
      <c r="R490" s="673"/>
      <c r="S490" s="674"/>
      <c r="T490" s="649"/>
      <c r="U490" s="649"/>
    </row>
    <row r="491" spans="1:21">
      <c r="A491" s="649"/>
      <c r="B491" s="609"/>
      <c r="C491" s="649"/>
      <c r="D491" s="649"/>
      <c r="E491" s="649"/>
      <c r="F491" s="649"/>
      <c r="G491" s="682"/>
      <c r="H491" s="682"/>
      <c r="I491" s="683"/>
      <c r="J491" s="649"/>
      <c r="K491" s="649"/>
      <c r="L491" s="683"/>
      <c r="O491" s="649"/>
      <c r="P491" s="649"/>
      <c r="Q491" s="649"/>
      <c r="R491" s="673"/>
      <c r="S491" s="674"/>
      <c r="T491" s="649"/>
      <c r="U491" s="649"/>
    </row>
    <row r="492" spans="1:21">
      <c r="A492" s="649"/>
      <c r="B492" s="609"/>
      <c r="C492" s="649"/>
      <c r="D492" s="649"/>
      <c r="E492" s="649"/>
      <c r="F492" s="649"/>
      <c r="G492" s="682"/>
      <c r="H492" s="682"/>
      <c r="I492" s="683"/>
      <c r="J492" s="649"/>
      <c r="K492" s="649"/>
      <c r="L492" s="683"/>
      <c r="O492" s="649"/>
      <c r="P492" s="649"/>
      <c r="Q492" s="649"/>
      <c r="R492" s="673"/>
      <c r="S492" s="674"/>
      <c r="T492" s="649"/>
      <c r="U492" s="649"/>
    </row>
    <row r="493" spans="1:21">
      <c r="A493" s="649"/>
      <c r="B493" s="609"/>
      <c r="C493" s="649"/>
      <c r="D493" s="649"/>
      <c r="E493" s="649"/>
      <c r="F493" s="649"/>
      <c r="G493" s="682"/>
      <c r="H493" s="682"/>
      <c r="I493" s="683"/>
      <c r="J493" s="649"/>
      <c r="K493" s="649"/>
      <c r="L493" s="683"/>
      <c r="O493" s="649"/>
      <c r="P493" s="649"/>
      <c r="Q493" s="649"/>
      <c r="R493" s="673"/>
      <c r="S493" s="674"/>
      <c r="T493" s="649"/>
      <c r="U493" s="649"/>
    </row>
    <row r="494" spans="1:21">
      <c r="A494" s="649"/>
      <c r="B494" s="609"/>
      <c r="C494" s="649"/>
      <c r="D494" s="649"/>
      <c r="E494" s="649"/>
      <c r="F494" s="649"/>
      <c r="G494" s="682"/>
      <c r="H494" s="682"/>
      <c r="I494" s="683"/>
      <c r="J494" s="649"/>
      <c r="K494" s="649"/>
      <c r="L494" s="683"/>
      <c r="O494" s="649"/>
      <c r="P494" s="649"/>
      <c r="Q494" s="649"/>
      <c r="R494" s="673"/>
      <c r="S494" s="674"/>
      <c r="T494" s="649"/>
      <c r="U494" s="649"/>
    </row>
    <row r="495" spans="1:21">
      <c r="A495" s="649"/>
      <c r="B495" s="609"/>
      <c r="C495" s="649"/>
      <c r="D495" s="649"/>
      <c r="E495" s="649"/>
      <c r="F495" s="649"/>
      <c r="G495" s="682"/>
      <c r="H495" s="682"/>
      <c r="I495" s="683"/>
      <c r="J495" s="649"/>
      <c r="K495" s="649"/>
      <c r="L495" s="683"/>
      <c r="O495" s="649"/>
      <c r="P495" s="649"/>
      <c r="Q495" s="649"/>
      <c r="R495" s="673"/>
      <c r="S495" s="674"/>
      <c r="T495" s="649"/>
      <c r="U495" s="649"/>
    </row>
    <row r="496" spans="1:21">
      <c r="A496" s="649"/>
      <c r="B496" s="609"/>
      <c r="C496" s="649"/>
      <c r="D496" s="649"/>
      <c r="E496" s="649"/>
      <c r="F496" s="649"/>
      <c r="G496" s="682"/>
      <c r="H496" s="682"/>
      <c r="I496" s="683"/>
      <c r="J496" s="649"/>
      <c r="K496" s="649"/>
      <c r="L496" s="683"/>
      <c r="O496" s="649"/>
      <c r="P496" s="649"/>
      <c r="Q496" s="649"/>
      <c r="R496" s="673"/>
      <c r="S496" s="674"/>
      <c r="T496" s="649"/>
      <c r="U496" s="649"/>
    </row>
    <row r="497" spans="1:21">
      <c r="A497" s="649"/>
      <c r="B497" s="609"/>
      <c r="C497" s="649"/>
      <c r="D497" s="649"/>
      <c r="E497" s="649"/>
      <c r="F497" s="649"/>
      <c r="G497" s="682"/>
      <c r="H497" s="682"/>
      <c r="I497" s="683"/>
      <c r="J497" s="649"/>
      <c r="K497" s="649"/>
      <c r="L497" s="683"/>
      <c r="O497" s="649"/>
      <c r="P497" s="649"/>
      <c r="Q497" s="649"/>
      <c r="R497" s="673"/>
      <c r="S497" s="674"/>
      <c r="T497" s="649"/>
      <c r="U497" s="649"/>
    </row>
    <row r="498" spans="1:21">
      <c r="A498" s="649"/>
      <c r="B498" s="609"/>
      <c r="C498" s="649"/>
      <c r="D498" s="649"/>
      <c r="E498" s="649"/>
      <c r="F498" s="649"/>
      <c r="G498" s="682"/>
      <c r="H498" s="682"/>
      <c r="I498" s="683"/>
      <c r="J498" s="649"/>
      <c r="K498" s="649"/>
      <c r="L498" s="683"/>
      <c r="O498" s="649"/>
      <c r="P498" s="649"/>
      <c r="Q498" s="649"/>
      <c r="R498" s="673"/>
      <c r="S498" s="674"/>
      <c r="T498" s="649"/>
      <c r="U498" s="649"/>
    </row>
    <row r="499" spans="1:21">
      <c r="A499" s="649"/>
      <c r="B499" s="609"/>
      <c r="C499" s="649"/>
      <c r="D499" s="649"/>
      <c r="E499" s="649"/>
      <c r="F499" s="649"/>
      <c r="G499" s="682"/>
      <c r="H499" s="682"/>
      <c r="I499" s="683"/>
      <c r="J499" s="649"/>
      <c r="K499" s="649"/>
      <c r="L499" s="683"/>
      <c r="O499" s="649"/>
      <c r="P499" s="649"/>
      <c r="Q499" s="649"/>
      <c r="R499" s="673"/>
      <c r="S499" s="674"/>
      <c r="T499" s="649"/>
      <c r="U499" s="649"/>
    </row>
    <row r="500" spans="1:21">
      <c r="A500" s="649"/>
      <c r="B500" s="609"/>
      <c r="C500" s="649"/>
      <c r="D500" s="649"/>
      <c r="E500" s="649"/>
      <c r="F500" s="649"/>
      <c r="G500" s="682"/>
      <c r="H500" s="682"/>
      <c r="I500" s="683"/>
      <c r="J500" s="649"/>
      <c r="K500" s="649"/>
      <c r="L500" s="683"/>
      <c r="O500" s="649"/>
      <c r="P500" s="649"/>
      <c r="Q500" s="649"/>
      <c r="R500" s="673"/>
      <c r="S500" s="674"/>
      <c r="T500" s="649"/>
      <c r="U500" s="649"/>
    </row>
    <row r="501" spans="1:21">
      <c r="A501" s="649"/>
      <c r="B501" s="609"/>
      <c r="C501" s="649"/>
      <c r="D501" s="649"/>
      <c r="E501" s="649"/>
      <c r="F501" s="649"/>
      <c r="G501" s="682"/>
      <c r="H501" s="682"/>
      <c r="I501" s="683"/>
      <c r="J501" s="649"/>
      <c r="K501" s="649"/>
      <c r="L501" s="683"/>
      <c r="O501" s="649"/>
      <c r="P501" s="649"/>
      <c r="Q501" s="649"/>
      <c r="R501" s="673"/>
      <c r="S501" s="674"/>
      <c r="T501" s="649"/>
      <c r="U501" s="649"/>
    </row>
    <row r="502" spans="1:21">
      <c r="A502" s="649"/>
      <c r="B502" s="609"/>
      <c r="C502" s="649"/>
      <c r="D502" s="649"/>
      <c r="E502" s="649"/>
      <c r="F502" s="649"/>
      <c r="G502" s="682"/>
      <c r="H502" s="682"/>
      <c r="I502" s="683"/>
      <c r="J502" s="649"/>
      <c r="K502" s="649"/>
      <c r="L502" s="683"/>
      <c r="O502" s="649"/>
      <c r="P502" s="649"/>
      <c r="Q502" s="649"/>
      <c r="R502" s="673"/>
      <c r="S502" s="674"/>
      <c r="T502" s="649"/>
      <c r="U502" s="649"/>
    </row>
    <row r="503" spans="1:21">
      <c r="A503" s="649"/>
      <c r="B503" s="609"/>
      <c r="C503" s="649"/>
      <c r="D503" s="649"/>
      <c r="E503" s="649"/>
      <c r="F503" s="649"/>
      <c r="G503" s="682"/>
      <c r="H503" s="682"/>
      <c r="I503" s="683"/>
      <c r="J503" s="649"/>
      <c r="K503" s="649"/>
      <c r="L503" s="683"/>
      <c r="O503" s="649"/>
      <c r="P503" s="649"/>
      <c r="Q503" s="649"/>
      <c r="R503" s="673"/>
      <c r="S503" s="674"/>
      <c r="T503" s="649"/>
      <c r="U503" s="649"/>
    </row>
    <row r="504" spans="1:21">
      <c r="A504" s="649"/>
      <c r="B504" s="609"/>
      <c r="C504" s="649"/>
      <c r="D504" s="649"/>
      <c r="E504" s="649"/>
      <c r="F504" s="649"/>
      <c r="G504" s="682"/>
      <c r="H504" s="682"/>
      <c r="I504" s="683"/>
      <c r="J504" s="649"/>
      <c r="K504" s="649"/>
      <c r="L504" s="683"/>
      <c r="O504" s="649"/>
      <c r="P504" s="649"/>
      <c r="Q504" s="649"/>
      <c r="R504" s="673"/>
      <c r="S504" s="674"/>
      <c r="T504" s="649"/>
      <c r="U504" s="649"/>
    </row>
    <row r="505" spans="1:21">
      <c r="A505" s="649"/>
      <c r="B505" s="609"/>
      <c r="C505" s="649"/>
      <c r="D505" s="649"/>
      <c r="E505" s="649"/>
      <c r="F505" s="649"/>
      <c r="G505" s="682"/>
      <c r="H505" s="682"/>
      <c r="I505" s="683"/>
      <c r="J505" s="649"/>
      <c r="K505" s="649"/>
      <c r="L505" s="683"/>
      <c r="O505" s="649"/>
      <c r="P505" s="649"/>
      <c r="Q505" s="649"/>
      <c r="R505" s="673"/>
      <c r="S505" s="674"/>
      <c r="T505" s="649"/>
      <c r="U505" s="649"/>
    </row>
    <row r="506" spans="1:21">
      <c r="A506" s="649"/>
      <c r="B506" s="609"/>
      <c r="C506" s="649"/>
      <c r="D506" s="649"/>
      <c r="E506" s="649"/>
      <c r="F506" s="649"/>
      <c r="G506" s="682"/>
      <c r="H506" s="682"/>
      <c r="I506" s="683"/>
      <c r="J506" s="649"/>
      <c r="K506" s="649"/>
      <c r="L506" s="683"/>
      <c r="O506" s="649"/>
      <c r="P506" s="649"/>
      <c r="Q506" s="649"/>
      <c r="R506" s="673"/>
      <c r="S506" s="674"/>
      <c r="T506" s="649"/>
      <c r="U506" s="649"/>
    </row>
    <row r="507" spans="1:21">
      <c r="A507" s="649"/>
      <c r="B507" s="609"/>
      <c r="C507" s="649"/>
      <c r="D507" s="649"/>
      <c r="E507" s="649"/>
      <c r="F507" s="649"/>
      <c r="G507" s="682"/>
      <c r="H507" s="682"/>
      <c r="I507" s="683"/>
      <c r="J507" s="649"/>
      <c r="K507" s="649"/>
      <c r="L507" s="683"/>
      <c r="O507" s="649"/>
      <c r="P507" s="649"/>
      <c r="Q507" s="649"/>
      <c r="R507" s="673"/>
      <c r="S507" s="674"/>
      <c r="T507" s="649"/>
      <c r="U507" s="649"/>
    </row>
    <row r="508" spans="1:21">
      <c r="A508" s="649"/>
      <c r="B508" s="609"/>
      <c r="C508" s="649"/>
      <c r="D508" s="649"/>
      <c r="E508" s="649"/>
      <c r="F508" s="649"/>
      <c r="G508" s="682"/>
      <c r="H508" s="682"/>
      <c r="I508" s="683"/>
      <c r="J508" s="649"/>
      <c r="K508" s="649"/>
      <c r="L508" s="683"/>
      <c r="O508" s="649"/>
      <c r="P508" s="649"/>
      <c r="Q508" s="649"/>
      <c r="R508" s="673"/>
      <c r="S508" s="674"/>
      <c r="T508" s="649"/>
      <c r="U508" s="649"/>
    </row>
    <row r="509" spans="1:21">
      <c r="A509" s="649"/>
      <c r="B509" s="609"/>
      <c r="C509" s="649"/>
      <c r="D509" s="649"/>
      <c r="E509" s="649"/>
      <c r="F509" s="649"/>
      <c r="G509" s="682"/>
      <c r="H509" s="682"/>
      <c r="I509" s="683"/>
      <c r="J509" s="649"/>
      <c r="K509" s="649"/>
      <c r="L509" s="683"/>
      <c r="O509" s="649"/>
      <c r="P509" s="649"/>
      <c r="Q509" s="649"/>
      <c r="R509" s="673"/>
      <c r="S509" s="674"/>
      <c r="T509" s="649"/>
      <c r="U509" s="649"/>
    </row>
    <row r="510" spans="1:21">
      <c r="A510" s="649"/>
      <c r="B510" s="609"/>
      <c r="C510" s="649"/>
      <c r="D510" s="649"/>
      <c r="E510" s="649"/>
      <c r="F510" s="649"/>
      <c r="G510" s="682"/>
      <c r="H510" s="682"/>
      <c r="I510" s="683"/>
      <c r="J510" s="649"/>
      <c r="K510" s="649"/>
      <c r="L510" s="683"/>
      <c r="O510" s="649"/>
      <c r="P510" s="649"/>
      <c r="Q510" s="649"/>
      <c r="R510" s="673"/>
      <c r="S510" s="674"/>
      <c r="T510" s="649"/>
      <c r="U510" s="649"/>
    </row>
    <row r="511" spans="1:21">
      <c r="A511" s="649"/>
      <c r="B511" s="609"/>
      <c r="C511" s="649"/>
      <c r="D511" s="649"/>
      <c r="E511" s="649"/>
      <c r="F511" s="649"/>
      <c r="G511" s="682"/>
      <c r="H511" s="682"/>
      <c r="I511" s="683"/>
      <c r="J511" s="649"/>
      <c r="K511" s="649"/>
      <c r="L511" s="683"/>
      <c r="O511" s="649"/>
      <c r="P511" s="649"/>
      <c r="Q511" s="649"/>
      <c r="R511" s="673"/>
      <c r="S511" s="674"/>
      <c r="T511" s="649"/>
      <c r="U511" s="649"/>
    </row>
    <row r="512" spans="1:21">
      <c r="A512" s="649"/>
      <c r="B512" s="609"/>
      <c r="C512" s="649"/>
      <c r="D512" s="649"/>
      <c r="E512" s="649"/>
      <c r="F512" s="649"/>
      <c r="G512" s="682"/>
      <c r="H512" s="682"/>
      <c r="I512" s="683"/>
      <c r="J512" s="649"/>
      <c r="K512" s="649"/>
      <c r="L512" s="683"/>
      <c r="O512" s="649"/>
      <c r="P512" s="649"/>
      <c r="Q512" s="649"/>
      <c r="R512" s="673"/>
      <c r="S512" s="674"/>
      <c r="T512" s="649"/>
      <c r="U512" s="649"/>
    </row>
    <row r="513" spans="1:21">
      <c r="A513" s="649"/>
      <c r="B513" s="609"/>
      <c r="C513" s="649"/>
      <c r="D513" s="649"/>
      <c r="E513" s="649"/>
      <c r="F513" s="649"/>
      <c r="G513" s="682"/>
      <c r="H513" s="682"/>
      <c r="I513" s="683"/>
      <c r="J513" s="649"/>
      <c r="K513" s="649"/>
      <c r="L513" s="683"/>
      <c r="O513" s="649"/>
      <c r="P513" s="649"/>
      <c r="Q513" s="649"/>
      <c r="R513" s="673"/>
      <c r="S513" s="674"/>
      <c r="T513" s="649"/>
      <c r="U513" s="649"/>
    </row>
    <row r="514" spans="1:21">
      <c r="A514" s="649"/>
      <c r="B514" s="609"/>
      <c r="C514" s="649"/>
      <c r="D514" s="649"/>
      <c r="E514" s="649"/>
      <c r="F514" s="649"/>
      <c r="G514" s="682"/>
      <c r="H514" s="682"/>
      <c r="I514" s="683"/>
      <c r="J514" s="649"/>
      <c r="K514" s="649"/>
      <c r="L514" s="683"/>
      <c r="O514" s="649"/>
      <c r="P514" s="649"/>
      <c r="Q514" s="649"/>
      <c r="R514" s="673"/>
      <c r="S514" s="674"/>
      <c r="T514" s="649"/>
      <c r="U514" s="649"/>
    </row>
    <row r="515" spans="1:21">
      <c r="A515" s="649"/>
      <c r="B515" s="609"/>
      <c r="C515" s="649"/>
      <c r="D515" s="649"/>
      <c r="E515" s="649"/>
      <c r="F515" s="649"/>
      <c r="G515" s="682"/>
      <c r="H515" s="682"/>
      <c r="I515" s="683"/>
      <c r="J515" s="649"/>
      <c r="K515" s="649"/>
      <c r="L515" s="683"/>
      <c r="O515" s="649"/>
      <c r="P515" s="649"/>
      <c r="Q515" s="649"/>
      <c r="R515" s="673"/>
      <c r="S515" s="674"/>
      <c r="T515" s="649"/>
      <c r="U515" s="649"/>
    </row>
    <row r="516" spans="1:21">
      <c r="A516" s="649"/>
      <c r="B516" s="609"/>
      <c r="C516" s="649"/>
      <c r="D516" s="649"/>
      <c r="E516" s="649"/>
      <c r="F516" s="649"/>
      <c r="G516" s="682"/>
      <c r="H516" s="682"/>
      <c r="I516" s="683"/>
      <c r="J516" s="649"/>
      <c r="K516" s="649"/>
      <c r="L516" s="683"/>
      <c r="O516" s="649"/>
      <c r="P516" s="649"/>
      <c r="Q516" s="649"/>
      <c r="R516" s="673"/>
      <c r="S516" s="674"/>
      <c r="T516" s="649"/>
      <c r="U516" s="649"/>
    </row>
    <row r="517" spans="1:21">
      <c r="A517" s="649"/>
      <c r="B517" s="609"/>
      <c r="C517" s="649"/>
      <c r="D517" s="649"/>
      <c r="E517" s="649"/>
      <c r="F517" s="649"/>
      <c r="G517" s="682"/>
      <c r="H517" s="682"/>
      <c r="I517" s="683"/>
      <c r="J517" s="649"/>
      <c r="K517" s="649"/>
      <c r="L517" s="683"/>
      <c r="O517" s="649"/>
      <c r="P517" s="649"/>
      <c r="Q517" s="649"/>
      <c r="R517" s="673"/>
      <c r="S517" s="674"/>
      <c r="T517" s="649"/>
      <c r="U517" s="649"/>
    </row>
    <row r="518" spans="1:21">
      <c r="A518" s="649"/>
      <c r="B518" s="609"/>
      <c r="C518" s="649"/>
      <c r="D518" s="649"/>
      <c r="E518" s="649"/>
      <c r="F518" s="649"/>
      <c r="G518" s="682"/>
      <c r="H518" s="682"/>
      <c r="I518" s="683"/>
      <c r="J518" s="649"/>
      <c r="K518" s="649"/>
      <c r="L518" s="683"/>
      <c r="O518" s="649"/>
      <c r="P518" s="649"/>
      <c r="Q518" s="649"/>
      <c r="R518" s="673"/>
      <c r="S518" s="674"/>
      <c r="T518" s="649"/>
      <c r="U518" s="649"/>
    </row>
    <row r="519" spans="1:21">
      <c r="A519" s="649"/>
      <c r="B519" s="609"/>
      <c r="C519" s="649"/>
      <c r="D519" s="649"/>
      <c r="E519" s="649"/>
      <c r="F519" s="649"/>
      <c r="G519" s="682"/>
      <c r="H519" s="682"/>
      <c r="I519" s="683"/>
      <c r="J519" s="649"/>
      <c r="K519" s="649"/>
      <c r="L519" s="683"/>
      <c r="O519" s="649"/>
      <c r="P519" s="649"/>
      <c r="Q519" s="649"/>
      <c r="R519" s="673"/>
      <c r="S519" s="674"/>
      <c r="T519" s="649"/>
      <c r="U519" s="649"/>
    </row>
    <row r="520" spans="1:21">
      <c r="A520" s="649"/>
      <c r="B520" s="609"/>
      <c r="C520" s="649"/>
      <c r="D520" s="649"/>
      <c r="E520" s="649"/>
      <c r="F520" s="649"/>
      <c r="G520" s="682"/>
      <c r="H520" s="682"/>
      <c r="I520" s="683"/>
      <c r="J520" s="649"/>
      <c r="K520" s="649"/>
      <c r="L520" s="683"/>
      <c r="O520" s="649"/>
      <c r="P520" s="649"/>
      <c r="Q520" s="649"/>
      <c r="R520" s="673"/>
      <c r="S520" s="674"/>
      <c r="T520" s="649"/>
      <c r="U520" s="649"/>
    </row>
    <row r="521" spans="1:21">
      <c r="A521" s="649"/>
      <c r="B521" s="609"/>
      <c r="C521" s="649"/>
      <c r="D521" s="649"/>
      <c r="E521" s="649"/>
      <c r="F521" s="649"/>
      <c r="G521" s="682"/>
      <c r="H521" s="682"/>
      <c r="I521" s="683"/>
      <c r="J521" s="649"/>
      <c r="K521" s="649"/>
      <c r="L521" s="683"/>
      <c r="O521" s="649"/>
      <c r="P521" s="649"/>
      <c r="Q521" s="649"/>
      <c r="R521" s="673"/>
      <c r="S521" s="674"/>
      <c r="T521" s="649"/>
      <c r="U521" s="649"/>
    </row>
    <row r="522" spans="1:21">
      <c r="A522" s="649"/>
      <c r="B522" s="609"/>
      <c r="C522" s="649"/>
      <c r="D522" s="649"/>
      <c r="E522" s="649"/>
      <c r="F522" s="649"/>
      <c r="G522" s="682"/>
      <c r="H522" s="682"/>
      <c r="I522" s="683"/>
      <c r="J522" s="649"/>
      <c r="K522" s="649"/>
      <c r="L522" s="683"/>
      <c r="O522" s="649"/>
      <c r="P522" s="649"/>
      <c r="Q522" s="649"/>
      <c r="R522" s="673"/>
      <c r="S522" s="674"/>
      <c r="T522" s="649"/>
      <c r="U522" s="649"/>
    </row>
    <row r="523" spans="1:21">
      <c r="A523" s="649"/>
      <c r="B523" s="609"/>
      <c r="C523" s="649"/>
      <c r="D523" s="649"/>
      <c r="E523" s="649"/>
      <c r="F523" s="649"/>
      <c r="G523" s="682"/>
      <c r="H523" s="682"/>
      <c r="I523" s="683"/>
      <c r="J523" s="649"/>
      <c r="K523" s="649"/>
      <c r="L523" s="683"/>
      <c r="O523" s="649"/>
      <c r="P523" s="649"/>
      <c r="Q523" s="649"/>
      <c r="R523" s="673"/>
      <c r="S523" s="674"/>
      <c r="T523" s="649"/>
      <c r="U523" s="649"/>
    </row>
    <row r="524" spans="1:21">
      <c r="A524" s="649"/>
      <c r="B524" s="609"/>
      <c r="C524" s="649"/>
      <c r="D524" s="649"/>
      <c r="E524" s="649"/>
      <c r="F524" s="649"/>
      <c r="G524" s="682"/>
      <c r="H524" s="682"/>
      <c r="I524" s="683"/>
      <c r="J524" s="649"/>
      <c r="K524" s="649"/>
      <c r="L524" s="683"/>
      <c r="O524" s="649"/>
      <c r="P524" s="649"/>
      <c r="Q524" s="649"/>
      <c r="R524" s="673"/>
      <c r="S524" s="674"/>
      <c r="T524" s="649"/>
      <c r="U524" s="649"/>
    </row>
    <row r="525" spans="1:21">
      <c r="A525" s="649"/>
      <c r="B525" s="609"/>
      <c r="C525" s="649"/>
      <c r="D525" s="649"/>
      <c r="E525" s="649"/>
      <c r="F525" s="649"/>
      <c r="G525" s="682"/>
      <c r="H525" s="682"/>
      <c r="I525" s="683"/>
      <c r="J525" s="649"/>
      <c r="K525" s="649"/>
      <c r="L525" s="683"/>
      <c r="O525" s="649"/>
      <c r="P525" s="649"/>
      <c r="Q525" s="649"/>
      <c r="R525" s="673"/>
      <c r="S525" s="674"/>
      <c r="T525" s="649"/>
      <c r="U525" s="649"/>
    </row>
    <row r="526" spans="1:21">
      <c r="A526" s="649"/>
      <c r="B526" s="609"/>
      <c r="C526" s="649"/>
      <c r="D526" s="649"/>
      <c r="E526" s="649"/>
      <c r="F526" s="649"/>
      <c r="G526" s="682"/>
      <c r="H526" s="682"/>
      <c r="I526" s="683"/>
      <c r="J526" s="649"/>
      <c r="K526" s="649"/>
      <c r="L526" s="683"/>
      <c r="O526" s="649"/>
      <c r="P526" s="649"/>
      <c r="Q526" s="649"/>
      <c r="R526" s="673"/>
      <c r="S526" s="674"/>
      <c r="T526" s="649"/>
      <c r="U526" s="649"/>
    </row>
    <row r="527" spans="1:21">
      <c r="A527" s="649"/>
      <c r="B527" s="609"/>
      <c r="C527" s="649"/>
      <c r="D527" s="649"/>
      <c r="E527" s="649"/>
      <c r="F527" s="649"/>
      <c r="G527" s="682"/>
      <c r="H527" s="682"/>
      <c r="I527" s="683"/>
      <c r="J527" s="649"/>
      <c r="K527" s="649"/>
      <c r="L527" s="683"/>
      <c r="O527" s="649"/>
      <c r="P527" s="649"/>
      <c r="Q527" s="649"/>
      <c r="R527" s="673"/>
      <c r="S527" s="674"/>
      <c r="T527" s="649"/>
      <c r="U527" s="649"/>
    </row>
    <row r="528" spans="1:21">
      <c r="A528" s="649"/>
      <c r="B528" s="609"/>
      <c r="C528" s="649"/>
      <c r="D528" s="649"/>
      <c r="E528" s="649"/>
      <c r="F528" s="649"/>
      <c r="G528" s="682"/>
      <c r="H528" s="682"/>
      <c r="I528" s="683"/>
      <c r="J528" s="649"/>
      <c r="K528" s="649"/>
      <c r="L528" s="683"/>
      <c r="O528" s="649"/>
      <c r="P528" s="649"/>
      <c r="Q528" s="649"/>
      <c r="R528" s="673"/>
      <c r="S528" s="674"/>
      <c r="T528" s="649"/>
      <c r="U528" s="649"/>
    </row>
    <row r="529" spans="1:21">
      <c r="A529" s="649"/>
      <c r="B529" s="609"/>
      <c r="C529" s="649"/>
      <c r="D529" s="649"/>
      <c r="E529" s="649"/>
      <c r="F529" s="649"/>
      <c r="G529" s="682"/>
      <c r="H529" s="682"/>
      <c r="I529" s="683"/>
      <c r="J529" s="649"/>
      <c r="K529" s="649"/>
      <c r="L529" s="683"/>
      <c r="O529" s="649"/>
      <c r="P529" s="649"/>
      <c r="Q529" s="649"/>
      <c r="R529" s="673"/>
      <c r="S529" s="674"/>
      <c r="T529" s="649"/>
      <c r="U529" s="649"/>
    </row>
    <row r="530" spans="1:21">
      <c r="A530" s="649"/>
      <c r="B530" s="609"/>
      <c r="C530" s="649"/>
      <c r="D530" s="649"/>
      <c r="E530" s="649"/>
      <c r="F530" s="649"/>
      <c r="G530" s="682"/>
      <c r="H530" s="682"/>
      <c r="I530" s="683"/>
      <c r="J530" s="649"/>
      <c r="K530" s="649"/>
      <c r="L530" s="683"/>
      <c r="O530" s="649"/>
      <c r="P530" s="649"/>
      <c r="Q530" s="649"/>
      <c r="R530" s="673"/>
      <c r="S530" s="674"/>
      <c r="T530" s="649"/>
      <c r="U530" s="649"/>
    </row>
    <row r="531" spans="1:21">
      <c r="A531" s="649"/>
      <c r="B531" s="609"/>
      <c r="C531" s="649"/>
      <c r="D531" s="649"/>
      <c r="E531" s="649"/>
      <c r="F531" s="649"/>
      <c r="G531" s="682"/>
      <c r="H531" s="682"/>
      <c r="I531" s="683"/>
      <c r="J531" s="649"/>
      <c r="K531" s="649"/>
      <c r="L531" s="683"/>
      <c r="O531" s="649"/>
      <c r="P531" s="649"/>
      <c r="Q531" s="649"/>
      <c r="R531" s="673"/>
      <c r="S531" s="674"/>
      <c r="T531" s="649"/>
      <c r="U531" s="649"/>
    </row>
    <row r="532" spans="1:21">
      <c r="A532" s="649"/>
      <c r="B532" s="609"/>
      <c r="C532" s="649"/>
      <c r="D532" s="649"/>
      <c r="E532" s="649"/>
      <c r="F532" s="649"/>
      <c r="G532" s="682"/>
      <c r="H532" s="682"/>
      <c r="I532" s="683"/>
      <c r="J532" s="649"/>
      <c r="K532" s="649"/>
      <c r="L532" s="683"/>
      <c r="O532" s="649"/>
      <c r="P532" s="649"/>
      <c r="Q532" s="649"/>
      <c r="R532" s="673"/>
      <c r="S532" s="674"/>
      <c r="T532" s="649"/>
      <c r="U532" s="649"/>
    </row>
    <row r="533" spans="1:21">
      <c r="A533" s="649"/>
      <c r="B533" s="609"/>
      <c r="C533" s="649"/>
      <c r="D533" s="649"/>
      <c r="E533" s="649"/>
      <c r="F533" s="649"/>
      <c r="G533" s="682"/>
      <c r="H533" s="682"/>
      <c r="I533" s="683"/>
      <c r="J533" s="649"/>
      <c r="K533" s="649"/>
      <c r="L533" s="683"/>
      <c r="O533" s="649"/>
      <c r="P533" s="649"/>
      <c r="Q533" s="649"/>
      <c r="R533" s="673"/>
      <c r="S533" s="674"/>
      <c r="T533" s="649"/>
      <c r="U533" s="649"/>
    </row>
    <row r="534" spans="1:21">
      <c r="A534" s="649"/>
      <c r="B534" s="609"/>
      <c r="C534" s="649"/>
      <c r="D534" s="649"/>
      <c r="E534" s="649"/>
      <c r="F534" s="649"/>
      <c r="G534" s="682"/>
      <c r="H534" s="682"/>
      <c r="I534" s="683"/>
      <c r="J534" s="649"/>
      <c r="K534" s="649"/>
      <c r="L534" s="683"/>
      <c r="O534" s="649"/>
      <c r="P534" s="649"/>
      <c r="Q534" s="649"/>
      <c r="R534" s="673"/>
      <c r="S534" s="674"/>
      <c r="T534" s="649"/>
      <c r="U534" s="649"/>
    </row>
    <row r="535" spans="1:21">
      <c r="A535" s="649"/>
      <c r="B535" s="609"/>
      <c r="C535" s="649"/>
      <c r="D535" s="649"/>
      <c r="E535" s="649"/>
      <c r="F535" s="649"/>
      <c r="G535" s="682"/>
      <c r="H535" s="682"/>
      <c r="I535" s="683"/>
      <c r="J535" s="649"/>
      <c r="K535" s="649"/>
      <c r="L535" s="683"/>
      <c r="O535" s="649"/>
      <c r="P535" s="649"/>
      <c r="Q535" s="649"/>
      <c r="R535" s="673"/>
      <c r="S535" s="674"/>
      <c r="T535" s="649"/>
      <c r="U535" s="649"/>
    </row>
    <row r="536" spans="1:21">
      <c r="A536" s="649"/>
      <c r="B536" s="609"/>
      <c r="C536" s="649"/>
      <c r="D536" s="649"/>
      <c r="E536" s="649"/>
      <c r="F536" s="649"/>
      <c r="G536" s="682"/>
      <c r="H536" s="682"/>
      <c r="I536" s="683"/>
      <c r="J536" s="649"/>
      <c r="K536" s="649"/>
      <c r="L536" s="683"/>
      <c r="O536" s="649"/>
      <c r="P536" s="649"/>
      <c r="Q536" s="649"/>
      <c r="R536" s="673"/>
      <c r="S536" s="674"/>
      <c r="T536" s="649"/>
      <c r="U536" s="649"/>
    </row>
    <row r="537" spans="1:21">
      <c r="A537" s="649"/>
      <c r="B537" s="609"/>
      <c r="C537" s="649"/>
      <c r="D537" s="649"/>
      <c r="E537" s="649"/>
      <c r="F537" s="649"/>
      <c r="G537" s="682"/>
      <c r="H537" s="682"/>
      <c r="I537" s="683"/>
      <c r="J537" s="649"/>
      <c r="K537" s="649"/>
      <c r="L537" s="683"/>
      <c r="O537" s="649"/>
      <c r="P537" s="649"/>
      <c r="Q537" s="649"/>
      <c r="R537" s="673"/>
      <c r="S537" s="674"/>
      <c r="T537" s="649"/>
      <c r="U537" s="649"/>
    </row>
    <row r="538" spans="1:21">
      <c r="A538" s="649"/>
      <c r="B538" s="609"/>
      <c r="C538" s="649"/>
      <c r="D538" s="649"/>
      <c r="E538" s="649"/>
      <c r="F538" s="649"/>
      <c r="G538" s="682"/>
      <c r="H538" s="682"/>
      <c r="I538" s="683"/>
      <c r="J538" s="649"/>
      <c r="K538" s="649"/>
      <c r="L538" s="683"/>
      <c r="O538" s="649"/>
      <c r="P538" s="649"/>
      <c r="Q538" s="649"/>
      <c r="R538" s="673"/>
      <c r="S538" s="674"/>
      <c r="T538" s="649"/>
      <c r="U538" s="649"/>
    </row>
    <row r="539" spans="1:21">
      <c r="A539" s="649"/>
      <c r="B539" s="609"/>
      <c r="C539" s="649"/>
      <c r="D539" s="649"/>
      <c r="E539" s="649"/>
      <c r="F539" s="649"/>
      <c r="G539" s="682"/>
      <c r="H539" s="682"/>
      <c r="I539" s="683"/>
      <c r="J539" s="649"/>
      <c r="K539" s="649"/>
      <c r="L539" s="683"/>
      <c r="O539" s="649"/>
      <c r="P539" s="649"/>
      <c r="Q539" s="649"/>
      <c r="R539" s="673"/>
      <c r="S539" s="674"/>
      <c r="T539" s="649"/>
      <c r="U539" s="649"/>
    </row>
    <row r="540" spans="1:21">
      <c r="A540" s="649"/>
      <c r="B540" s="609"/>
      <c r="C540" s="649"/>
      <c r="D540" s="649"/>
      <c r="E540" s="649"/>
      <c r="F540" s="649"/>
      <c r="G540" s="682"/>
      <c r="H540" s="682"/>
      <c r="I540" s="683"/>
      <c r="J540" s="649"/>
      <c r="K540" s="649"/>
      <c r="L540" s="683"/>
      <c r="O540" s="649"/>
      <c r="P540" s="649"/>
      <c r="Q540" s="649"/>
      <c r="R540" s="673"/>
      <c r="S540" s="674"/>
      <c r="T540" s="649"/>
      <c r="U540" s="649"/>
    </row>
    <row r="541" spans="1:21">
      <c r="A541" s="649"/>
      <c r="B541" s="609"/>
      <c r="C541" s="649"/>
      <c r="D541" s="649"/>
      <c r="E541" s="649"/>
      <c r="F541" s="649"/>
      <c r="G541" s="682"/>
      <c r="H541" s="682"/>
      <c r="I541" s="683"/>
      <c r="J541" s="649"/>
      <c r="K541" s="649"/>
      <c r="L541" s="683"/>
      <c r="O541" s="649"/>
      <c r="P541" s="649"/>
      <c r="Q541" s="649"/>
      <c r="R541" s="673"/>
      <c r="S541" s="674"/>
      <c r="T541" s="649"/>
      <c r="U541" s="649"/>
    </row>
    <row r="542" spans="1:21">
      <c r="A542" s="649"/>
      <c r="B542" s="609"/>
      <c r="C542" s="649"/>
      <c r="D542" s="649"/>
      <c r="E542" s="649"/>
      <c r="F542" s="649"/>
      <c r="G542" s="682"/>
      <c r="H542" s="682"/>
      <c r="I542" s="683"/>
      <c r="J542" s="649"/>
      <c r="K542" s="649"/>
      <c r="L542" s="683"/>
      <c r="O542" s="649"/>
      <c r="P542" s="649"/>
      <c r="Q542" s="649"/>
      <c r="R542" s="673"/>
      <c r="S542" s="674"/>
      <c r="T542" s="649"/>
      <c r="U542" s="649"/>
    </row>
    <row r="543" spans="1:21">
      <c r="A543" s="649"/>
      <c r="B543" s="609"/>
      <c r="C543" s="649"/>
      <c r="D543" s="649"/>
      <c r="E543" s="649"/>
      <c r="F543" s="649"/>
      <c r="G543" s="682"/>
      <c r="H543" s="682"/>
      <c r="I543" s="683"/>
      <c r="J543" s="649"/>
      <c r="K543" s="649"/>
      <c r="L543" s="683"/>
      <c r="O543" s="649"/>
      <c r="P543" s="649"/>
      <c r="Q543" s="649"/>
      <c r="R543" s="673"/>
      <c r="S543" s="674"/>
      <c r="T543" s="649"/>
      <c r="U543" s="649"/>
    </row>
    <row r="544" spans="1:21">
      <c r="A544" s="649"/>
      <c r="B544" s="609"/>
      <c r="C544" s="649"/>
      <c r="D544" s="649"/>
      <c r="E544" s="649"/>
      <c r="F544" s="649"/>
      <c r="G544" s="682"/>
      <c r="H544" s="682"/>
      <c r="I544" s="683"/>
      <c r="J544" s="649"/>
      <c r="K544" s="649"/>
      <c r="L544" s="683"/>
      <c r="O544" s="649"/>
      <c r="P544" s="649"/>
      <c r="Q544" s="649"/>
      <c r="R544" s="673"/>
      <c r="S544" s="674"/>
      <c r="T544" s="649"/>
      <c r="U544" s="649"/>
    </row>
    <row r="545" spans="1:21">
      <c r="A545" s="649"/>
      <c r="B545" s="609"/>
      <c r="C545" s="649"/>
      <c r="D545" s="649"/>
      <c r="E545" s="649"/>
      <c r="F545" s="649"/>
      <c r="G545" s="682"/>
      <c r="H545" s="682"/>
      <c r="I545" s="683"/>
      <c r="J545" s="649"/>
      <c r="K545" s="649"/>
      <c r="L545" s="683"/>
      <c r="O545" s="649"/>
      <c r="P545" s="649"/>
      <c r="Q545" s="649"/>
      <c r="R545" s="673"/>
      <c r="S545" s="674"/>
      <c r="T545" s="649"/>
      <c r="U545" s="649"/>
    </row>
    <row r="546" spans="1:21">
      <c r="A546" s="649"/>
      <c r="B546" s="609"/>
      <c r="C546" s="649"/>
      <c r="D546" s="649"/>
      <c r="E546" s="649"/>
      <c r="F546" s="649"/>
      <c r="G546" s="682"/>
      <c r="H546" s="682"/>
      <c r="I546" s="683"/>
      <c r="J546" s="649"/>
      <c r="K546" s="649"/>
      <c r="L546" s="683"/>
      <c r="O546" s="649"/>
      <c r="P546" s="649"/>
      <c r="Q546" s="649"/>
      <c r="R546" s="673"/>
      <c r="S546" s="674"/>
      <c r="T546" s="649"/>
      <c r="U546" s="649"/>
    </row>
    <row r="547" spans="1:21">
      <c r="A547" s="649"/>
      <c r="B547" s="609"/>
      <c r="C547" s="649"/>
      <c r="D547" s="649"/>
      <c r="E547" s="649"/>
      <c r="F547" s="649"/>
      <c r="G547" s="682"/>
      <c r="H547" s="682"/>
      <c r="I547" s="683"/>
      <c r="J547" s="649"/>
      <c r="K547" s="649"/>
      <c r="L547" s="683"/>
      <c r="O547" s="649"/>
      <c r="P547" s="649"/>
      <c r="Q547" s="649"/>
      <c r="R547" s="673"/>
      <c r="S547" s="674"/>
      <c r="T547" s="649"/>
      <c r="U547" s="649"/>
    </row>
    <row r="548" spans="1:21">
      <c r="A548" s="649"/>
      <c r="B548" s="609"/>
      <c r="C548" s="649"/>
      <c r="D548" s="649"/>
      <c r="E548" s="649"/>
      <c r="F548" s="649"/>
      <c r="G548" s="682"/>
      <c r="H548" s="682"/>
      <c r="I548" s="683"/>
      <c r="J548" s="649"/>
      <c r="K548" s="649"/>
      <c r="L548" s="683"/>
      <c r="O548" s="649"/>
      <c r="P548" s="649"/>
      <c r="Q548" s="649"/>
      <c r="R548" s="673"/>
      <c r="S548" s="674"/>
      <c r="T548" s="649"/>
      <c r="U548" s="649"/>
    </row>
    <row r="549" spans="1:21">
      <c r="A549" s="649"/>
      <c r="B549" s="609"/>
      <c r="C549" s="649"/>
      <c r="D549" s="649"/>
      <c r="E549" s="649"/>
      <c r="F549" s="649"/>
      <c r="G549" s="682"/>
      <c r="H549" s="682"/>
      <c r="I549" s="683"/>
      <c r="J549" s="649"/>
      <c r="K549" s="649"/>
      <c r="L549" s="683"/>
      <c r="O549" s="649"/>
      <c r="P549" s="649"/>
      <c r="Q549" s="649"/>
      <c r="R549" s="673"/>
      <c r="S549" s="674"/>
      <c r="T549" s="649"/>
      <c r="U549" s="649"/>
    </row>
    <row r="550" spans="1:21">
      <c r="A550" s="649"/>
      <c r="B550" s="609"/>
      <c r="C550" s="649"/>
      <c r="D550" s="649"/>
      <c r="E550" s="649"/>
      <c r="F550" s="649"/>
      <c r="G550" s="682"/>
      <c r="H550" s="682"/>
      <c r="I550" s="683"/>
      <c r="J550" s="649"/>
      <c r="K550" s="649"/>
      <c r="L550" s="683"/>
      <c r="O550" s="649"/>
      <c r="P550" s="649"/>
      <c r="Q550" s="649"/>
      <c r="R550" s="673"/>
      <c r="S550" s="674"/>
      <c r="T550" s="649"/>
      <c r="U550" s="649"/>
    </row>
    <row r="551" spans="1:21">
      <c r="A551" s="649"/>
      <c r="B551" s="609"/>
      <c r="C551" s="649"/>
      <c r="D551" s="649"/>
      <c r="E551" s="649"/>
      <c r="F551" s="649"/>
      <c r="G551" s="682"/>
      <c r="H551" s="682"/>
      <c r="I551" s="683"/>
      <c r="J551" s="649"/>
      <c r="K551" s="649"/>
      <c r="L551" s="683"/>
      <c r="O551" s="649"/>
      <c r="P551" s="649"/>
      <c r="Q551" s="649"/>
      <c r="R551" s="673"/>
      <c r="S551" s="674"/>
      <c r="T551" s="649"/>
      <c r="U551" s="649"/>
    </row>
    <row r="552" spans="1:21">
      <c r="A552" s="649"/>
      <c r="B552" s="609"/>
      <c r="C552" s="649"/>
      <c r="D552" s="649"/>
      <c r="E552" s="649"/>
      <c r="F552" s="649"/>
      <c r="G552" s="682"/>
      <c r="H552" s="682"/>
      <c r="I552" s="683"/>
      <c r="J552" s="649"/>
      <c r="K552" s="649"/>
      <c r="L552" s="683"/>
      <c r="O552" s="649"/>
      <c r="P552" s="649"/>
      <c r="Q552" s="649"/>
      <c r="R552" s="673"/>
      <c r="S552" s="674"/>
      <c r="T552" s="649"/>
      <c r="U552" s="649"/>
    </row>
    <row r="553" spans="1:21">
      <c r="A553" s="649"/>
      <c r="B553" s="609"/>
      <c r="C553" s="649"/>
      <c r="D553" s="649"/>
      <c r="E553" s="649"/>
      <c r="F553" s="649"/>
      <c r="G553" s="682"/>
      <c r="H553" s="682"/>
      <c r="I553" s="683"/>
      <c r="J553" s="649"/>
      <c r="K553" s="649"/>
      <c r="L553" s="683"/>
      <c r="O553" s="649"/>
      <c r="P553" s="649"/>
      <c r="Q553" s="649"/>
      <c r="R553" s="673"/>
      <c r="S553" s="674"/>
      <c r="T553" s="649"/>
      <c r="U553" s="649"/>
    </row>
    <row r="554" spans="1:21">
      <c r="A554" s="649"/>
      <c r="B554" s="609"/>
      <c r="C554" s="649"/>
      <c r="D554" s="649"/>
      <c r="E554" s="649"/>
      <c r="F554" s="649"/>
      <c r="G554" s="682"/>
      <c r="H554" s="682"/>
      <c r="I554" s="683"/>
      <c r="J554" s="649"/>
      <c r="K554" s="649"/>
      <c r="L554" s="683"/>
      <c r="O554" s="649"/>
      <c r="P554" s="649"/>
      <c r="Q554" s="649"/>
      <c r="R554" s="673"/>
      <c r="S554" s="674"/>
      <c r="T554" s="649"/>
      <c r="U554" s="649"/>
    </row>
    <row r="555" spans="1:21">
      <c r="A555" s="649"/>
      <c r="B555" s="609"/>
      <c r="C555" s="649"/>
      <c r="D555" s="649"/>
      <c r="E555" s="649"/>
      <c r="F555" s="649"/>
      <c r="G555" s="682"/>
      <c r="H555" s="682"/>
      <c r="I555" s="683"/>
      <c r="J555" s="649"/>
      <c r="K555" s="649"/>
      <c r="L555" s="683"/>
      <c r="O555" s="649"/>
      <c r="P555" s="649"/>
      <c r="Q555" s="649"/>
      <c r="R555" s="673"/>
      <c r="S555" s="674"/>
      <c r="T555" s="649"/>
      <c r="U555" s="649"/>
    </row>
    <row r="556" spans="1:21">
      <c r="A556" s="649"/>
      <c r="B556" s="609"/>
      <c r="C556" s="649"/>
      <c r="D556" s="649"/>
      <c r="E556" s="649"/>
      <c r="F556" s="649"/>
      <c r="G556" s="682"/>
      <c r="H556" s="682"/>
      <c r="I556" s="683"/>
      <c r="J556" s="649"/>
      <c r="K556" s="649"/>
      <c r="L556" s="683"/>
      <c r="O556" s="649"/>
      <c r="P556" s="649"/>
      <c r="Q556" s="649"/>
      <c r="R556" s="673"/>
      <c r="S556" s="674"/>
      <c r="T556" s="649"/>
      <c r="U556" s="649"/>
    </row>
    <row r="557" spans="1:21">
      <c r="A557" s="649"/>
      <c r="B557" s="609"/>
      <c r="C557" s="649"/>
      <c r="D557" s="649"/>
      <c r="E557" s="649"/>
      <c r="F557" s="649"/>
      <c r="G557" s="682"/>
      <c r="H557" s="682"/>
      <c r="I557" s="683"/>
      <c r="J557" s="649"/>
      <c r="K557" s="649"/>
      <c r="L557" s="683"/>
      <c r="O557" s="649"/>
      <c r="P557" s="649"/>
      <c r="Q557" s="649"/>
      <c r="R557" s="673"/>
      <c r="S557" s="674"/>
      <c r="T557" s="649"/>
      <c r="U557" s="649"/>
    </row>
    <row r="558" spans="1:21">
      <c r="A558" s="649"/>
      <c r="B558" s="609"/>
      <c r="C558" s="649"/>
      <c r="D558" s="649"/>
      <c r="E558" s="649"/>
      <c r="F558" s="649"/>
      <c r="G558" s="682"/>
      <c r="H558" s="682"/>
      <c r="I558" s="683"/>
      <c r="J558" s="649"/>
      <c r="K558" s="649"/>
      <c r="L558" s="683"/>
      <c r="O558" s="649"/>
      <c r="P558" s="649"/>
      <c r="Q558" s="649"/>
      <c r="R558" s="673"/>
      <c r="S558" s="674"/>
      <c r="T558" s="649"/>
      <c r="U558" s="649"/>
    </row>
    <row r="559" spans="1:21">
      <c r="A559" s="649"/>
      <c r="B559" s="609"/>
      <c r="C559" s="649"/>
      <c r="D559" s="649"/>
      <c r="E559" s="649"/>
      <c r="F559" s="649"/>
      <c r="G559" s="682"/>
      <c r="H559" s="682"/>
      <c r="I559" s="683"/>
      <c r="J559" s="649"/>
      <c r="K559" s="649"/>
      <c r="L559" s="683"/>
      <c r="O559" s="649"/>
      <c r="P559" s="649"/>
      <c r="Q559" s="649"/>
      <c r="R559" s="673"/>
      <c r="S559" s="674"/>
      <c r="T559" s="649"/>
      <c r="U559" s="649"/>
    </row>
    <row r="560" spans="1:21">
      <c r="A560" s="649"/>
      <c r="B560" s="609"/>
      <c r="C560" s="649"/>
      <c r="D560" s="649"/>
      <c r="E560" s="649"/>
      <c r="F560" s="649"/>
      <c r="G560" s="682"/>
      <c r="H560" s="682"/>
      <c r="I560" s="683"/>
      <c r="J560" s="649"/>
      <c r="K560" s="649"/>
      <c r="L560" s="683"/>
      <c r="O560" s="649"/>
      <c r="P560" s="649"/>
      <c r="Q560" s="649"/>
      <c r="R560" s="673"/>
      <c r="S560" s="674"/>
      <c r="T560" s="649"/>
      <c r="U560" s="649"/>
    </row>
    <row r="561" spans="1:21">
      <c r="A561" s="649"/>
      <c r="B561" s="609"/>
      <c r="C561" s="649"/>
      <c r="D561" s="649"/>
      <c r="E561" s="649"/>
      <c r="F561" s="649"/>
      <c r="G561" s="682"/>
      <c r="H561" s="682"/>
      <c r="I561" s="683"/>
      <c r="J561" s="649"/>
      <c r="K561" s="649"/>
      <c r="L561" s="683"/>
      <c r="O561" s="649"/>
      <c r="P561" s="649"/>
      <c r="Q561" s="649"/>
      <c r="R561" s="673"/>
      <c r="S561" s="674"/>
      <c r="T561" s="649"/>
      <c r="U561" s="649"/>
    </row>
    <row r="562" spans="1:21">
      <c r="A562" s="649"/>
      <c r="B562" s="609"/>
      <c r="C562" s="649"/>
      <c r="D562" s="649"/>
      <c r="E562" s="649"/>
      <c r="F562" s="649"/>
      <c r="G562" s="682"/>
      <c r="H562" s="682"/>
      <c r="I562" s="683"/>
      <c r="J562" s="649"/>
      <c r="K562" s="649"/>
      <c r="L562" s="683"/>
      <c r="O562" s="649"/>
      <c r="P562" s="649"/>
      <c r="Q562" s="649"/>
      <c r="R562" s="673"/>
      <c r="S562" s="674"/>
      <c r="T562" s="649"/>
      <c r="U562" s="649"/>
    </row>
    <row r="563" spans="1:21">
      <c r="A563" s="649"/>
      <c r="B563" s="609"/>
      <c r="C563" s="649"/>
      <c r="D563" s="649"/>
      <c r="E563" s="649"/>
      <c r="F563" s="649"/>
      <c r="G563" s="682"/>
      <c r="H563" s="682"/>
      <c r="I563" s="683"/>
      <c r="J563" s="649"/>
      <c r="K563" s="649"/>
      <c r="L563" s="683"/>
      <c r="O563" s="649"/>
      <c r="P563" s="649"/>
      <c r="Q563" s="649"/>
      <c r="R563" s="673"/>
      <c r="S563" s="674"/>
      <c r="T563" s="649"/>
      <c r="U563" s="649"/>
    </row>
    <row r="564" spans="1:21">
      <c r="A564" s="649"/>
      <c r="B564" s="609"/>
      <c r="C564" s="649"/>
      <c r="D564" s="649"/>
      <c r="E564" s="649"/>
      <c r="F564" s="649"/>
      <c r="G564" s="682"/>
      <c r="H564" s="682"/>
      <c r="I564" s="683"/>
      <c r="J564" s="649"/>
      <c r="K564" s="649"/>
      <c r="L564" s="683"/>
      <c r="O564" s="649"/>
      <c r="P564" s="649"/>
      <c r="Q564" s="649"/>
      <c r="R564" s="673"/>
      <c r="S564" s="674"/>
      <c r="T564" s="649"/>
      <c r="U564" s="649"/>
    </row>
    <row r="565" spans="1:21">
      <c r="A565" s="649"/>
      <c r="B565" s="609"/>
      <c r="C565" s="649"/>
      <c r="D565" s="649"/>
      <c r="E565" s="649"/>
      <c r="F565" s="649"/>
      <c r="G565" s="682"/>
      <c r="H565" s="682"/>
      <c r="I565" s="683"/>
      <c r="J565" s="649"/>
      <c r="K565" s="649"/>
      <c r="L565" s="683"/>
      <c r="O565" s="649"/>
      <c r="P565" s="649"/>
      <c r="Q565" s="649"/>
      <c r="R565" s="673"/>
      <c r="S565" s="674"/>
      <c r="T565" s="649"/>
      <c r="U565" s="649"/>
    </row>
    <row r="566" spans="1:21">
      <c r="A566" s="649"/>
      <c r="B566" s="609"/>
      <c r="C566" s="649"/>
      <c r="D566" s="649"/>
      <c r="E566" s="649"/>
      <c r="F566" s="649"/>
      <c r="G566" s="682"/>
      <c r="H566" s="682"/>
      <c r="I566" s="683"/>
      <c r="J566" s="649"/>
      <c r="K566" s="649"/>
      <c r="L566" s="683"/>
      <c r="O566" s="649"/>
      <c r="P566" s="649"/>
      <c r="Q566" s="649"/>
      <c r="R566" s="673"/>
      <c r="S566" s="674"/>
      <c r="T566" s="649"/>
      <c r="U566" s="649"/>
    </row>
    <row r="567" spans="1:21">
      <c r="A567" s="649"/>
      <c r="B567" s="609"/>
      <c r="C567" s="649"/>
      <c r="D567" s="649"/>
      <c r="E567" s="649"/>
      <c r="F567" s="649"/>
      <c r="G567" s="682"/>
      <c r="H567" s="682"/>
      <c r="I567" s="683"/>
      <c r="J567" s="649"/>
      <c r="K567" s="649"/>
      <c r="L567" s="683"/>
      <c r="O567" s="649"/>
      <c r="P567" s="649"/>
      <c r="Q567" s="649"/>
      <c r="R567" s="673"/>
      <c r="S567" s="674"/>
      <c r="T567" s="649"/>
      <c r="U567" s="649"/>
    </row>
    <row r="568" spans="1:21">
      <c r="A568" s="649"/>
      <c r="B568" s="609"/>
      <c r="C568" s="649"/>
      <c r="D568" s="649"/>
      <c r="E568" s="649"/>
      <c r="F568" s="649"/>
      <c r="G568" s="682"/>
      <c r="H568" s="682"/>
      <c r="I568" s="683"/>
      <c r="J568" s="649"/>
      <c r="K568" s="649"/>
      <c r="L568" s="683"/>
      <c r="O568" s="649"/>
      <c r="P568" s="649"/>
      <c r="Q568" s="649"/>
      <c r="R568" s="673"/>
      <c r="S568" s="674"/>
      <c r="T568" s="649"/>
      <c r="U568" s="649"/>
    </row>
    <row r="569" spans="1:21">
      <c r="A569" s="649"/>
      <c r="B569" s="609"/>
      <c r="C569" s="649"/>
      <c r="D569" s="649"/>
      <c r="E569" s="649"/>
      <c r="F569" s="649"/>
      <c r="G569" s="682"/>
      <c r="H569" s="682"/>
      <c r="I569" s="683"/>
      <c r="J569" s="649"/>
      <c r="K569" s="649"/>
      <c r="L569" s="683"/>
      <c r="O569" s="649"/>
      <c r="P569" s="649"/>
      <c r="Q569" s="649"/>
      <c r="R569" s="673"/>
      <c r="S569" s="674"/>
      <c r="T569" s="649"/>
      <c r="U569" s="649"/>
    </row>
    <row r="570" spans="1:21">
      <c r="A570" s="649"/>
      <c r="B570" s="609"/>
      <c r="C570" s="649"/>
      <c r="D570" s="649"/>
      <c r="E570" s="649"/>
      <c r="F570" s="649"/>
      <c r="G570" s="682"/>
      <c r="H570" s="682"/>
      <c r="I570" s="683"/>
      <c r="J570" s="649"/>
      <c r="K570" s="649"/>
      <c r="L570" s="683"/>
      <c r="O570" s="649"/>
      <c r="P570" s="649"/>
      <c r="Q570" s="649"/>
      <c r="R570" s="673"/>
      <c r="S570" s="674"/>
      <c r="T570" s="649"/>
      <c r="U570" s="649"/>
    </row>
    <row r="571" spans="1:21">
      <c r="A571" s="649"/>
      <c r="B571" s="609"/>
      <c r="C571" s="649"/>
      <c r="D571" s="649"/>
      <c r="E571" s="649"/>
      <c r="F571" s="649"/>
      <c r="G571" s="682"/>
      <c r="H571" s="682"/>
      <c r="I571" s="683"/>
      <c r="J571" s="649"/>
      <c r="K571" s="649"/>
      <c r="L571" s="683"/>
      <c r="O571" s="649"/>
      <c r="P571" s="649"/>
      <c r="Q571" s="649"/>
      <c r="R571" s="673"/>
      <c r="S571" s="674"/>
      <c r="T571" s="649"/>
      <c r="U571" s="649"/>
    </row>
    <row r="572" spans="1:21">
      <c r="A572" s="649"/>
      <c r="B572" s="609"/>
      <c r="C572" s="649"/>
      <c r="D572" s="649"/>
      <c r="E572" s="649"/>
      <c r="F572" s="649"/>
      <c r="G572" s="682"/>
      <c r="H572" s="682"/>
      <c r="I572" s="683"/>
      <c r="J572" s="649"/>
      <c r="K572" s="649"/>
      <c r="L572" s="683"/>
      <c r="O572" s="649"/>
      <c r="P572" s="649"/>
      <c r="Q572" s="649"/>
      <c r="R572" s="673"/>
      <c r="S572" s="674"/>
      <c r="T572" s="649"/>
      <c r="U572" s="649"/>
    </row>
    <row r="573" spans="1:21">
      <c r="A573" s="649"/>
      <c r="B573" s="609"/>
      <c r="C573" s="649"/>
      <c r="D573" s="649"/>
      <c r="E573" s="649"/>
      <c r="F573" s="649"/>
      <c r="G573" s="682"/>
      <c r="H573" s="682"/>
      <c r="I573" s="683"/>
      <c r="J573" s="649"/>
      <c r="K573" s="649"/>
      <c r="L573" s="683"/>
      <c r="O573" s="649"/>
      <c r="P573" s="649"/>
      <c r="Q573" s="649"/>
      <c r="R573" s="673"/>
      <c r="S573" s="674"/>
      <c r="T573" s="649"/>
      <c r="U573" s="649"/>
    </row>
    <row r="574" spans="1:21">
      <c r="A574" s="649"/>
      <c r="B574" s="609"/>
      <c r="C574" s="649"/>
      <c r="D574" s="649"/>
      <c r="E574" s="649"/>
      <c r="F574" s="649"/>
      <c r="G574" s="682"/>
      <c r="H574" s="682"/>
      <c r="I574" s="683"/>
      <c r="J574" s="649"/>
      <c r="K574" s="649"/>
      <c r="L574" s="683"/>
      <c r="O574" s="649"/>
      <c r="P574" s="649"/>
      <c r="Q574" s="649"/>
      <c r="R574" s="673"/>
      <c r="S574" s="674"/>
      <c r="T574" s="649"/>
      <c r="U574" s="649"/>
    </row>
    <row r="575" spans="1:21">
      <c r="A575" s="649"/>
      <c r="B575" s="609"/>
      <c r="C575" s="649"/>
      <c r="D575" s="649"/>
      <c r="E575" s="649"/>
      <c r="F575" s="649"/>
      <c r="G575" s="682"/>
      <c r="H575" s="682"/>
      <c r="I575" s="683"/>
      <c r="J575" s="649"/>
      <c r="K575" s="649"/>
      <c r="L575" s="683"/>
      <c r="O575" s="649"/>
      <c r="P575" s="649"/>
      <c r="Q575" s="649"/>
      <c r="R575" s="673"/>
      <c r="S575" s="674"/>
      <c r="T575" s="649"/>
      <c r="U575" s="649"/>
    </row>
    <row r="576" spans="1:21">
      <c r="A576" s="649"/>
      <c r="B576" s="609"/>
      <c r="C576" s="649"/>
      <c r="D576" s="649"/>
      <c r="E576" s="649"/>
      <c r="F576" s="649"/>
      <c r="G576" s="682"/>
      <c r="H576" s="682"/>
      <c r="I576" s="683"/>
      <c r="J576" s="649"/>
      <c r="K576" s="649"/>
      <c r="L576" s="683"/>
      <c r="O576" s="649"/>
      <c r="P576" s="649"/>
      <c r="Q576" s="649"/>
      <c r="R576" s="673"/>
      <c r="S576" s="674"/>
      <c r="T576" s="649"/>
      <c r="U576" s="649"/>
    </row>
    <row r="577" spans="1:21">
      <c r="A577" s="649"/>
      <c r="B577" s="609"/>
      <c r="C577" s="649"/>
      <c r="D577" s="649"/>
      <c r="E577" s="649"/>
      <c r="F577" s="649"/>
      <c r="G577" s="682"/>
      <c r="H577" s="682"/>
      <c r="I577" s="683"/>
      <c r="J577" s="649"/>
      <c r="K577" s="649"/>
      <c r="L577" s="683"/>
      <c r="O577" s="649"/>
      <c r="P577" s="649"/>
      <c r="Q577" s="649"/>
      <c r="R577" s="673"/>
      <c r="S577" s="674"/>
      <c r="T577" s="649"/>
      <c r="U577" s="649"/>
    </row>
    <row r="578" spans="1:21">
      <c r="A578" s="649"/>
      <c r="B578" s="609"/>
      <c r="C578" s="649"/>
      <c r="D578" s="649"/>
      <c r="E578" s="649"/>
      <c r="F578" s="649"/>
      <c r="G578" s="682"/>
      <c r="H578" s="682"/>
      <c r="I578" s="683"/>
      <c r="J578" s="649"/>
      <c r="K578" s="649"/>
      <c r="L578" s="683"/>
      <c r="O578" s="649"/>
      <c r="P578" s="649"/>
      <c r="Q578" s="649"/>
      <c r="R578" s="673"/>
      <c r="S578" s="674"/>
      <c r="T578" s="649"/>
      <c r="U578" s="649"/>
    </row>
    <row r="579" spans="1:21">
      <c r="A579" s="649"/>
      <c r="B579" s="609"/>
      <c r="C579" s="649"/>
      <c r="D579" s="649"/>
      <c r="E579" s="649"/>
      <c r="F579" s="649"/>
      <c r="G579" s="682"/>
      <c r="H579" s="682"/>
      <c r="I579" s="683"/>
      <c r="J579" s="649"/>
      <c r="K579" s="649"/>
      <c r="L579" s="683"/>
      <c r="O579" s="649"/>
      <c r="P579" s="649"/>
      <c r="Q579" s="649"/>
      <c r="R579" s="673"/>
      <c r="S579" s="674"/>
      <c r="T579" s="649"/>
      <c r="U579" s="649"/>
    </row>
    <row r="580" spans="1:21">
      <c r="A580" s="649"/>
      <c r="B580" s="609"/>
      <c r="C580" s="649"/>
      <c r="D580" s="649"/>
      <c r="E580" s="649"/>
      <c r="F580" s="649"/>
      <c r="G580" s="682"/>
      <c r="H580" s="682"/>
      <c r="I580" s="683"/>
      <c r="J580" s="649"/>
      <c r="K580" s="649"/>
      <c r="L580" s="683"/>
      <c r="O580" s="649"/>
      <c r="P580" s="649"/>
      <c r="Q580" s="649"/>
      <c r="R580" s="673"/>
      <c r="S580" s="674"/>
      <c r="T580" s="649"/>
      <c r="U580" s="649"/>
    </row>
    <row r="581" spans="1:21">
      <c r="A581" s="649"/>
      <c r="B581" s="609"/>
      <c r="C581" s="649"/>
      <c r="D581" s="649"/>
      <c r="E581" s="649"/>
      <c r="F581" s="649"/>
      <c r="G581" s="682"/>
      <c r="H581" s="682"/>
      <c r="I581" s="683"/>
      <c r="J581" s="649"/>
      <c r="K581" s="649"/>
      <c r="L581" s="683"/>
      <c r="O581" s="649"/>
      <c r="P581" s="649"/>
      <c r="Q581" s="649"/>
      <c r="R581" s="673"/>
      <c r="S581" s="674"/>
      <c r="T581" s="649"/>
      <c r="U581" s="649"/>
    </row>
    <row r="582" spans="1:21">
      <c r="A582" s="649"/>
      <c r="B582" s="609"/>
      <c r="C582" s="649"/>
      <c r="D582" s="649"/>
      <c r="E582" s="649"/>
      <c r="F582" s="649"/>
      <c r="G582" s="682"/>
      <c r="H582" s="682"/>
      <c r="I582" s="683"/>
      <c r="J582" s="649"/>
      <c r="K582" s="649"/>
      <c r="L582" s="683"/>
      <c r="O582" s="649"/>
      <c r="P582" s="649"/>
      <c r="Q582" s="649"/>
      <c r="R582" s="673"/>
      <c r="S582" s="674"/>
      <c r="T582" s="649"/>
      <c r="U582" s="649"/>
    </row>
    <row r="583" spans="1:21">
      <c r="A583" s="649"/>
      <c r="B583" s="609"/>
      <c r="C583" s="649"/>
      <c r="D583" s="649"/>
      <c r="E583" s="649"/>
      <c r="F583" s="649"/>
      <c r="G583" s="682"/>
      <c r="H583" s="682"/>
      <c r="I583" s="683"/>
      <c r="J583" s="649"/>
      <c r="K583" s="649"/>
      <c r="L583" s="683"/>
      <c r="O583" s="649"/>
      <c r="P583" s="649"/>
      <c r="Q583" s="649"/>
      <c r="R583" s="673"/>
      <c r="S583" s="674"/>
      <c r="T583" s="649"/>
      <c r="U583" s="649"/>
    </row>
    <row r="584" spans="1:21">
      <c r="A584" s="649"/>
      <c r="B584" s="609"/>
      <c r="C584" s="649"/>
      <c r="D584" s="649"/>
      <c r="E584" s="649"/>
      <c r="F584" s="649"/>
      <c r="G584" s="682"/>
      <c r="H584" s="682"/>
      <c r="I584" s="683"/>
      <c r="J584" s="649"/>
      <c r="K584" s="649"/>
      <c r="L584" s="683"/>
      <c r="O584" s="649"/>
      <c r="P584" s="649"/>
      <c r="Q584" s="649"/>
      <c r="R584" s="673"/>
      <c r="S584" s="674"/>
      <c r="T584" s="649"/>
      <c r="U584" s="649"/>
    </row>
    <row r="585" spans="1:21">
      <c r="A585" s="649"/>
      <c r="B585" s="609"/>
      <c r="C585" s="649"/>
      <c r="D585" s="649"/>
      <c r="E585" s="649"/>
      <c r="F585" s="649"/>
      <c r="G585" s="682"/>
      <c r="H585" s="682"/>
      <c r="I585" s="683"/>
      <c r="J585" s="649"/>
      <c r="K585" s="649"/>
      <c r="L585" s="683"/>
      <c r="O585" s="649"/>
      <c r="P585" s="649"/>
      <c r="Q585" s="649"/>
      <c r="R585" s="673"/>
      <c r="S585" s="674"/>
      <c r="T585" s="649"/>
      <c r="U585" s="649"/>
    </row>
    <row r="586" spans="1:21">
      <c r="A586" s="649"/>
      <c r="B586" s="609"/>
      <c r="C586" s="649"/>
      <c r="D586" s="649"/>
      <c r="E586" s="649"/>
      <c r="F586" s="649"/>
      <c r="G586" s="682"/>
      <c r="H586" s="682"/>
      <c r="I586" s="683"/>
      <c r="J586" s="649"/>
      <c r="K586" s="649"/>
      <c r="L586" s="683"/>
      <c r="O586" s="649"/>
      <c r="P586" s="649"/>
      <c r="Q586" s="649"/>
      <c r="R586" s="673"/>
      <c r="S586" s="674"/>
      <c r="T586" s="649"/>
      <c r="U586" s="649"/>
    </row>
    <row r="587" spans="1:21">
      <c r="A587" s="649"/>
      <c r="B587" s="609"/>
      <c r="C587" s="649"/>
      <c r="D587" s="649"/>
      <c r="E587" s="649"/>
      <c r="F587" s="649"/>
      <c r="G587" s="682"/>
      <c r="H587" s="682"/>
      <c r="I587" s="683"/>
      <c r="J587" s="649"/>
      <c r="K587" s="649"/>
      <c r="L587" s="683"/>
      <c r="O587" s="649"/>
      <c r="P587" s="649"/>
      <c r="Q587" s="649"/>
      <c r="R587" s="673"/>
      <c r="S587" s="674"/>
      <c r="T587" s="649"/>
      <c r="U587" s="649"/>
    </row>
    <row r="588" spans="1:21">
      <c r="A588" s="649"/>
      <c r="B588" s="609"/>
      <c r="C588" s="649"/>
      <c r="D588" s="649"/>
      <c r="E588" s="649"/>
      <c r="F588" s="649"/>
      <c r="G588" s="682"/>
      <c r="H588" s="682"/>
      <c r="I588" s="683"/>
      <c r="J588" s="649"/>
      <c r="K588" s="649"/>
      <c r="L588" s="683"/>
      <c r="O588" s="649"/>
      <c r="P588" s="649"/>
      <c r="Q588" s="649"/>
      <c r="R588" s="673"/>
      <c r="S588" s="674"/>
      <c r="T588" s="649"/>
      <c r="U588" s="649"/>
    </row>
    <row r="589" spans="1:21">
      <c r="A589" s="649"/>
      <c r="B589" s="609"/>
      <c r="C589" s="649"/>
      <c r="D589" s="649"/>
      <c r="E589" s="649"/>
      <c r="F589" s="649"/>
      <c r="G589" s="682"/>
      <c r="H589" s="682"/>
      <c r="I589" s="683"/>
      <c r="J589" s="649"/>
      <c r="K589" s="649"/>
      <c r="L589" s="683"/>
      <c r="O589" s="649"/>
      <c r="P589" s="649"/>
      <c r="Q589" s="649"/>
      <c r="R589" s="673"/>
      <c r="S589" s="674"/>
      <c r="T589" s="649"/>
      <c r="U589" s="649"/>
    </row>
    <row r="590" spans="1:21">
      <c r="A590" s="649"/>
      <c r="B590" s="609"/>
      <c r="C590" s="649"/>
      <c r="D590" s="649"/>
      <c r="E590" s="649"/>
      <c r="F590" s="649"/>
      <c r="G590" s="682"/>
      <c r="H590" s="682"/>
      <c r="I590" s="683"/>
      <c r="J590" s="649"/>
      <c r="K590" s="649"/>
      <c r="L590" s="683"/>
      <c r="O590" s="649"/>
      <c r="P590" s="649"/>
      <c r="Q590" s="649"/>
      <c r="R590" s="673"/>
      <c r="S590" s="674"/>
      <c r="T590" s="649"/>
      <c r="U590" s="649"/>
    </row>
    <row r="591" spans="1:21">
      <c r="A591" s="649"/>
      <c r="B591" s="609"/>
      <c r="C591" s="649"/>
      <c r="D591" s="649"/>
      <c r="E591" s="649"/>
      <c r="F591" s="649"/>
      <c r="G591" s="682"/>
      <c r="H591" s="682"/>
      <c r="I591" s="683"/>
      <c r="J591" s="649"/>
      <c r="K591" s="649"/>
      <c r="L591" s="683"/>
      <c r="O591" s="649"/>
      <c r="P591" s="649"/>
      <c r="Q591" s="649"/>
      <c r="R591" s="673"/>
      <c r="S591" s="674"/>
      <c r="T591" s="649"/>
      <c r="U591" s="649"/>
    </row>
    <row r="592" spans="1:21">
      <c r="A592" s="649"/>
      <c r="B592" s="609"/>
      <c r="C592" s="649"/>
      <c r="D592" s="649"/>
      <c r="E592" s="649"/>
      <c r="F592" s="649"/>
      <c r="G592" s="682"/>
      <c r="H592" s="682"/>
      <c r="I592" s="683"/>
      <c r="J592" s="649"/>
      <c r="K592" s="649"/>
      <c r="L592" s="683"/>
      <c r="O592" s="649"/>
      <c r="P592" s="649"/>
      <c r="Q592" s="649"/>
      <c r="R592" s="673"/>
      <c r="S592" s="674"/>
      <c r="T592" s="649"/>
      <c r="U592" s="649"/>
    </row>
    <row r="593" spans="1:21">
      <c r="A593" s="649"/>
      <c r="B593" s="609"/>
      <c r="C593" s="649"/>
      <c r="D593" s="649"/>
      <c r="E593" s="649"/>
      <c r="F593" s="649"/>
      <c r="G593" s="682"/>
      <c r="H593" s="682"/>
      <c r="I593" s="683"/>
      <c r="J593" s="649"/>
      <c r="K593" s="649"/>
      <c r="L593" s="683"/>
      <c r="O593" s="649"/>
      <c r="P593" s="649"/>
      <c r="Q593" s="649"/>
      <c r="R593" s="673"/>
      <c r="S593" s="674"/>
      <c r="T593" s="649"/>
      <c r="U593" s="649"/>
    </row>
    <row r="594" spans="1:21">
      <c r="A594" s="649"/>
      <c r="B594" s="609"/>
      <c r="C594" s="649"/>
      <c r="D594" s="649"/>
      <c r="E594" s="649"/>
      <c r="F594" s="649"/>
      <c r="G594" s="682"/>
      <c r="H594" s="682"/>
      <c r="I594" s="683"/>
      <c r="J594" s="649"/>
      <c r="K594" s="649"/>
      <c r="L594" s="683"/>
      <c r="O594" s="649"/>
      <c r="P594" s="649"/>
      <c r="Q594" s="649"/>
      <c r="R594" s="673"/>
      <c r="S594" s="674"/>
      <c r="T594" s="649"/>
      <c r="U594" s="649"/>
    </row>
    <row r="595" spans="1:21">
      <c r="A595" s="649"/>
      <c r="B595" s="609"/>
      <c r="C595" s="649"/>
      <c r="D595" s="649"/>
      <c r="E595" s="649"/>
      <c r="F595" s="649"/>
      <c r="G595" s="682"/>
      <c r="H595" s="682"/>
      <c r="I595" s="683"/>
      <c r="J595" s="649"/>
      <c r="K595" s="649"/>
      <c r="L595" s="683"/>
      <c r="O595" s="649"/>
      <c r="P595" s="649"/>
      <c r="Q595" s="649"/>
      <c r="R595" s="673"/>
      <c r="S595" s="674"/>
      <c r="T595" s="649"/>
      <c r="U595" s="649"/>
    </row>
    <row r="596" spans="1:21">
      <c r="A596" s="649"/>
      <c r="B596" s="609"/>
      <c r="C596" s="649"/>
      <c r="D596" s="649"/>
      <c r="E596" s="649"/>
      <c r="F596" s="649"/>
      <c r="G596" s="682"/>
      <c r="H596" s="682"/>
      <c r="I596" s="683"/>
      <c r="J596" s="649"/>
      <c r="K596" s="649"/>
      <c r="L596" s="683"/>
      <c r="O596" s="649"/>
      <c r="P596" s="649"/>
      <c r="Q596" s="649"/>
      <c r="R596" s="673"/>
      <c r="S596" s="674"/>
      <c r="T596" s="649"/>
      <c r="U596" s="649"/>
    </row>
    <row r="597" spans="1:21">
      <c r="A597" s="649"/>
      <c r="B597" s="609"/>
      <c r="C597" s="649"/>
      <c r="D597" s="649"/>
      <c r="E597" s="649"/>
      <c r="F597" s="649"/>
      <c r="G597" s="682"/>
      <c r="H597" s="682"/>
      <c r="I597" s="683"/>
      <c r="J597" s="649"/>
      <c r="K597" s="649"/>
      <c r="L597" s="683"/>
      <c r="O597" s="649"/>
      <c r="P597" s="649"/>
      <c r="Q597" s="649"/>
      <c r="R597" s="673"/>
      <c r="S597" s="674"/>
      <c r="T597" s="649"/>
      <c r="U597" s="649"/>
    </row>
    <row r="598" spans="1:21">
      <c r="A598" s="649"/>
      <c r="B598" s="609"/>
      <c r="C598" s="649"/>
      <c r="D598" s="649"/>
      <c r="E598" s="649"/>
      <c r="F598" s="649"/>
      <c r="G598" s="682"/>
      <c r="H598" s="682"/>
      <c r="I598" s="683"/>
      <c r="J598" s="649"/>
      <c r="K598" s="649"/>
      <c r="L598" s="683"/>
      <c r="O598" s="649"/>
      <c r="P598" s="649"/>
      <c r="Q598" s="649"/>
      <c r="R598" s="673"/>
      <c r="S598" s="674"/>
      <c r="T598" s="649"/>
      <c r="U598" s="649"/>
    </row>
    <row r="599" spans="1:21">
      <c r="A599" s="649"/>
      <c r="B599" s="609"/>
      <c r="C599" s="649"/>
      <c r="D599" s="649"/>
      <c r="E599" s="649"/>
      <c r="F599" s="649"/>
      <c r="G599" s="682"/>
      <c r="H599" s="682"/>
      <c r="I599" s="683"/>
      <c r="J599" s="649"/>
      <c r="K599" s="649"/>
      <c r="L599" s="683"/>
      <c r="O599" s="649"/>
      <c r="P599" s="649"/>
      <c r="Q599" s="649"/>
      <c r="R599" s="673"/>
      <c r="S599" s="674"/>
      <c r="T599" s="649"/>
      <c r="U599" s="649"/>
    </row>
    <row r="600" spans="1:21">
      <c r="A600" s="649"/>
      <c r="B600" s="609"/>
      <c r="C600" s="649"/>
      <c r="D600" s="649"/>
      <c r="E600" s="649"/>
      <c r="F600" s="649"/>
      <c r="G600" s="682"/>
      <c r="H600" s="682"/>
      <c r="I600" s="683"/>
      <c r="J600" s="649"/>
      <c r="K600" s="649"/>
      <c r="L600" s="683"/>
      <c r="O600" s="649"/>
      <c r="P600" s="649"/>
      <c r="Q600" s="649"/>
      <c r="R600" s="673"/>
      <c r="S600" s="674"/>
      <c r="T600" s="649"/>
      <c r="U600" s="649"/>
    </row>
    <row r="601" spans="1:21">
      <c r="A601" s="649"/>
      <c r="B601" s="609"/>
      <c r="C601" s="649"/>
      <c r="D601" s="649"/>
      <c r="E601" s="649"/>
      <c r="F601" s="649"/>
      <c r="G601" s="682"/>
      <c r="H601" s="682"/>
      <c r="I601" s="683"/>
      <c r="J601" s="649"/>
      <c r="K601" s="649"/>
      <c r="L601" s="683"/>
      <c r="O601" s="649"/>
      <c r="P601" s="649"/>
      <c r="Q601" s="649"/>
      <c r="R601" s="673"/>
      <c r="S601" s="674"/>
      <c r="T601" s="649"/>
      <c r="U601" s="649"/>
    </row>
    <row r="602" spans="1:21">
      <c r="A602" s="649"/>
      <c r="B602" s="609"/>
      <c r="C602" s="649"/>
      <c r="D602" s="649"/>
      <c r="E602" s="649"/>
      <c r="F602" s="649"/>
      <c r="G602" s="682"/>
      <c r="H602" s="682"/>
      <c r="I602" s="683"/>
      <c r="J602" s="649"/>
      <c r="K602" s="649"/>
      <c r="L602" s="683"/>
      <c r="O602" s="649"/>
      <c r="P602" s="649"/>
      <c r="Q602" s="649"/>
      <c r="R602" s="673"/>
      <c r="S602" s="674"/>
      <c r="T602" s="649"/>
      <c r="U602" s="649"/>
    </row>
    <row r="603" spans="1:21">
      <c r="A603" s="649"/>
      <c r="B603" s="609"/>
      <c r="C603" s="649"/>
      <c r="D603" s="649"/>
      <c r="E603" s="649"/>
      <c r="F603" s="649"/>
      <c r="G603" s="682"/>
      <c r="H603" s="682"/>
      <c r="I603" s="683"/>
      <c r="J603" s="649"/>
      <c r="K603" s="649"/>
      <c r="L603" s="683"/>
      <c r="O603" s="649"/>
      <c r="P603" s="649"/>
      <c r="Q603" s="649"/>
      <c r="R603" s="673"/>
      <c r="S603" s="674"/>
      <c r="T603" s="649"/>
      <c r="U603" s="649"/>
    </row>
    <row r="604" spans="1:21">
      <c r="A604" s="649"/>
      <c r="B604" s="609"/>
      <c r="C604" s="649"/>
      <c r="D604" s="649"/>
      <c r="E604" s="649"/>
      <c r="F604" s="649"/>
      <c r="G604" s="682"/>
      <c r="H604" s="682"/>
      <c r="I604" s="683"/>
      <c r="J604" s="649"/>
      <c r="K604" s="649"/>
      <c r="L604" s="683"/>
      <c r="O604" s="649"/>
      <c r="P604" s="649"/>
      <c r="Q604" s="649"/>
      <c r="R604" s="673"/>
      <c r="S604" s="674"/>
      <c r="T604" s="649"/>
      <c r="U604" s="649"/>
    </row>
    <row r="605" spans="1:21">
      <c r="A605" s="649"/>
      <c r="B605" s="609"/>
      <c r="C605" s="649"/>
      <c r="D605" s="649"/>
      <c r="E605" s="649"/>
      <c r="F605" s="649"/>
      <c r="G605" s="682"/>
      <c r="H605" s="682"/>
      <c r="I605" s="683"/>
      <c r="J605" s="649"/>
      <c r="K605" s="649"/>
      <c r="L605" s="683"/>
      <c r="O605" s="649"/>
      <c r="P605" s="649"/>
      <c r="Q605" s="649"/>
      <c r="R605" s="673"/>
      <c r="S605" s="674"/>
      <c r="T605" s="649"/>
      <c r="U605" s="649"/>
    </row>
    <row r="606" spans="1:21">
      <c r="A606" s="649"/>
      <c r="B606" s="609"/>
      <c r="C606" s="649"/>
      <c r="D606" s="649"/>
      <c r="E606" s="649"/>
      <c r="F606" s="649"/>
      <c r="G606" s="682"/>
      <c r="H606" s="682"/>
      <c r="I606" s="683"/>
      <c r="J606" s="649"/>
      <c r="K606" s="649"/>
      <c r="L606" s="683"/>
      <c r="O606" s="649"/>
      <c r="P606" s="649"/>
      <c r="Q606" s="649"/>
      <c r="R606" s="673"/>
      <c r="S606" s="674"/>
      <c r="T606" s="649"/>
      <c r="U606" s="649"/>
    </row>
    <row r="607" spans="1:21">
      <c r="A607" s="649"/>
      <c r="B607" s="609"/>
      <c r="C607" s="649"/>
      <c r="D607" s="649"/>
      <c r="E607" s="649"/>
      <c r="F607" s="649"/>
      <c r="G607" s="682"/>
      <c r="H607" s="682"/>
      <c r="I607" s="683"/>
      <c r="J607" s="649"/>
      <c r="K607" s="649"/>
      <c r="L607" s="683"/>
      <c r="O607" s="649"/>
      <c r="P607" s="649"/>
      <c r="Q607" s="649"/>
      <c r="R607" s="673"/>
      <c r="S607" s="674"/>
      <c r="T607" s="649"/>
      <c r="U607" s="649"/>
    </row>
    <row r="608" spans="1:21">
      <c r="A608" s="649"/>
      <c r="B608" s="609"/>
      <c r="C608" s="649"/>
      <c r="D608" s="649"/>
      <c r="E608" s="649"/>
      <c r="F608" s="649"/>
      <c r="G608" s="682"/>
      <c r="H608" s="682"/>
      <c r="I608" s="683"/>
      <c r="J608" s="649"/>
      <c r="K608" s="649"/>
      <c r="L608" s="683"/>
      <c r="O608" s="649"/>
      <c r="P608" s="649"/>
      <c r="Q608" s="649"/>
      <c r="R608" s="673"/>
      <c r="S608" s="674"/>
      <c r="T608" s="649"/>
      <c r="U608" s="649"/>
    </row>
    <row r="609" spans="1:21">
      <c r="A609" s="649"/>
      <c r="B609" s="609"/>
      <c r="C609" s="649"/>
      <c r="D609" s="649"/>
      <c r="E609" s="649"/>
      <c r="F609" s="649"/>
      <c r="G609" s="682"/>
      <c r="H609" s="682"/>
      <c r="I609" s="683"/>
      <c r="J609" s="649"/>
      <c r="K609" s="649"/>
      <c r="L609" s="683"/>
      <c r="O609" s="649"/>
      <c r="P609" s="649"/>
      <c r="Q609" s="649"/>
      <c r="R609" s="673"/>
      <c r="S609" s="674"/>
      <c r="T609" s="649"/>
      <c r="U609" s="649"/>
    </row>
    <row r="610" spans="1:21">
      <c r="A610" s="649"/>
      <c r="B610" s="609"/>
      <c r="C610" s="649"/>
      <c r="D610" s="649"/>
      <c r="E610" s="649"/>
      <c r="F610" s="649"/>
      <c r="G610" s="682"/>
      <c r="H610" s="682"/>
      <c r="I610" s="683"/>
      <c r="J610" s="649"/>
      <c r="K610" s="649"/>
      <c r="L610" s="683"/>
      <c r="O610" s="649"/>
      <c r="P610" s="649"/>
      <c r="Q610" s="649"/>
      <c r="R610" s="673"/>
      <c r="S610" s="674"/>
      <c r="T610" s="649"/>
      <c r="U610" s="649"/>
    </row>
    <row r="611" spans="1:21">
      <c r="A611" s="649"/>
      <c r="B611" s="609"/>
      <c r="C611" s="649"/>
      <c r="D611" s="649"/>
      <c r="E611" s="649"/>
      <c r="F611" s="649"/>
      <c r="G611" s="682"/>
      <c r="H611" s="682"/>
      <c r="I611" s="683"/>
      <c r="J611" s="649"/>
      <c r="K611" s="649"/>
      <c r="L611" s="683"/>
      <c r="O611" s="649"/>
      <c r="P611" s="649"/>
      <c r="Q611" s="649"/>
      <c r="R611" s="673"/>
      <c r="S611" s="674"/>
      <c r="T611" s="649"/>
      <c r="U611" s="649"/>
    </row>
    <row r="612" spans="1:21">
      <c r="A612" s="649"/>
      <c r="B612" s="609"/>
      <c r="C612" s="649"/>
      <c r="D612" s="649"/>
      <c r="E612" s="649"/>
      <c r="F612" s="649"/>
      <c r="G612" s="682"/>
      <c r="H612" s="682"/>
      <c r="I612" s="683"/>
      <c r="J612" s="649"/>
      <c r="K612" s="649"/>
      <c r="L612" s="683"/>
      <c r="O612" s="649"/>
      <c r="P612" s="649"/>
      <c r="Q612" s="649"/>
      <c r="R612" s="673"/>
      <c r="S612" s="674"/>
      <c r="T612" s="649"/>
      <c r="U612" s="649"/>
    </row>
    <row r="613" spans="1:21">
      <c r="A613" s="649"/>
      <c r="B613" s="609"/>
      <c r="C613" s="649"/>
      <c r="D613" s="649"/>
      <c r="E613" s="649"/>
      <c r="F613" s="649"/>
      <c r="G613" s="682"/>
      <c r="H613" s="682"/>
      <c r="I613" s="683"/>
      <c r="J613" s="649"/>
      <c r="K613" s="649"/>
      <c r="L613" s="683"/>
      <c r="O613" s="649"/>
      <c r="P613" s="649"/>
      <c r="Q613" s="649"/>
      <c r="R613" s="673"/>
      <c r="S613" s="674"/>
      <c r="T613" s="649"/>
      <c r="U613" s="649"/>
    </row>
    <row r="614" spans="1:21">
      <c r="A614" s="649"/>
      <c r="B614" s="609"/>
      <c r="C614" s="649"/>
      <c r="D614" s="649"/>
      <c r="E614" s="649"/>
      <c r="F614" s="649"/>
      <c r="G614" s="682"/>
      <c r="H614" s="682"/>
      <c r="I614" s="683"/>
      <c r="J614" s="649"/>
      <c r="K614" s="649"/>
      <c r="L614" s="683"/>
      <c r="O614" s="649"/>
      <c r="P614" s="649"/>
      <c r="Q614" s="649"/>
      <c r="R614" s="673"/>
      <c r="S614" s="674"/>
      <c r="T614" s="649"/>
      <c r="U614" s="649"/>
    </row>
    <row r="615" spans="1:21">
      <c r="A615" s="649"/>
      <c r="B615" s="609"/>
      <c r="C615" s="649"/>
      <c r="D615" s="649"/>
      <c r="E615" s="649"/>
      <c r="F615" s="649"/>
      <c r="G615" s="682"/>
      <c r="H615" s="682"/>
      <c r="I615" s="683"/>
      <c r="J615" s="649"/>
      <c r="K615" s="649"/>
      <c r="L615" s="683"/>
      <c r="O615" s="649"/>
      <c r="P615" s="649"/>
      <c r="Q615" s="649"/>
      <c r="R615" s="673"/>
      <c r="S615" s="674"/>
      <c r="T615" s="649"/>
      <c r="U615" s="649"/>
    </row>
    <row r="616" spans="1:21">
      <c r="A616" s="649"/>
      <c r="B616" s="609"/>
      <c r="C616" s="649"/>
      <c r="D616" s="649"/>
      <c r="E616" s="649"/>
      <c r="F616" s="649"/>
      <c r="G616" s="682"/>
      <c r="H616" s="682"/>
      <c r="I616" s="683"/>
      <c r="J616" s="649"/>
      <c r="K616" s="649"/>
      <c r="L616" s="683"/>
      <c r="O616" s="649"/>
      <c r="P616" s="649"/>
      <c r="Q616" s="649"/>
      <c r="R616" s="673"/>
      <c r="S616" s="674"/>
      <c r="T616" s="649"/>
      <c r="U616" s="649"/>
    </row>
    <row r="617" spans="1:21">
      <c r="A617" s="649"/>
      <c r="B617" s="609"/>
      <c r="C617" s="649"/>
      <c r="D617" s="649"/>
      <c r="E617" s="649"/>
      <c r="F617" s="649"/>
      <c r="G617" s="682"/>
      <c r="H617" s="682"/>
      <c r="I617" s="683"/>
      <c r="J617" s="649"/>
      <c r="K617" s="649"/>
      <c r="L617" s="683"/>
      <c r="O617" s="649"/>
      <c r="P617" s="649"/>
      <c r="Q617" s="649"/>
      <c r="R617" s="673"/>
      <c r="S617" s="674"/>
      <c r="T617" s="649"/>
      <c r="U617" s="649"/>
    </row>
    <row r="618" spans="1:21">
      <c r="A618" s="649"/>
      <c r="B618" s="609"/>
      <c r="C618" s="649"/>
      <c r="D618" s="649"/>
      <c r="E618" s="649"/>
      <c r="F618" s="649"/>
      <c r="G618" s="682"/>
      <c r="H618" s="682"/>
      <c r="I618" s="683"/>
      <c r="J618" s="649"/>
      <c r="K618" s="649"/>
      <c r="L618" s="683"/>
      <c r="O618" s="649"/>
      <c r="P618" s="649"/>
      <c r="Q618" s="649"/>
      <c r="R618" s="673"/>
      <c r="S618" s="674"/>
      <c r="T618" s="649"/>
      <c r="U618" s="649"/>
    </row>
    <row r="619" spans="1:21">
      <c r="A619" s="649"/>
      <c r="B619" s="609"/>
      <c r="C619" s="649"/>
      <c r="D619" s="649"/>
      <c r="E619" s="649"/>
      <c r="F619" s="649"/>
      <c r="G619" s="682"/>
      <c r="H619" s="682"/>
      <c r="I619" s="683"/>
      <c r="J619" s="649"/>
      <c r="K619" s="649"/>
      <c r="L619" s="683"/>
      <c r="O619" s="649"/>
      <c r="P619" s="649"/>
      <c r="Q619" s="649"/>
      <c r="R619" s="673"/>
      <c r="S619" s="674"/>
      <c r="T619" s="649"/>
      <c r="U619" s="649"/>
    </row>
    <row r="620" spans="1:21">
      <c r="A620" s="649"/>
      <c r="B620" s="609"/>
      <c r="C620" s="649"/>
      <c r="D620" s="649"/>
      <c r="E620" s="649"/>
      <c r="F620" s="649"/>
      <c r="G620" s="682"/>
      <c r="H620" s="682"/>
      <c r="I620" s="683"/>
      <c r="J620" s="649"/>
      <c r="K620" s="649"/>
      <c r="L620" s="683"/>
      <c r="O620" s="649"/>
      <c r="P620" s="649"/>
      <c r="Q620" s="649"/>
      <c r="R620" s="673"/>
      <c r="S620" s="674"/>
      <c r="T620" s="649"/>
      <c r="U620" s="649"/>
    </row>
    <row r="621" spans="1:21">
      <c r="A621" s="649"/>
      <c r="B621" s="609"/>
      <c r="C621" s="649"/>
      <c r="D621" s="649"/>
      <c r="E621" s="649"/>
      <c r="F621" s="649"/>
      <c r="G621" s="682"/>
      <c r="H621" s="682"/>
      <c r="I621" s="683"/>
      <c r="J621" s="649"/>
      <c r="K621" s="649"/>
      <c r="L621" s="683"/>
      <c r="O621" s="649"/>
      <c r="P621" s="649"/>
      <c r="Q621" s="649"/>
      <c r="R621" s="673"/>
      <c r="S621" s="674"/>
      <c r="T621" s="649"/>
      <c r="U621" s="649"/>
    </row>
    <row r="622" spans="1:21">
      <c r="A622" s="649"/>
      <c r="B622" s="609"/>
      <c r="C622" s="649"/>
      <c r="D622" s="649"/>
      <c r="E622" s="649"/>
      <c r="F622" s="649"/>
      <c r="G622" s="682"/>
      <c r="H622" s="682"/>
      <c r="I622" s="683"/>
      <c r="J622" s="649"/>
      <c r="K622" s="649"/>
      <c r="L622" s="683"/>
      <c r="O622" s="649"/>
      <c r="P622" s="649"/>
      <c r="Q622" s="649"/>
      <c r="R622" s="673"/>
      <c r="S622" s="674"/>
      <c r="T622" s="649"/>
      <c r="U622" s="649"/>
    </row>
    <row r="623" spans="1:21">
      <c r="A623" s="649"/>
      <c r="B623" s="609"/>
      <c r="C623" s="649"/>
      <c r="D623" s="649"/>
      <c r="E623" s="649"/>
      <c r="F623" s="649"/>
      <c r="G623" s="682"/>
      <c r="H623" s="682"/>
      <c r="I623" s="683"/>
      <c r="J623" s="649"/>
      <c r="K623" s="649"/>
      <c r="L623" s="683"/>
      <c r="O623" s="649"/>
      <c r="P623" s="649"/>
      <c r="Q623" s="649"/>
      <c r="R623" s="673"/>
      <c r="S623" s="674"/>
      <c r="T623" s="649"/>
      <c r="U623" s="649"/>
    </row>
    <row r="624" spans="1:21">
      <c r="A624" s="649"/>
      <c r="B624" s="609"/>
      <c r="C624" s="649"/>
      <c r="D624" s="649"/>
      <c r="E624" s="649"/>
      <c r="F624" s="649"/>
      <c r="G624" s="682"/>
      <c r="H624" s="682"/>
      <c r="I624" s="683"/>
      <c r="J624" s="649"/>
      <c r="K624" s="649"/>
      <c r="L624" s="683"/>
      <c r="O624" s="649"/>
      <c r="P624" s="649"/>
      <c r="Q624" s="649"/>
      <c r="R624" s="673"/>
      <c r="S624" s="674"/>
      <c r="T624" s="649"/>
      <c r="U624" s="649"/>
    </row>
    <row r="625" spans="1:21">
      <c r="A625" s="649"/>
      <c r="B625" s="609"/>
      <c r="C625" s="649"/>
      <c r="D625" s="649"/>
      <c r="E625" s="649"/>
      <c r="F625" s="649"/>
      <c r="G625" s="682"/>
      <c r="H625" s="682"/>
      <c r="I625" s="683"/>
      <c r="J625" s="649"/>
      <c r="K625" s="649"/>
      <c r="L625" s="683"/>
      <c r="O625" s="649"/>
      <c r="P625" s="649"/>
      <c r="Q625" s="649"/>
      <c r="R625" s="673"/>
      <c r="S625" s="674"/>
      <c r="T625" s="649"/>
      <c r="U625" s="649"/>
    </row>
    <row r="626" spans="1:21">
      <c r="A626" s="649"/>
      <c r="B626" s="609"/>
      <c r="C626" s="649"/>
      <c r="D626" s="649"/>
      <c r="E626" s="649"/>
      <c r="F626" s="649"/>
      <c r="G626" s="682"/>
      <c r="H626" s="682"/>
      <c r="I626" s="683"/>
      <c r="J626" s="649"/>
      <c r="K626" s="649"/>
      <c r="L626" s="683"/>
      <c r="O626" s="649"/>
      <c r="P626" s="649"/>
      <c r="Q626" s="649"/>
      <c r="R626" s="673"/>
      <c r="S626" s="674"/>
      <c r="T626" s="649"/>
      <c r="U626" s="649"/>
    </row>
    <row r="627" spans="1:21">
      <c r="A627" s="649"/>
      <c r="B627" s="609"/>
      <c r="C627" s="649"/>
      <c r="D627" s="649"/>
      <c r="E627" s="649"/>
      <c r="F627" s="649"/>
      <c r="G627" s="682"/>
      <c r="H627" s="682"/>
      <c r="I627" s="683"/>
      <c r="J627" s="649"/>
      <c r="K627" s="649"/>
      <c r="L627" s="683"/>
      <c r="O627" s="649"/>
      <c r="P627" s="649"/>
      <c r="Q627" s="649"/>
      <c r="R627" s="673"/>
      <c r="S627" s="674"/>
      <c r="T627" s="649"/>
      <c r="U627" s="649"/>
    </row>
    <row r="628" spans="1:21">
      <c r="A628" s="649"/>
      <c r="B628" s="609"/>
      <c r="C628" s="649"/>
      <c r="D628" s="649"/>
      <c r="E628" s="649"/>
      <c r="F628" s="649"/>
      <c r="G628" s="682"/>
      <c r="H628" s="682"/>
      <c r="I628" s="683"/>
      <c r="J628" s="649"/>
      <c r="K628" s="649"/>
      <c r="L628" s="683"/>
      <c r="O628" s="649"/>
      <c r="P628" s="649"/>
      <c r="Q628" s="649"/>
      <c r="R628" s="673"/>
      <c r="S628" s="674"/>
      <c r="T628" s="649"/>
      <c r="U628" s="649"/>
    </row>
    <row r="629" spans="1:21">
      <c r="A629" s="649"/>
      <c r="B629" s="609"/>
      <c r="C629" s="649"/>
      <c r="D629" s="649"/>
      <c r="E629" s="649"/>
      <c r="F629" s="649"/>
      <c r="G629" s="682"/>
      <c r="H629" s="682"/>
      <c r="I629" s="683"/>
      <c r="J629" s="649"/>
      <c r="K629" s="649"/>
      <c r="L629" s="683"/>
      <c r="O629" s="649"/>
      <c r="P629" s="649"/>
      <c r="Q629" s="649"/>
      <c r="R629" s="673"/>
      <c r="S629" s="674"/>
      <c r="T629" s="649"/>
      <c r="U629" s="649"/>
    </row>
    <row r="630" spans="1:21">
      <c r="A630" s="649"/>
      <c r="B630" s="609"/>
      <c r="C630" s="649"/>
      <c r="D630" s="649"/>
      <c r="E630" s="649"/>
      <c r="F630" s="649"/>
      <c r="G630" s="682"/>
      <c r="H630" s="682"/>
      <c r="I630" s="683"/>
      <c r="J630" s="649"/>
      <c r="K630" s="649"/>
      <c r="L630" s="683"/>
      <c r="O630" s="649"/>
      <c r="P630" s="649"/>
      <c r="Q630" s="649"/>
      <c r="R630" s="673"/>
      <c r="S630" s="674"/>
      <c r="T630" s="649"/>
      <c r="U630" s="649"/>
    </row>
    <row r="631" spans="1:21">
      <c r="A631" s="649"/>
      <c r="B631" s="609"/>
      <c r="C631" s="649"/>
      <c r="D631" s="649"/>
      <c r="E631" s="649"/>
      <c r="F631" s="649"/>
      <c r="G631" s="682"/>
      <c r="H631" s="682"/>
      <c r="I631" s="683"/>
      <c r="J631" s="649"/>
      <c r="K631" s="649"/>
      <c r="L631" s="683"/>
      <c r="O631" s="649"/>
      <c r="P631" s="649"/>
      <c r="Q631" s="649"/>
      <c r="R631" s="673"/>
      <c r="S631" s="674"/>
      <c r="T631" s="649"/>
      <c r="U631" s="649"/>
    </row>
    <row r="632" spans="1:21">
      <c r="A632" s="649"/>
      <c r="B632" s="609"/>
      <c r="C632" s="649"/>
      <c r="D632" s="649"/>
      <c r="E632" s="649"/>
      <c r="F632" s="649"/>
      <c r="G632" s="682"/>
      <c r="H632" s="682"/>
      <c r="I632" s="683"/>
      <c r="J632" s="649"/>
      <c r="K632" s="649"/>
      <c r="L632" s="683"/>
      <c r="O632" s="649"/>
      <c r="P632" s="649"/>
      <c r="Q632" s="649"/>
      <c r="R632" s="673"/>
      <c r="S632" s="674"/>
      <c r="T632" s="649"/>
      <c r="U632" s="649"/>
    </row>
    <row r="633" spans="1:21">
      <c r="A633" s="649"/>
      <c r="B633" s="609"/>
      <c r="C633" s="649"/>
      <c r="D633" s="649"/>
      <c r="E633" s="649"/>
      <c r="F633" s="649"/>
      <c r="G633" s="682"/>
      <c r="H633" s="682"/>
      <c r="I633" s="683"/>
      <c r="J633" s="649"/>
      <c r="K633" s="649"/>
      <c r="L633" s="683"/>
      <c r="O633" s="649"/>
      <c r="P633" s="649"/>
      <c r="Q633" s="649"/>
      <c r="R633" s="673"/>
      <c r="S633" s="674"/>
      <c r="T633" s="649"/>
      <c r="U633" s="649"/>
    </row>
    <row r="634" spans="1:21">
      <c r="A634" s="649"/>
      <c r="B634" s="609"/>
      <c r="C634" s="649"/>
      <c r="D634" s="649"/>
      <c r="E634" s="649"/>
      <c r="F634" s="649"/>
      <c r="G634" s="682"/>
      <c r="H634" s="682"/>
      <c r="I634" s="683"/>
      <c r="J634" s="649"/>
      <c r="K634" s="649"/>
      <c r="L634" s="683"/>
      <c r="O634" s="649"/>
      <c r="P634" s="649"/>
      <c r="Q634" s="649"/>
      <c r="R634" s="673"/>
      <c r="S634" s="674"/>
      <c r="T634" s="649"/>
      <c r="U634" s="649"/>
    </row>
    <row r="635" spans="1:21">
      <c r="A635" s="649"/>
      <c r="B635" s="609"/>
      <c r="C635" s="649"/>
      <c r="D635" s="649"/>
      <c r="E635" s="649"/>
      <c r="F635" s="649"/>
      <c r="G635" s="682"/>
      <c r="H635" s="682"/>
      <c r="I635" s="683"/>
      <c r="J635" s="649"/>
      <c r="K635" s="649"/>
      <c r="L635" s="683"/>
      <c r="O635" s="649"/>
      <c r="P635" s="649"/>
      <c r="Q635" s="649"/>
      <c r="R635" s="673"/>
      <c r="S635" s="674"/>
      <c r="T635" s="649"/>
      <c r="U635" s="649"/>
    </row>
    <row r="636" spans="1:21">
      <c r="A636" s="649"/>
      <c r="B636" s="609"/>
      <c r="C636" s="649"/>
      <c r="D636" s="649"/>
      <c r="E636" s="649"/>
      <c r="F636" s="649"/>
      <c r="G636" s="682"/>
      <c r="H636" s="682"/>
      <c r="I636" s="683"/>
      <c r="J636" s="649"/>
      <c r="K636" s="649"/>
      <c r="L636" s="683"/>
      <c r="O636" s="649"/>
      <c r="P636" s="649"/>
      <c r="Q636" s="649"/>
      <c r="R636" s="673"/>
      <c r="S636" s="674"/>
      <c r="T636" s="649"/>
      <c r="U636" s="649"/>
    </row>
    <row r="637" spans="1:21">
      <c r="A637" s="649"/>
      <c r="B637" s="609"/>
      <c r="C637" s="649"/>
      <c r="D637" s="649"/>
      <c r="E637" s="649"/>
      <c r="F637" s="649"/>
      <c r="G637" s="682"/>
      <c r="H637" s="682"/>
      <c r="I637" s="683"/>
      <c r="J637" s="649"/>
      <c r="K637" s="649"/>
      <c r="L637" s="683"/>
      <c r="O637" s="649"/>
      <c r="P637" s="649"/>
      <c r="Q637" s="649"/>
      <c r="R637" s="673"/>
      <c r="S637" s="674"/>
      <c r="T637" s="649"/>
      <c r="U637" s="649"/>
    </row>
    <row r="638" spans="1:21">
      <c r="A638" s="649"/>
      <c r="B638" s="609"/>
      <c r="C638" s="649"/>
      <c r="D638" s="649"/>
      <c r="E638" s="649"/>
      <c r="F638" s="649"/>
      <c r="G638" s="682"/>
      <c r="H638" s="682"/>
      <c r="I638" s="683"/>
      <c r="J638" s="649"/>
      <c r="K638" s="649"/>
      <c r="L638" s="683"/>
      <c r="O638" s="649"/>
      <c r="P638" s="649"/>
      <c r="Q638" s="649"/>
      <c r="R638" s="673"/>
      <c r="S638" s="674"/>
      <c r="T638" s="649"/>
      <c r="U638" s="649"/>
    </row>
    <row r="639" spans="1:21">
      <c r="A639" s="649"/>
      <c r="B639" s="609"/>
      <c r="C639" s="649"/>
      <c r="D639" s="649"/>
      <c r="E639" s="649"/>
      <c r="F639" s="649"/>
      <c r="G639" s="682"/>
      <c r="H639" s="682"/>
      <c r="I639" s="683"/>
      <c r="J639" s="649"/>
      <c r="K639" s="649"/>
      <c r="L639" s="683"/>
      <c r="O639" s="649"/>
      <c r="P639" s="649"/>
      <c r="Q639" s="649"/>
      <c r="R639" s="673"/>
      <c r="S639" s="674"/>
      <c r="T639" s="649"/>
      <c r="U639" s="649"/>
    </row>
    <row r="640" spans="1:21">
      <c r="A640" s="649"/>
      <c r="B640" s="609"/>
      <c r="C640" s="649"/>
      <c r="D640" s="649"/>
      <c r="E640" s="649"/>
      <c r="F640" s="649"/>
      <c r="G640" s="682"/>
      <c r="H640" s="682"/>
      <c r="I640" s="683"/>
      <c r="J640" s="649"/>
      <c r="K640" s="649"/>
      <c r="L640" s="683"/>
      <c r="O640" s="649"/>
      <c r="P640" s="649"/>
      <c r="Q640" s="649"/>
      <c r="R640" s="673"/>
      <c r="S640" s="674"/>
      <c r="T640" s="649"/>
      <c r="U640" s="649"/>
    </row>
    <row r="641" spans="1:21">
      <c r="A641" s="649"/>
      <c r="B641" s="609"/>
      <c r="C641" s="649"/>
      <c r="D641" s="649"/>
      <c r="E641" s="649"/>
      <c r="F641" s="649"/>
      <c r="G641" s="682"/>
      <c r="H641" s="682"/>
      <c r="I641" s="683"/>
      <c r="J641" s="649"/>
      <c r="K641" s="649"/>
      <c r="L641" s="683"/>
      <c r="O641" s="649"/>
      <c r="P641" s="649"/>
      <c r="Q641" s="649"/>
      <c r="R641" s="673"/>
      <c r="S641" s="674"/>
      <c r="T641" s="649"/>
      <c r="U641" s="649"/>
    </row>
    <row r="642" spans="1:21">
      <c r="A642" s="649"/>
      <c r="B642" s="609"/>
      <c r="C642" s="649"/>
      <c r="D642" s="649"/>
      <c r="E642" s="649"/>
      <c r="F642" s="649"/>
      <c r="G642" s="682"/>
      <c r="H642" s="682"/>
      <c r="I642" s="683"/>
      <c r="J642" s="649"/>
      <c r="K642" s="649"/>
      <c r="L642" s="683"/>
      <c r="O642" s="649"/>
      <c r="P642" s="649"/>
      <c r="Q642" s="649"/>
      <c r="R642" s="673"/>
      <c r="S642" s="674"/>
      <c r="T642" s="649"/>
      <c r="U642" s="649"/>
    </row>
    <row r="643" spans="1:21">
      <c r="A643" s="649"/>
      <c r="B643" s="609"/>
      <c r="C643" s="649"/>
      <c r="D643" s="649"/>
      <c r="E643" s="649"/>
      <c r="F643" s="649"/>
      <c r="G643" s="682"/>
      <c r="H643" s="682"/>
      <c r="I643" s="683"/>
      <c r="J643" s="649"/>
      <c r="K643" s="649"/>
      <c r="L643" s="683"/>
      <c r="O643" s="649"/>
      <c r="P643" s="649"/>
      <c r="Q643" s="649"/>
      <c r="R643" s="673"/>
      <c r="S643" s="674"/>
      <c r="T643" s="649"/>
      <c r="U643" s="649"/>
    </row>
    <row r="644" spans="1:21">
      <c r="A644" s="649"/>
      <c r="B644" s="609"/>
      <c r="C644" s="649"/>
      <c r="D644" s="649"/>
      <c r="E644" s="649"/>
      <c r="F644" s="649"/>
      <c r="G644" s="682"/>
      <c r="H644" s="682"/>
      <c r="I644" s="683"/>
      <c r="J644" s="649"/>
      <c r="K644" s="649"/>
      <c r="L644" s="683"/>
      <c r="O644" s="649"/>
      <c r="P644" s="649"/>
      <c r="Q644" s="649"/>
      <c r="R644" s="673"/>
      <c r="S644" s="674"/>
      <c r="T644" s="649"/>
      <c r="U644" s="649"/>
    </row>
    <row r="645" spans="1:21">
      <c r="A645" s="649"/>
      <c r="B645" s="609"/>
      <c r="C645" s="649"/>
      <c r="D645" s="649"/>
      <c r="E645" s="649"/>
      <c r="F645" s="649"/>
      <c r="G645" s="682"/>
      <c r="H645" s="682"/>
      <c r="I645" s="683"/>
      <c r="J645" s="649"/>
      <c r="K645" s="649"/>
      <c r="L645" s="683"/>
      <c r="O645" s="649"/>
      <c r="P645" s="649"/>
      <c r="Q645" s="649"/>
      <c r="R645" s="673"/>
      <c r="S645" s="674"/>
      <c r="T645" s="649"/>
      <c r="U645" s="649"/>
    </row>
    <row r="646" spans="1:21">
      <c r="A646" s="649"/>
      <c r="B646" s="609"/>
      <c r="C646" s="649"/>
      <c r="D646" s="649"/>
      <c r="E646" s="649"/>
      <c r="F646" s="649"/>
      <c r="G646" s="682"/>
      <c r="H646" s="682"/>
      <c r="I646" s="683"/>
      <c r="J646" s="649"/>
      <c r="K646" s="649"/>
      <c r="L646" s="683"/>
      <c r="O646" s="649"/>
      <c r="P646" s="649"/>
      <c r="Q646" s="649"/>
      <c r="R646" s="673"/>
      <c r="S646" s="674"/>
      <c r="T646" s="649"/>
      <c r="U646" s="649"/>
    </row>
    <row r="647" spans="1:21">
      <c r="A647" s="649"/>
      <c r="B647" s="609"/>
      <c r="C647" s="649"/>
      <c r="D647" s="649"/>
      <c r="E647" s="649"/>
      <c r="F647" s="649"/>
      <c r="G647" s="682"/>
      <c r="H647" s="682"/>
      <c r="I647" s="683"/>
      <c r="J647" s="649"/>
      <c r="K647" s="649"/>
      <c r="L647" s="683"/>
      <c r="O647" s="649"/>
      <c r="P647" s="649"/>
      <c r="Q647" s="649"/>
      <c r="R647" s="673"/>
      <c r="S647" s="674"/>
      <c r="T647" s="649"/>
      <c r="U647" s="649"/>
    </row>
    <row r="648" spans="1:21">
      <c r="A648" s="649"/>
      <c r="B648" s="609"/>
      <c r="C648" s="649"/>
      <c r="D648" s="649"/>
      <c r="E648" s="649"/>
      <c r="F648" s="649"/>
      <c r="G648" s="682"/>
      <c r="H648" s="682"/>
      <c r="I648" s="683"/>
      <c r="J648" s="649"/>
      <c r="K648" s="649"/>
      <c r="L648" s="683"/>
      <c r="O648" s="649"/>
      <c r="P648" s="649"/>
      <c r="Q648" s="649"/>
      <c r="R648" s="673"/>
      <c r="S648" s="674"/>
      <c r="T648" s="649"/>
      <c r="U648" s="649"/>
    </row>
    <row r="649" spans="1:21">
      <c r="A649" s="649"/>
      <c r="B649" s="609"/>
      <c r="C649" s="649"/>
      <c r="D649" s="649"/>
      <c r="E649" s="649"/>
      <c r="F649" s="649"/>
      <c r="G649" s="682"/>
      <c r="H649" s="682"/>
      <c r="I649" s="683"/>
      <c r="J649" s="649"/>
      <c r="K649" s="649"/>
      <c r="L649" s="683"/>
      <c r="O649" s="649"/>
      <c r="P649" s="649"/>
      <c r="Q649" s="649"/>
      <c r="R649" s="673"/>
      <c r="S649" s="674"/>
      <c r="T649" s="649"/>
      <c r="U649" s="649"/>
    </row>
    <row r="650" spans="1:21">
      <c r="A650" s="649"/>
      <c r="B650" s="609"/>
      <c r="C650" s="649"/>
      <c r="D650" s="649"/>
      <c r="E650" s="649"/>
      <c r="F650" s="649"/>
      <c r="G650" s="682"/>
      <c r="H650" s="682"/>
      <c r="I650" s="683"/>
      <c r="J650" s="649"/>
      <c r="K650" s="649"/>
      <c r="L650" s="683"/>
      <c r="O650" s="649"/>
      <c r="P650" s="649"/>
      <c r="Q650" s="649"/>
      <c r="R650" s="673"/>
      <c r="S650" s="674"/>
      <c r="T650" s="649"/>
      <c r="U650" s="649"/>
    </row>
    <row r="651" spans="1:21">
      <c r="A651" s="649"/>
      <c r="B651" s="609"/>
      <c r="C651" s="649"/>
      <c r="D651" s="649"/>
      <c r="E651" s="649"/>
      <c r="F651" s="649"/>
      <c r="G651" s="682"/>
      <c r="H651" s="682"/>
      <c r="I651" s="683"/>
      <c r="J651" s="649"/>
      <c r="K651" s="649"/>
      <c r="L651" s="683"/>
      <c r="O651" s="649"/>
      <c r="P651" s="649"/>
      <c r="Q651" s="649"/>
      <c r="R651" s="673"/>
      <c r="S651" s="674"/>
      <c r="T651" s="649"/>
      <c r="U651" s="649"/>
    </row>
    <row r="652" spans="1:21">
      <c r="A652" s="649"/>
      <c r="B652" s="609"/>
      <c r="C652" s="649"/>
      <c r="D652" s="649"/>
      <c r="E652" s="649"/>
      <c r="F652" s="649"/>
      <c r="G652" s="682"/>
      <c r="H652" s="682"/>
      <c r="I652" s="683"/>
      <c r="J652" s="649"/>
      <c r="K652" s="649"/>
      <c r="L652" s="683"/>
      <c r="O652" s="649"/>
      <c r="P652" s="649"/>
      <c r="Q652" s="649"/>
      <c r="R652" s="673"/>
      <c r="S652" s="674"/>
      <c r="T652" s="649"/>
      <c r="U652" s="649"/>
    </row>
    <row r="653" spans="1:21">
      <c r="A653" s="649"/>
      <c r="B653" s="609"/>
      <c r="C653" s="649"/>
      <c r="D653" s="649"/>
      <c r="E653" s="649"/>
      <c r="F653" s="649"/>
      <c r="G653" s="682"/>
      <c r="H653" s="682"/>
      <c r="I653" s="683"/>
      <c r="J653" s="649"/>
      <c r="K653" s="649"/>
      <c r="L653" s="683"/>
      <c r="O653" s="649"/>
      <c r="P653" s="649"/>
      <c r="Q653" s="649"/>
      <c r="R653" s="673"/>
      <c r="S653" s="674"/>
      <c r="T653" s="649"/>
      <c r="U653" s="649"/>
    </row>
    <row r="654" spans="1:21">
      <c r="A654" s="649"/>
      <c r="B654" s="609"/>
      <c r="C654" s="649"/>
      <c r="D654" s="649"/>
      <c r="E654" s="649"/>
      <c r="F654" s="649"/>
      <c r="G654" s="682"/>
      <c r="H654" s="682"/>
      <c r="I654" s="683"/>
      <c r="J654" s="649"/>
      <c r="K654" s="649"/>
      <c r="L654" s="683"/>
      <c r="O654" s="649"/>
      <c r="P654" s="649"/>
      <c r="Q654" s="649"/>
      <c r="R654" s="673"/>
      <c r="S654" s="674"/>
      <c r="T654" s="649"/>
      <c r="U654" s="649"/>
    </row>
    <row r="655" spans="1:21">
      <c r="A655" s="649"/>
      <c r="B655" s="609"/>
      <c r="C655" s="649"/>
      <c r="D655" s="649"/>
      <c r="E655" s="649"/>
      <c r="F655" s="649"/>
      <c r="G655" s="682"/>
      <c r="H655" s="682"/>
      <c r="I655" s="683"/>
      <c r="J655" s="649"/>
      <c r="K655" s="649"/>
      <c r="L655" s="683"/>
      <c r="O655" s="649"/>
      <c r="P655" s="649"/>
      <c r="Q655" s="649"/>
      <c r="R655" s="673"/>
      <c r="S655" s="674"/>
      <c r="T655" s="649"/>
      <c r="U655" s="649"/>
    </row>
    <row r="656" spans="1:21">
      <c r="A656" s="649"/>
      <c r="B656" s="609"/>
      <c r="C656" s="649"/>
      <c r="D656" s="649"/>
      <c r="E656" s="649"/>
      <c r="F656" s="649"/>
      <c r="G656" s="682"/>
      <c r="H656" s="682"/>
      <c r="I656" s="683"/>
      <c r="J656" s="649"/>
      <c r="K656" s="649"/>
      <c r="L656" s="683"/>
      <c r="O656" s="649"/>
      <c r="P656" s="649"/>
      <c r="Q656" s="649"/>
      <c r="R656" s="673"/>
      <c r="S656" s="674"/>
      <c r="T656" s="649"/>
      <c r="U656" s="649"/>
    </row>
    <row r="657" spans="1:21">
      <c r="A657" s="649"/>
      <c r="B657" s="609"/>
      <c r="C657" s="649"/>
      <c r="D657" s="649"/>
      <c r="E657" s="649"/>
      <c r="F657" s="649"/>
      <c r="G657" s="682"/>
      <c r="H657" s="682"/>
      <c r="I657" s="683"/>
      <c r="J657" s="649"/>
      <c r="K657" s="649"/>
      <c r="L657" s="683"/>
      <c r="O657" s="649"/>
      <c r="P657" s="649"/>
      <c r="Q657" s="649"/>
      <c r="R657" s="673"/>
      <c r="S657" s="674"/>
      <c r="T657" s="649"/>
      <c r="U657" s="649"/>
    </row>
    <row r="658" spans="1:21">
      <c r="A658" s="649"/>
      <c r="B658" s="609"/>
      <c r="C658" s="649"/>
      <c r="D658" s="649"/>
      <c r="E658" s="649"/>
      <c r="F658" s="649"/>
      <c r="G658" s="682"/>
      <c r="H658" s="682"/>
      <c r="I658" s="683"/>
      <c r="J658" s="649"/>
      <c r="K658" s="649"/>
      <c r="L658" s="683"/>
      <c r="O658" s="649"/>
      <c r="P658" s="649"/>
      <c r="Q658" s="649"/>
      <c r="R658" s="673"/>
      <c r="S658" s="674"/>
      <c r="T658" s="649"/>
      <c r="U658" s="649"/>
    </row>
    <row r="659" spans="1:21">
      <c r="A659" s="649"/>
      <c r="B659" s="609"/>
      <c r="C659" s="649"/>
      <c r="D659" s="649"/>
      <c r="E659" s="649"/>
      <c r="F659" s="649"/>
      <c r="G659" s="682"/>
      <c r="H659" s="682"/>
      <c r="I659" s="683"/>
      <c r="J659" s="649"/>
      <c r="K659" s="649"/>
      <c r="L659" s="683"/>
      <c r="O659" s="649"/>
      <c r="P659" s="649"/>
      <c r="Q659" s="649"/>
      <c r="R659" s="673"/>
      <c r="S659" s="674"/>
      <c r="T659" s="649"/>
      <c r="U659" s="649"/>
    </row>
    <row r="660" spans="1:21">
      <c r="A660" s="649"/>
      <c r="B660" s="609"/>
      <c r="C660" s="649"/>
      <c r="D660" s="649"/>
      <c r="E660" s="649"/>
      <c r="F660" s="649"/>
      <c r="G660" s="682"/>
      <c r="H660" s="682"/>
      <c r="I660" s="683"/>
      <c r="J660" s="649"/>
      <c r="K660" s="649"/>
      <c r="L660" s="683"/>
      <c r="O660" s="649"/>
      <c r="P660" s="649"/>
      <c r="Q660" s="649"/>
      <c r="R660" s="673"/>
      <c r="S660" s="674"/>
      <c r="T660" s="649"/>
      <c r="U660" s="649"/>
    </row>
    <row r="661" spans="1:21">
      <c r="A661" s="649"/>
      <c r="B661" s="609"/>
      <c r="C661" s="649"/>
      <c r="D661" s="649"/>
      <c r="E661" s="649"/>
      <c r="F661" s="649"/>
      <c r="G661" s="682"/>
      <c r="H661" s="682"/>
      <c r="I661" s="683"/>
      <c r="J661" s="649"/>
      <c r="K661" s="649"/>
      <c r="L661" s="683"/>
      <c r="O661" s="649"/>
      <c r="P661" s="649"/>
      <c r="Q661" s="649"/>
      <c r="R661" s="673"/>
      <c r="S661" s="674"/>
      <c r="T661" s="649"/>
      <c r="U661" s="649"/>
    </row>
    <row r="662" spans="1:21">
      <c r="A662" s="649"/>
      <c r="B662" s="609"/>
      <c r="C662" s="649"/>
      <c r="D662" s="649"/>
      <c r="E662" s="649"/>
      <c r="F662" s="649"/>
      <c r="G662" s="682"/>
      <c r="H662" s="682"/>
      <c r="I662" s="683"/>
      <c r="J662" s="649"/>
      <c r="K662" s="649"/>
      <c r="L662" s="683"/>
      <c r="O662" s="649"/>
      <c r="P662" s="649"/>
      <c r="Q662" s="649"/>
      <c r="R662" s="673"/>
      <c r="S662" s="674"/>
      <c r="T662" s="649"/>
      <c r="U662" s="649"/>
    </row>
    <row r="663" spans="1:21">
      <c r="A663" s="649"/>
      <c r="B663" s="609"/>
      <c r="C663" s="649"/>
      <c r="D663" s="649"/>
      <c r="E663" s="649"/>
      <c r="F663" s="649"/>
      <c r="G663" s="682"/>
      <c r="H663" s="682"/>
      <c r="I663" s="683"/>
      <c r="J663" s="649"/>
      <c r="K663" s="649"/>
      <c r="L663" s="683"/>
      <c r="O663" s="649"/>
      <c r="P663" s="649"/>
      <c r="Q663" s="649"/>
      <c r="R663" s="673"/>
      <c r="S663" s="674"/>
      <c r="T663" s="649"/>
      <c r="U663" s="649"/>
    </row>
    <row r="664" spans="1:21">
      <c r="A664" s="649"/>
      <c r="B664" s="609"/>
      <c r="C664" s="649"/>
      <c r="D664" s="649"/>
      <c r="E664" s="649"/>
      <c r="F664" s="649"/>
      <c r="G664" s="682"/>
      <c r="H664" s="682"/>
      <c r="I664" s="683"/>
      <c r="J664" s="649"/>
      <c r="K664" s="649"/>
      <c r="L664" s="683"/>
      <c r="O664" s="649"/>
      <c r="P664" s="649"/>
      <c r="Q664" s="649"/>
      <c r="R664" s="673"/>
      <c r="S664" s="674"/>
      <c r="T664" s="649"/>
      <c r="U664" s="649"/>
    </row>
    <row r="665" spans="1:21">
      <c r="A665" s="649"/>
      <c r="B665" s="609"/>
      <c r="C665" s="649"/>
      <c r="D665" s="649"/>
      <c r="E665" s="649"/>
      <c r="F665" s="649"/>
      <c r="G665" s="682"/>
      <c r="H665" s="682"/>
      <c r="I665" s="683"/>
      <c r="J665" s="649"/>
      <c r="K665" s="649"/>
      <c r="L665" s="683"/>
      <c r="O665" s="649"/>
      <c r="P665" s="649"/>
      <c r="Q665" s="649"/>
      <c r="R665" s="673"/>
      <c r="S665" s="674"/>
      <c r="T665" s="649"/>
      <c r="U665" s="649"/>
    </row>
    <row r="666" spans="1:21">
      <c r="A666" s="649"/>
      <c r="B666" s="609"/>
      <c r="C666" s="649"/>
      <c r="D666" s="649"/>
      <c r="E666" s="649"/>
      <c r="F666" s="649"/>
      <c r="G666" s="682"/>
      <c r="H666" s="682"/>
      <c r="I666" s="683"/>
      <c r="J666" s="649"/>
      <c r="K666" s="649"/>
      <c r="L666" s="683"/>
      <c r="O666" s="649"/>
      <c r="P666" s="649"/>
      <c r="Q666" s="649"/>
      <c r="R666" s="673"/>
      <c r="S666" s="674"/>
      <c r="T666" s="649"/>
      <c r="U666" s="649"/>
    </row>
    <row r="667" spans="1:21">
      <c r="A667" s="649"/>
      <c r="B667" s="609"/>
      <c r="C667" s="649"/>
      <c r="D667" s="649"/>
      <c r="E667" s="649"/>
      <c r="F667" s="649"/>
      <c r="G667" s="682"/>
      <c r="H667" s="682"/>
      <c r="I667" s="683"/>
      <c r="J667" s="649"/>
      <c r="K667" s="649"/>
      <c r="L667" s="683"/>
      <c r="O667" s="649"/>
      <c r="P667" s="649"/>
      <c r="Q667" s="649"/>
      <c r="R667" s="673"/>
      <c r="S667" s="674"/>
      <c r="T667" s="649"/>
      <c r="U667" s="649"/>
    </row>
    <row r="668" spans="1:21">
      <c r="A668" s="649"/>
      <c r="B668" s="609"/>
      <c r="C668" s="649"/>
      <c r="D668" s="649"/>
      <c r="E668" s="649"/>
      <c r="F668" s="649"/>
      <c r="G668" s="682"/>
      <c r="H668" s="682"/>
      <c r="I668" s="683"/>
      <c r="J668" s="649"/>
      <c r="K668" s="649"/>
      <c r="L668" s="683"/>
      <c r="O668" s="649"/>
      <c r="P668" s="649"/>
      <c r="Q668" s="649"/>
      <c r="R668" s="673"/>
      <c r="S668" s="674"/>
      <c r="T668" s="649"/>
      <c r="U668" s="649"/>
    </row>
    <row r="669" spans="1:21">
      <c r="A669" s="649"/>
      <c r="B669" s="609"/>
      <c r="C669" s="649"/>
      <c r="D669" s="649"/>
      <c r="E669" s="649"/>
      <c r="F669" s="649"/>
      <c r="G669" s="682"/>
      <c r="H669" s="682"/>
      <c r="I669" s="683"/>
      <c r="J669" s="649"/>
      <c r="K669" s="649"/>
      <c r="L669" s="683"/>
      <c r="O669" s="649"/>
      <c r="P669" s="649"/>
      <c r="Q669" s="649"/>
      <c r="R669" s="673"/>
      <c r="S669" s="674"/>
      <c r="T669" s="649"/>
      <c r="U669" s="649"/>
    </row>
    <row r="670" spans="1:21">
      <c r="A670" s="649"/>
      <c r="B670" s="609"/>
      <c r="C670" s="649"/>
      <c r="D670" s="649"/>
      <c r="E670" s="649"/>
      <c r="F670" s="649"/>
      <c r="G670" s="682"/>
      <c r="H670" s="682"/>
      <c r="I670" s="683"/>
      <c r="J670" s="649"/>
      <c r="K670" s="649"/>
      <c r="L670" s="683"/>
      <c r="O670" s="649"/>
      <c r="P670" s="649"/>
      <c r="Q670" s="649"/>
      <c r="R670" s="673"/>
      <c r="S670" s="674"/>
      <c r="T670" s="649"/>
      <c r="U670" s="649"/>
    </row>
    <row r="671" spans="1:21">
      <c r="A671" s="649"/>
      <c r="B671" s="609"/>
      <c r="C671" s="649"/>
      <c r="D671" s="649"/>
      <c r="E671" s="649"/>
      <c r="F671" s="649"/>
      <c r="G671" s="682"/>
      <c r="H671" s="682"/>
      <c r="I671" s="683"/>
      <c r="J671" s="649"/>
      <c r="K671" s="649"/>
      <c r="L671" s="683"/>
      <c r="O671" s="649"/>
      <c r="P671" s="649"/>
      <c r="Q671" s="649"/>
      <c r="R671" s="673"/>
      <c r="S671" s="674"/>
      <c r="T671" s="649"/>
      <c r="U671" s="649"/>
    </row>
    <row r="672" spans="1:21">
      <c r="A672" s="649"/>
      <c r="B672" s="609"/>
      <c r="C672" s="649"/>
      <c r="D672" s="649"/>
      <c r="E672" s="649"/>
      <c r="F672" s="649"/>
      <c r="G672" s="682"/>
      <c r="H672" s="682"/>
      <c r="I672" s="683"/>
      <c r="J672" s="649"/>
      <c r="K672" s="649"/>
      <c r="L672" s="683"/>
      <c r="O672" s="649"/>
      <c r="P672" s="649"/>
      <c r="Q672" s="649"/>
      <c r="R672" s="673"/>
      <c r="S672" s="674"/>
      <c r="T672" s="649"/>
      <c r="U672" s="649"/>
    </row>
    <row r="673" spans="1:21">
      <c r="A673" s="649"/>
      <c r="B673" s="609"/>
      <c r="C673" s="649"/>
      <c r="D673" s="649"/>
      <c r="E673" s="649"/>
      <c r="F673" s="649"/>
      <c r="G673" s="682"/>
      <c r="H673" s="682"/>
      <c r="I673" s="683"/>
      <c r="J673" s="649"/>
      <c r="K673" s="649"/>
      <c r="L673" s="683"/>
      <c r="O673" s="649"/>
      <c r="P673" s="649"/>
      <c r="Q673" s="649"/>
      <c r="R673" s="673"/>
      <c r="S673" s="674"/>
      <c r="T673" s="649"/>
      <c r="U673" s="649"/>
    </row>
    <row r="674" spans="1:21">
      <c r="A674" s="649"/>
      <c r="B674" s="609"/>
      <c r="C674" s="649"/>
      <c r="D674" s="649"/>
      <c r="E674" s="649"/>
      <c r="F674" s="649"/>
      <c r="G674" s="682"/>
      <c r="H674" s="682"/>
      <c r="I674" s="683"/>
      <c r="J674" s="649"/>
      <c r="K674" s="649"/>
      <c r="L674" s="683"/>
      <c r="O674" s="649"/>
      <c r="P674" s="649"/>
      <c r="Q674" s="649"/>
      <c r="R674" s="673"/>
      <c r="S674" s="674"/>
      <c r="T674" s="649"/>
      <c r="U674" s="649"/>
    </row>
    <row r="675" spans="1:21">
      <c r="A675" s="649"/>
      <c r="B675" s="609"/>
      <c r="C675" s="649"/>
      <c r="D675" s="649"/>
      <c r="E675" s="649"/>
      <c r="F675" s="649"/>
      <c r="G675" s="682"/>
      <c r="H675" s="682"/>
      <c r="I675" s="683"/>
      <c r="J675" s="649"/>
      <c r="K675" s="649"/>
      <c r="L675" s="683"/>
      <c r="O675" s="649"/>
      <c r="P675" s="649"/>
      <c r="Q675" s="649"/>
      <c r="R675" s="673"/>
      <c r="S675" s="674"/>
      <c r="T675" s="649"/>
      <c r="U675" s="649"/>
    </row>
    <row r="676" spans="1:21">
      <c r="A676" s="649"/>
      <c r="B676" s="609"/>
      <c r="C676" s="649"/>
      <c r="D676" s="649"/>
      <c r="E676" s="649"/>
      <c r="F676" s="649"/>
      <c r="G676" s="682"/>
      <c r="H676" s="682"/>
      <c r="I676" s="683"/>
      <c r="J676" s="649"/>
      <c r="K676" s="649"/>
      <c r="L676" s="683"/>
      <c r="O676" s="649"/>
      <c r="P676" s="649"/>
      <c r="Q676" s="649"/>
      <c r="R676" s="673"/>
      <c r="S676" s="674"/>
      <c r="T676" s="649"/>
      <c r="U676" s="649"/>
    </row>
    <row r="677" spans="1:21">
      <c r="A677" s="649"/>
      <c r="B677" s="609"/>
      <c r="C677" s="649"/>
      <c r="D677" s="649"/>
      <c r="E677" s="649"/>
      <c r="F677" s="649"/>
      <c r="G677" s="682"/>
      <c r="H677" s="682"/>
      <c r="I677" s="683"/>
      <c r="J677" s="649"/>
      <c r="K677" s="649"/>
      <c r="L677" s="683"/>
      <c r="O677" s="649"/>
      <c r="P677" s="649"/>
      <c r="Q677" s="649"/>
      <c r="R677" s="673"/>
      <c r="S677" s="674"/>
      <c r="T677" s="649"/>
      <c r="U677" s="649"/>
    </row>
    <row r="678" spans="1:21">
      <c r="A678" s="649"/>
      <c r="B678" s="609"/>
      <c r="C678" s="649"/>
      <c r="D678" s="649"/>
      <c r="E678" s="649"/>
      <c r="F678" s="649"/>
      <c r="G678" s="682"/>
      <c r="H678" s="682"/>
      <c r="I678" s="683"/>
      <c r="J678" s="649"/>
      <c r="K678" s="649"/>
      <c r="L678" s="683"/>
      <c r="O678" s="649"/>
      <c r="P678" s="649"/>
      <c r="Q678" s="649"/>
      <c r="R678" s="673"/>
      <c r="S678" s="674"/>
      <c r="T678" s="649"/>
      <c r="U678" s="649"/>
    </row>
    <row r="679" spans="1:21">
      <c r="A679" s="649"/>
      <c r="B679" s="609"/>
      <c r="C679" s="649"/>
      <c r="D679" s="649"/>
      <c r="E679" s="649"/>
      <c r="F679" s="649"/>
      <c r="G679" s="682"/>
      <c r="H679" s="682"/>
      <c r="I679" s="683"/>
      <c r="J679" s="649"/>
      <c r="K679" s="649"/>
      <c r="L679" s="683"/>
      <c r="O679" s="649"/>
      <c r="P679" s="649"/>
      <c r="Q679" s="649"/>
      <c r="R679" s="673"/>
      <c r="S679" s="674"/>
      <c r="T679" s="649"/>
      <c r="U679" s="649"/>
    </row>
    <row r="680" spans="1:21">
      <c r="A680" s="649"/>
      <c r="B680" s="609"/>
      <c r="C680" s="649"/>
      <c r="D680" s="649"/>
      <c r="E680" s="649"/>
      <c r="F680" s="649"/>
      <c r="G680" s="682"/>
      <c r="H680" s="682"/>
      <c r="I680" s="683"/>
      <c r="J680" s="649"/>
      <c r="K680" s="649"/>
      <c r="L680" s="683"/>
      <c r="O680" s="649"/>
      <c r="P680" s="649"/>
      <c r="Q680" s="649"/>
      <c r="R680" s="673"/>
      <c r="S680" s="674"/>
      <c r="T680" s="649"/>
      <c r="U680" s="649"/>
    </row>
    <row r="681" spans="1:21">
      <c r="A681" s="649"/>
      <c r="B681" s="609"/>
      <c r="C681" s="649"/>
      <c r="D681" s="649"/>
      <c r="E681" s="649"/>
      <c r="F681" s="649"/>
      <c r="G681" s="682"/>
      <c r="H681" s="682"/>
      <c r="I681" s="683"/>
      <c r="J681" s="649"/>
      <c r="K681" s="649"/>
      <c r="L681" s="683"/>
      <c r="O681" s="649"/>
      <c r="P681" s="649"/>
      <c r="Q681" s="649"/>
      <c r="R681" s="673"/>
      <c r="S681" s="674"/>
      <c r="T681" s="649"/>
      <c r="U681" s="649"/>
    </row>
    <row r="682" spans="1:21">
      <c r="A682" s="649"/>
      <c r="B682" s="609"/>
      <c r="C682" s="649"/>
      <c r="D682" s="649"/>
      <c r="E682" s="649"/>
      <c r="F682" s="649"/>
      <c r="G682" s="682"/>
      <c r="H682" s="682"/>
      <c r="I682" s="683"/>
      <c r="J682" s="649"/>
      <c r="K682" s="649"/>
      <c r="L682" s="683"/>
      <c r="O682" s="649"/>
      <c r="P682" s="649"/>
      <c r="Q682" s="649"/>
      <c r="R682" s="673"/>
      <c r="S682" s="674"/>
      <c r="T682" s="649"/>
      <c r="U682" s="649"/>
    </row>
    <row r="683" spans="1:21">
      <c r="A683" s="649"/>
      <c r="B683" s="609"/>
      <c r="C683" s="649"/>
      <c r="D683" s="649"/>
      <c r="E683" s="649"/>
      <c r="F683" s="649"/>
      <c r="G683" s="682"/>
      <c r="H683" s="682"/>
      <c r="I683" s="683"/>
      <c r="J683" s="649"/>
      <c r="K683" s="649"/>
      <c r="L683" s="683"/>
      <c r="O683" s="649"/>
      <c r="P683" s="649"/>
      <c r="Q683" s="649"/>
      <c r="R683" s="673"/>
      <c r="S683" s="674"/>
      <c r="T683" s="649"/>
      <c r="U683" s="649"/>
    </row>
    <row r="684" spans="1:21">
      <c r="A684" s="649"/>
      <c r="B684" s="609"/>
      <c r="C684" s="649"/>
      <c r="D684" s="649"/>
      <c r="E684" s="649"/>
      <c r="F684" s="649"/>
      <c r="G684" s="682"/>
      <c r="H684" s="682"/>
      <c r="I684" s="683"/>
      <c r="J684" s="649"/>
      <c r="K684" s="649"/>
      <c r="L684" s="683"/>
      <c r="O684" s="649"/>
      <c r="P684" s="649"/>
      <c r="Q684" s="649"/>
      <c r="R684" s="673"/>
      <c r="S684" s="674"/>
      <c r="T684" s="649"/>
      <c r="U684" s="649"/>
    </row>
    <row r="685" spans="1:21">
      <c r="A685" s="649"/>
      <c r="B685" s="609"/>
      <c r="C685" s="649"/>
      <c r="D685" s="649"/>
      <c r="E685" s="649"/>
      <c r="F685" s="649"/>
      <c r="G685" s="682"/>
      <c r="H685" s="682"/>
      <c r="I685" s="683"/>
      <c r="J685" s="649"/>
      <c r="K685" s="649"/>
      <c r="L685" s="683"/>
      <c r="O685" s="649"/>
      <c r="P685" s="649"/>
      <c r="Q685" s="649"/>
      <c r="R685" s="673"/>
      <c r="S685" s="674"/>
      <c r="T685" s="649"/>
      <c r="U685" s="649"/>
    </row>
    <row r="686" spans="1:21">
      <c r="A686" s="649"/>
      <c r="B686" s="609"/>
      <c r="C686" s="649"/>
      <c r="D686" s="649"/>
      <c r="E686" s="649"/>
      <c r="F686" s="649"/>
      <c r="G686" s="682"/>
      <c r="H686" s="682"/>
      <c r="I686" s="683"/>
      <c r="J686" s="649"/>
      <c r="K686" s="649"/>
      <c r="L686" s="683"/>
      <c r="O686" s="649"/>
      <c r="P686" s="649"/>
      <c r="Q686" s="649"/>
      <c r="R686" s="673"/>
      <c r="S686" s="674"/>
      <c r="T686" s="649"/>
      <c r="U686" s="649"/>
    </row>
    <row r="687" spans="1:21">
      <c r="A687" s="649"/>
      <c r="B687" s="609"/>
      <c r="C687" s="649"/>
      <c r="D687" s="649"/>
      <c r="E687" s="649"/>
      <c r="F687" s="649"/>
      <c r="G687" s="682"/>
      <c r="H687" s="682"/>
      <c r="I687" s="683"/>
      <c r="J687" s="649"/>
      <c r="K687" s="649"/>
      <c r="L687" s="683"/>
      <c r="O687" s="649"/>
      <c r="P687" s="649"/>
      <c r="Q687" s="649"/>
      <c r="R687" s="673"/>
      <c r="S687" s="674"/>
      <c r="T687" s="649"/>
      <c r="U687" s="649"/>
    </row>
    <row r="688" spans="1:21">
      <c r="A688" s="649"/>
      <c r="B688" s="609"/>
      <c r="C688" s="649"/>
      <c r="D688" s="649"/>
      <c r="E688" s="649"/>
      <c r="F688" s="649"/>
      <c r="G688" s="682"/>
      <c r="H688" s="682"/>
      <c r="I688" s="683"/>
      <c r="J688" s="649"/>
      <c r="K688" s="649"/>
      <c r="L688" s="683"/>
      <c r="O688" s="649"/>
      <c r="P688" s="649"/>
      <c r="Q688" s="649"/>
      <c r="R688" s="673"/>
      <c r="S688" s="674"/>
      <c r="T688" s="649"/>
      <c r="U688" s="649"/>
    </row>
    <row r="689" spans="1:21">
      <c r="A689" s="649"/>
      <c r="B689" s="609"/>
      <c r="C689" s="649"/>
      <c r="D689" s="649"/>
      <c r="E689" s="649"/>
      <c r="F689" s="649"/>
      <c r="G689" s="682"/>
      <c r="H689" s="682"/>
      <c r="I689" s="683"/>
      <c r="J689" s="649"/>
      <c r="K689" s="649"/>
      <c r="L689" s="683"/>
      <c r="O689" s="649"/>
      <c r="P689" s="649"/>
      <c r="Q689" s="649"/>
      <c r="R689" s="673"/>
      <c r="S689" s="674"/>
      <c r="T689" s="649"/>
      <c r="U689" s="649"/>
    </row>
    <row r="690" spans="1:21">
      <c r="A690" s="649"/>
      <c r="B690" s="609"/>
      <c r="C690" s="649"/>
      <c r="D690" s="649"/>
      <c r="E690" s="649"/>
      <c r="F690" s="649"/>
      <c r="G690" s="682"/>
      <c r="H690" s="682"/>
      <c r="I690" s="683"/>
      <c r="J690" s="649"/>
      <c r="K690" s="649"/>
      <c r="L690" s="683"/>
      <c r="O690" s="649"/>
      <c r="P690" s="649"/>
      <c r="Q690" s="649"/>
      <c r="R690" s="673"/>
      <c r="S690" s="674"/>
      <c r="T690" s="649"/>
      <c r="U690" s="649"/>
    </row>
    <row r="691" spans="1:21">
      <c r="A691" s="649"/>
      <c r="B691" s="609"/>
      <c r="C691" s="649"/>
      <c r="D691" s="649"/>
      <c r="E691" s="649"/>
      <c r="F691" s="649"/>
      <c r="G691" s="682"/>
      <c r="H691" s="682"/>
      <c r="I691" s="683"/>
      <c r="J691" s="649"/>
      <c r="K691" s="649"/>
      <c r="L691" s="683"/>
      <c r="O691" s="649"/>
      <c r="P691" s="649"/>
      <c r="Q691" s="649"/>
      <c r="R691" s="673"/>
      <c r="S691" s="674"/>
      <c r="T691" s="649"/>
      <c r="U691" s="649"/>
    </row>
    <row r="692" spans="1:21">
      <c r="A692" s="649"/>
      <c r="B692" s="609"/>
      <c r="C692" s="649"/>
      <c r="D692" s="649"/>
      <c r="E692" s="649"/>
      <c r="F692" s="649"/>
      <c r="G692" s="682"/>
      <c r="H692" s="682"/>
      <c r="I692" s="683"/>
      <c r="J692" s="649"/>
      <c r="K692" s="649"/>
      <c r="L692" s="683"/>
      <c r="O692" s="649"/>
      <c r="P692" s="649"/>
      <c r="Q692" s="649"/>
      <c r="R692" s="673"/>
      <c r="S692" s="674"/>
      <c r="T692" s="649"/>
      <c r="U692" s="649"/>
    </row>
    <row r="693" spans="1:21">
      <c r="A693" s="649"/>
      <c r="B693" s="609"/>
      <c r="C693" s="649"/>
      <c r="D693" s="649"/>
      <c r="E693" s="649"/>
      <c r="F693" s="649"/>
      <c r="G693" s="682"/>
      <c r="H693" s="682"/>
      <c r="I693" s="683"/>
      <c r="J693" s="649"/>
      <c r="K693" s="649"/>
      <c r="L693" s="683"/>
      <c r="O693" s="649"/>
      <c r="P693" s="649"/>
      <c r="Q693" s="649"/>
      <c r="R693" s="673"/>
      <c r="S693" s="674"/>
      <c r="T693" s="649"/>
      <c r="U693" s="649"/>
    </row>
    <row r="694" spans="1:21">
      <c r="A694" s="649"/>
      <c r="B694" s="609"/>
      <c r="C694" s="649"/>
      <c r="D694" s="649"/>
      <c r="E694" s="649"/>
      <c r="F694" s="649"/>
      <c r="G694" s="682"/>
      <c r="H694" s="682"/>
      <c r="I694" s="683"/>
      <c r="J694" s="649"/>
      <c r="K694" s="649"/>
      <c r="L694" s="683"/>
      <c r="O694" s="649"/>
      <c r="P694" s="649"/>
      <c r="Q694" s="649"/>
      <c r="R694" s="673"/>
      <c r="S694" s="674"/>
      <c r="T694" s="649"/>
      <c r="U694" s="649"/>
    </row>
    <row r="695" spans="1:21">
      <c r="A695" s="649"/>
      <c r="B695" s="609"/>
      <c r="C695" s="649"/>
      <c r="D695" s="649"/>
      <c r="E695" s="649"/>
      <c r="F695" s="649"/>
      <c r="G695" s="682"/>
      <c r="H695" s="682"/>
      <c r="I695" s="683"/>
      <c r="J695" s="649"/>
      <c r="K695" s="649"/>
      <c r="L695" s="683"/>
      <c r="O695" s="649"/>
      <c r="P695" s="649"/>
      <c r="Q695" s="649"/>
      <c r="R695" s="673"/>
      <c r="S695" s="674"/>
      <c r="T695" s="649"/>
      <c r="U695" s="649"/>
    </row>
    <row r="696" spans="1:21">
      <c r="A696" s="649"/>
      <c r="B696" s="609"/>
      <c r="C696" s="649"/>
      <c r="D696" s="649"/>
      <c r="E696" s="649"/>
      <c r="F696" s="649"/>
      <c r="G696" s="682"/>
      <c r="H696" s="682"/>
      <c r="I696" s="683"/>
      <c r="J696" s="649"/>
      <c r="K696" s="649"/>
      <c r="L696" s="683"/>
      <c r="O696" s="649"/>
      <c r="P696" s="649"/>
      <c r="Q696" s="649"/>
      <c r="R696" s="673"/>
      <c r="S696" s="674"/>
      <c r="T696" s="649"/>
      <c r="U696" s="649"/>
    </row>
    <row r="697" spans="1:21">
      <c r="A697" s="649"/>
      <c r="B697" s="609"/>
      <c r="C697" s="649"/>
      <c r="D697" s="649"/>
      <c r="E697" s="649"/>
      <c r="F697" s="649"/>
      <c r="G697" s="682"/>
      <c r="H697" s="682"/>
      <c r="I697" s="683"/>
      <c r="J697" s="649"/>
      <c r="K697" s="649"/>
      <c r="L697" s="683"/>
      <c r="O697" s="649"/>
      <c r="P697" s="649"/>
      <c r="Q697" s="649"/>
      <c r="R697" s="673"/>
      <c r="S697" s="674"/>
      <c r="T697" s="649"/>
      <c r="U697" s="649"/>
    </row>
    <row r="698" spans="1:21">
      <c r="A698" s="649"/>
      <c r="B698" s="609"/>
      <c r="C698" s="649"/>
      <c r="D698" s="649"/>
      <c r="E698" s="649"/>
      <c r="F698" s="649"/>
      <c r="G698" s="682"/>
      <c r="H698" s="682"/>
      <c r="I698" s="683"/>
      <c r="J698" s="649"/>
      <c r="K698" s="649"/>
      <c r="L698" s="683"/>
      <c r="O698" s="649"/>
      <c r="P698" s="649"/>
      <c r="Q698" s="649"/>
      <c r="R698" s="673"/>
      <c r="S698" s="674"/>
      <c r="T698" s="649"/>
      <c r="U698" s="649"/>
    </row>
    <row r="699" spans="1:21">
      <c r="A699" s="649"/>
      <c r="B699" s="609"/>
      <c r="C699" s="649"/>
      <c r="D699" s="649"/>
      <c r="E699" s="649"/>
      <c r="F699" s="649"/>
      <c r="G699" s="682"/>
      <c r="H699" s="682"/>
      <c r="I699" s="683"/>
      <c r="J699" s="649"/>
      <c r="K699" s="649"/>
      <c r="L699" s="683"/>
      <c r="O699" s="649"/>
      <c r="P699" s="649"/>
      <c r="Q699" s="649"/>
      <c r="R699" s="673"/>
      <c r="S699" s="674"/>
      <c r="T699" s="649"/>
      <c r="U699" s="649"/>
    </row>
    <row r="700" spans="1:21">
      <c r="A700" s="649"/>
      <c r="B700" s="609"/>
      <c r="C700" s="649"/>
      <c r="D700" s="649"/>
      <c r="E700" s="649"/>
      <c r="F700" s="649"/>
      <c r="G700" s="682"/>
      <c r="H700" s="682"/>
      <c r="I700" s="683"/>
      <c r="J700" s="649"/>
      <c r="K700" s="649"/>
      <c r="L700" s="683"/>
      <c r="O700" s="649"/>
      <c r="P700" s="649"/>
      <c r="Q700" s="649"/>
      <c r="R700" s="673"/>
      <c r="S700" s="674"/>
      <c r="T700" s="649"/>
      <c r="U700" s="649"/>
    </row>
    <row r="701" spans="1:21">
      <c r="A701" s="649"/>
      <c r="B701" s="609"/>
      <c r="C701" s="649"/>
      <c r="D701" s="649"/>
      <c r="E701" s="649"/>
      <c r="F701" s="649"/>
      <c r="G701" s="682"/>
      <c r="H701" s="682"/>
      <c r="I701" s="683"/>
      <c r="J701" s="649"/>
      <c r="K701" s="649"/>
      <c r="L701" s="683"/>
      <c r="O701" s="649"/>
      <c r="P701" s="649"/>
      <c r="Q701" s="649"/>
      <c r="R701" s="673"/>
      <c r="S701" s="674"/>
      <c r="T701" s="649"/>
      <c r="U701" s="649"/>
    </row>
    <row r="702" spans="1:21">
      <c r="A702" s="649"/>
      <c r="B702" s="609"/>
      <c r="C702" s="649"/>
      <c r="D702" s="649"/>
      <c r="E702" s="649"/>
      <c r="F702" s="649"/>
      <c r="G702" s="682"/>
      <c r="H702" s="682"/>
      <c r="I702" s="683"/>
      <c r="J702" s="649"/>
      <c r="K702" s="649"/>
      <c r="L702" s="683"/>
      <c r="O702" s="649"/>
      <c r="P702" s="649"/>
      <c r="Q702" s="649"/>
      <c r="R702" s="673"/>
      <c r="S702" s="674"/>
      <c r="T702" s="649"/>
      <c r="U702" s="649"/>
    </row>
    <row r="703" spans="1:21">
      <c r="A703" s="649"/>
      <c r="B703" s="609"/>
      <c r="C703" s="649"/>
      <c r="D703" s="649"/>
      <c r="E703" s="649"/>
      <c r="F703" s="649"/>
      <c r="G703" s="682"/>
      <c r="H703" s="682"/>
      <c r="I703" s="683"/>
      <c r="J703" s="649"/>
      <c r="K703" s="649"/>
      <c r="L703" s="683"/>
      <c r="O703" s="649"/>
      <c r="P703" s="649"/>
      <c r="Q703" s="649"/>
      <c r="R703" s="673"/>
      <c r="S703" s="674"/>
      <c r="T703" s="649"/>
      <c r="U703" s="649"/>
    </row>
    <row r="704" spans="1:21">
      <c r="A704" s="649"/>
      <c r="B704" s="609"/>
      <c r="C704" s="649"/>
      <c r="D704" s="649"/>
      <c r="E704" s="649"/>
      <c r="F704" s="649"/>
      <c r="G704" s="682"/>
      <c r="H704" s="682"/>
      <c r="I704" s="683"/>
      <c r="J704" s="649"/>
      <c r="K704" s="649"/>
      <c r="L704" s="683"/>
      <c r="O704" s="649"/>
      <c r="P704" s="649"/>
      <c r="Q704" s="649"/>
      <c r="R704" s="673"/>
      <c r="S704" s="674"/>
      <c r="T704" s="649"/>
      <c r="U704" s="649"/>
    </row>
    <row r="705" spans="1:21">
      <c r="A705" s="649"/>
      <c r="B705" s="609"/>
      <c r="C705" s="649"/>
      <c r="D705" s="649"/>
      <c r="E705" s="649"/>
      <c r="F705" s="649"/>
      <c r="G705" s="682"/>
      <c r="H705" s="682"/>
      <c r="I705" s="683"/>
      <c r="J705" s="649"/>
      <c r="K705" s="649"/>
      <c r="L705" s="683"/>
      <c r="O705" s="649"/>
      <c r="P705" s="649"/>
      <c r="Q705" s="649"/>
      <c r="R705" s="673"/>
      <c r="S705" s="674"/>
      <c r="T705" s="649"/>
      <c r="U705" s="649"/>
    </row>
    <row r="706" spans="1:21">
      <c r="A706" s="649"/>
      <c r="B706" s="609"/>
      <c r="C706" s="649"/>
      <c r="D706" s="649"/>
      <c r="E706" s="649"/>
      <c r="F706" s="649"/>
      <c r="G706" s="682"/>
      <c r="H706" s="682"/>
      <c r="I706" s="683"/>
      <c r="J706" s="649"/>
      <c r="K706" s="649"/>
      <c r="L706" s="683"/>
      <c r="O706" s="649"/>
      <c r="P706" s="649"/>
      <c r="Q706" s="649"/>
      <c r="R706" s="673"/>
      <c r="S706" s="674"/>
      <c r="T706" s="649"/>
      <c r="U706" s="649"/>
    </row>
    <row r="707" spans="1:21">
      <c r="A707" s="649"/>
      <c r="B707" s="609"/>
      <c r="C707" s="649"/>
      <c r="D707" s="649"/>
      <c r="E707" s="649"/>
      <c r="F707" s="649"/>
      <c r="G707" s="682"/>
      <c r="H707" s="682"/>
      <c r="I707" s="683"/>
      <c r="J707" s="649"/>
      <c r="K707" s="649"/>
      <c r="L707" s="683"/>
      <c r="O707" s="649"/>
      <c r="P707" s="649"/>
      <c r="Q707" s="649"/>
      <c r="R707" s="673"/>
      <c r="S707" s="674"/>
      <c r="T707" s="649"/>
      <c r="U707" s="649"/>
    </row>
    <row r="708" spans="1:21">
      <c r="A708" s="649"/>
      <c r="B708" s="609"/>
      <c r="C708" s="649"/>
      <c r="D708" s="649"/>
      <c r="E708" s="649"/>
      <c r="F708" s="649"/>
      <c r="G708" s="682"/>
      <c r="H708" s="682"/>
      <c r="I708" s="683"/>
      <c r="J708" s="649"/>
      <c r="K708" s="649"/>
      <c r="L708" s="683"/>
      <c r="O708" s="649"/>
      <c r="P708" s="649"/>
      <c r="Q708" s="649"/>
      <c r="R708" s="673"/>
      <c r="S708" s="674"/>
      <c r="T708" s="649"/>
      <c r="U708" s="649"/>
    </row>
    <row r="709" spans="1:21">
      <c r="A709" s="649"/>
      <c r="B709" s="609"/>
      <c r="C709" s="649"/>
      <c r="D709" s="649"/>
      <c r="E709" s="649"/>
      <c r="F709" s="649"/>
      <c r="G709" s="682"/>
      <c r="H709" s="682"/>
      <c r="I709" s="683"/>
      <c r="J709" s="649"/>
      <c r="K709" s="649"/>
      <c r="L709" s="683"/>
      <c r="O709" s="649"/>
      <c r="P709" s="649"/>
      <c r="Q709" s="649"/>
      <c r="R709" s="673"/>
      <c r="S709" s="674"/>
      <c r="T709" s="649"/>
      <c r="U709" s="649"/>
    </row>
    <row r="710" spans="1:21">
      <c r="A710" s="649"/>
      <c r="B710" s="609"/>
      <c r="C710" s="649"/>
      <c r="D710" s="649"/>
      <c r="E710" s="649"/>
      <c r="F710" s="649"/>
      <c r="G710" s="682"/>
      <c r="H710" s="682"/>
      <c r="I710" s="683"/>
      <c r="J710" s="649"/>
      <c r="K710" s="649"/>
      <c r="L710" s="683"/>
      <c r="O710" s="649"/>
      <c r="P710" s="649"/>
      <c r="Q710" s="649"/>
      <c r="R710" s="673"/>
      <c r="S710" s="674"/>
      <c r="T710" s="649"/>
      <c r="U710" s="649"/>
    </row>
    <row r="711" spans="1:21">
      <c r="A711" s="649"/>
      <c r="B711" s="609"/>
      <c r="C711" s="649"/>
      <c r="D711" s="649"/>
      <c r="E711" s="649"/>
      <c r="F711" s="649"/>
      <c r="G711" s="682"/>
      <c r="H711" s="682"/>
      <c r="I711" s="683"/>
      <c r="J711" s="649"/>
      <c r="K711" s="649"/>
      <c r="L711" s="683"/>
      <c r="O711" s="649"/>
      <c r="P711" s="649"/>
      <c r="Q711" s="649"/>
      <c r="R711" s="673"/>
      <c r="S711" s="674"/>
      <c r="T711" s="649"/>
      <c r="U711" s="649"/>
    </row>
    <row r="712" spans="1:21">
      <c r="A712" s="649"/>
      <c r="B712" s="609"/>
      <c r="C712" s="649"/>
      <c r="D712" s="649"/>
      <c r="E712" s="649"/>
      <c r="F712" s="649"/>
      <c r="G712" s="682"/>
      <c r="H712" s="682"/>
      <c r="I712" s="683"/>
      <c r="J712" s="649"/>
      <c r="K712" s="649"/>
      <c r="L712" s="683"/>
      <c r="O712" s="649"/>
      <c r="P712" s="649"/>
      <c r="Q712" s="649"/>
      <c r="R712" s="673"/>
      <c r="S712" s="674"/>
      <c r="T712" s="649"/>
      <c r="U712" s="649"/>
    </row>
    <row r="713" spans="1:21">
      <c r="A713" s="649"/>
      <c r="B713" s="609"/>
      <c r="C713" s="649"/>
      <c r="D713" s="649"/>
      <c r="E713" s="649"/>
      <c r="F713" s="649"/>
      <c r="G713" s="682"/>
      <c r="H713" s="682"/>
      <c r="I713" s="683"/>
      <c r="J713" s="649"/>
      <c r="K713" s="649"/>
      <c r="L713" s="683"/>
      <c r="O713" s="649"/>
      <c r="P713" s="649"/>
      <c r="Q713" s="649"/>
      <c r="R713" s="673"/>
      <c r="S713" s="674"/>
      <c r="T713" s="649"/>
      <c r="U713" s="649"/>
    </row>
    <row r="714" spans="1:21">
      <c r="A714" s="649"/>
      <c r="B714" s="609"/>
      <c r="C714" s="649"/>
      <c r="D714" s="649"/>
      <c r="E714" s="649"/>
      <c r="F714" s="649"/>
      <c r="G714" s="682"/>
      <c r="H714" s="682"/>
      <c r="I714" s="683"/>
      <c r="J714" s="649"/>
      <c r="K714" s="649"/>
      <c r="L714" s="683"/>
      <c r="O714" s="649"/>
      <c r="P714" s="649"/>
      <c r="Q714" s="649"/>
      <c r="R714" s="673"/>
      <c r="S714" s="674"/>
      <c r="T714" s="649"/>
      <c r="U714" s="649"/>
    </row>
    <row r="715" spans="1:21">
      <c r="A715" s="649"/>
      <c r="B715" s="609"/>
      <c r="C715" s="649"/>
      <c r="D715" s="649"/>
      <c r="E715" s="649"/>
      <c r="F715" s="649"/>
      <c r="G715" s="682"/>
      <c r="H715" s="682"/>
      <c r="I715" s="683"/>
      <c r="J715" s="649"/>
      <c r="K715" s="649"/>
      <c r="L715" s="683"/>
      <c r="O715" s="649"/>
      <c r="P715" s="649"/>
      <c r="Q715" s="649"/>
      <c r="R715" s="673"/>
      <c r="S715" s="674"/>
      <c r="T715" s="649"/>
      <c r="U715" s="649"/>
    </row>
    <row r="716" spans="1:21">
      <c r="A716" s="649"/>
      <c r="B716" s="609"/>
      <c r="C716" s="649"/>
      <c r="D716" s="649"/>
      <c r="E716" s="649"/>
      <c r="F716" s="649"/>
      <c r="G716" s="682"/>
      <c r="H716" s="682"/>
      <c r="I716" s="683"/>
      <c r="J716" s="649"/>
      <c r="K716" s="649"/>
      <c r="L716" s="683"/>
      <c r="O716" s="649"/>
      <c r="P716" s="649"/>
      <c r="Q716" s="649"/>
      <c r="R716" s="673"/>
      <c r="S716" s="674"/>
      <c r="T716" s="649"/>
      <c r="U716" s="649"/>
    </row>
    <row r="717" spans="1:21">
      <c r="A717" s="649"/>
      <c r="B717" s="609"/>
      <c r="C717" s="649"/>
      <c r="D717" s="649"/>
      <c r="E717" s="649"/>
      <c r="F717" s="649"/>
      <c r="G717" s="682"/>
      <c r="H717" s="682"/>
      <c r="I717" s="683"/>
      <c r="J717" s="649"/>
      <c r="K717" s="649"/>
      <c r="L717" s="683"/>
      <c r="O717" s="649"/>
      <c r="P717" s="649"/>
      <c r="Q717" s="649"/>
      <c r="R717" s="673"/>
      <c r="S717" s="674"/>
      <c r="T717" s="649"/>
      <c r="U717" s="649"/>
    </row>
    <row r="718" spans="1:21">
      <c r="A718" s="649"/>
      <c r="B718" s="609"/>
      <c r="C718" s="649"/>
      <c r="D718" s="649"/>
      <c r="E718" s="649"/>
      <c r="F718" s="649"/>
      <c r="G718" s="682"/>
      <c r="H718" s="682"/>
      <c r="I718" s="683"/>
      <c r="J718" s="649"/>
      <c r="K718" s="649"/>
      <c r="L718" s="683"/>
      <c r="O718" s="649"/>
      <c r="P718" s="649"/>
      <c r="Q718" s="649"/>
      <c r="R718" s="673"/>
      <c r="S718" s="674"/>
      <c r="T718" s="649"/>
      <c r="U718" s="649"/>
    </row>
    <row r="719" spans="1:21">
      <c r="A719" s="649"/>
      <c r="B719" s="609"/>
      <c r="C719" s="649"/>
      <c r="D719" s="649"/>
      <c r="E719" s="649"/>
      <c r="F719" s="649"/>
      <c r="G719" s="682"/>
      <c r="H719" s="682"/>
      <c r="I719" s="683"/>
      <c r="J719" s="649"/>
      <c r="K719" s="649"/>
      <c r="L719" s="683"/>
      <c r="O719" s="649"/>
      <c r="P719" s="649"/>
      <c r="Q719" s="649"/>
      <c r="R719" s="673"/>
      <c r="S719" s="674"/>
      <c r="T719" s="649"/>
      <c r="U719" s="649"/>
    </row>
    <row r="720" spans="1:21">
      <c r="A720" s="649"/>
      <c r="B720" s="609"/>
      <c r="C720" s="649"/>
      <c r="D720" s="649"/>
      <c r="E720" s="649"/>
      <c r="F720" s="649"/>
      <c r="G720" s="682"/>
      <c r="H720" s="682"/>
      <c r="I720" s="683"/>
      <c r="J720" s="649"/>
      <c r="K720" s="649"/>
      <c r="L720" s="683"/>
      <c r="O720" s="649"/>
      <c r="P720" s="649"/>
      <c r="Q720" s="649"/>
      <c r="R720" s="673"/>
      <c r="S720" s="674"/>
      <c r="T720" s="649"/>
      <c r="U720" s="649"/>
    </row>
    <row r="721" spans="1:21">
      <c r="A721" s="649"/>
      <c r="B721" s="609"/>
      <c r="C721" s="649"/>
      <c r="D721" s="649"/>
      <c r="E721" s="649"/>
      <c r="F721" s="649"/>
      <c r="G721" s="682"/>
      <c r="H721" s="682"/>
      <c r="I721" s="683"/>
      <c r="J721" s="649"/>
      <c r="K721" s="649"/>
      <c r="L721" s="683"/>
      <c r="O721" s="649"/>
      <c r="P721" s="649"/>
      <c r="Q721" s="649"/>
      <c r="R721" s="673"/>
      <c r="S721" s="674"/>
      <c r="T721" s="649"/>
      <c r="U721" s="649"/>
    </row>
    <row r="722" spans="1:21">
      <c r="A722" s="649"/>
      <c r="B722" s="609"/>
      <c r="C722" s="649"/>
      <c r="D722" s="649"/>
      <c r="E722" s="649"/>
      <c r="F722" s="649"/>
      <c r="G722" s="682"/>
      <c r="H722" s="682"/>
      <c r="I722" s="683"/>
      <c r="J722" s="649"/>
      <c r="K722" s="649"/>
      <c r="L722" s="683"/>
      <c r="O722" s="649"/>
      <c r="P722" s="649"/>
      <c r="Q722" s="649"/>
      <c r="R722" s="673"/>
      <c r="S722" s="674"/>
      <c r="T722" s="649"/>
      <c r="U722" s="649"/>
    </row>
    <row r="723" spans="1:21">
      <c r="A723" s="649"/>
      <c r="B723" s="609"/>
      <c r="C723" s="649"/>
      <c r="D723" s="649"/>
      <c r="E723" s="649"/>
      <c r="F723" s="649"/>
      <c r="G723" s="682"/>
      <c r="H723" s="682"/>
      <c r="I723" s="683"/>
      <c r="J723" s="649"/>
      <c r="K723" s="649"/>
      <c r="L723" s="683"/>
      <c r="O723" s="649"/>
      <c r="P723" s="649"/>
      <c r="Q723" s="649"/>
      <c r="R723" s="673"/>
      <c r="S723" s="674"/>
      <c r="T723" s="649"/>
      <c r="U723" s="649"/>
    </row>
    <row r="724" spans="1:21">
      <c r="A724" s="649"/>
      <c r="B724" s="609"/>
      <c r="C724" s="649"/>
      <c r="D724" s="649"/>
      <c r="E724" s="649"/>
      <c r="F724" s="649"/>
      <c r="G724" s="682"/>
      <c r="H724" s="682"/>
      <c r="I724" s="683"/>
      <c r="J724" s="649"/>
      <c r="K724" s="649"/>
      <c r="L724" s="683"/>
      <c r="O724" s="649"/>
      <c r="P724" s="649"/>
      <c r="Q724" s="649"/>
      <c r="R724" s="673"/>
      <c r="S724" s="674"/>
      <c r="T724" s="649"/>
      <c r="U724" s="649"/>
    </row>
    <row r="725" spans="1:21">
      <c r="A725" s="649"/>
      <c r="B725" s="609"/>
      <c r="C725" s="649"/>
      <c r="D725" s="649"/>
      <c r="E725" s="649"/>
      <c r="F725" s="649"/>
      <c r="G725" s="682"/>
      <c r="H725" s="682"/>
      <c r="I725" s="683"/>
      <c r="J725" s="649"/>
      <c r="K725" s="649"/>
      <c r="L725" s="683"/>
      <c r="O725" s="649"/>
      <c r="P725" s="649"/>
      <c r="Q725" s="649"/>
      <c r="R725" s="673"/>
      <c r="S725" s="674"/>
      <c r="T725" s="649"/>
      <c r="U725" s="649"/>
    </row>
    <row r="726" spans="1:21">
      <c r="A726" s="649"/>
      <c r="B726" s="609"/>
      <c r="C726" s="649"/>
      <c r="D726" s="649"/>
      <c r="E726" s="649"/>
      <c r="F726" s="649"/>
      <c r="G726" s="682"/>
      <c r="H726" s="682"/>
      <c r="I726" s="683"/>
      <c r="J726" s="649"/>
      <c r="K726" s="649"/>
      <c r="L726" s="683"/>
      <c r="O726" s="649"/>
      <c r="P726" s="649"/>
      <c r="Q726" s="649"/>
      <c r="R726" s="673"/>
      <c r="S726" s="674"/>
      <c r="T726" s="649"/>
      <c r="U726" s="649"/>
    </row>
    <row r="727" spans="1:21">
      <c r="A727" s="649"/>
      <c r="B727" s="609"/>
      <c r="C727" s="649"/>
      <c r="D727" s="649"/>
      <c r="E727" s="649"/>
      <c r="F727" s="649"/>
      <c r="G727" s="682"/>
      <c r="H727" s="682"/>
      <c r="I727" s="683"/>
      <c r="J727" s="649"/>
      <c r="K727" s="649"/>
      <c r="L727" s="683"/>
      <c r="O727" s="649"/>
      <c r="P727" s="649"/>
      <c r="Q727" s="649"/>
      <c r="R727" s="673"/>
      <c r="S727" s="674"/>
      <c r="T727" s="649"/>
      <c r="U727" s="649"/>
    </row>
    <row r="728" spans="1:21">
      <c r="A728" s="649"/>
      <c r="B728" s="609"/>
      <c r="C728" s="649"/>
      <c r="D728" s="649"/>
      <c r="E728" s="649"/>
      <c r="F728" s="649"/>
      <c r="G728" s="682"/>
      <c r="H728" s="682"/>
      <c r="I728" s="683"/>
      <c r="J728" s="649"/>
      <c r="K728" s="649"/>
      <c r="L728" s="683"/>
      <c r="O728" s="649"/>
      <c r="P728" s="649"/>
      <c r="Q728" s="649"/>
      <c r="R728" s="673"/>
      <c r="S728" s="674"/>
      <c r="T728" s="649"/>
      <c r="U728" s="649"/>
    </row>
    <row r="729" spans="1:21">
      <c r="A729" s="649"/>
      <c r="B729" s="609"/>
      <c r="C729" s="649"/>
      <c r="D729" s="649"/>
      <c r="E729" s="649"/>
      <c r="F729" s="649"/>
      <c r="G729" s="682"/>
      <c r="H729" s="682"/>
      <c r="I729" s="683"/>
      <c r="J729" s="649"/>
      <c r="K729" s="649"/>
      <c r="L729" s="683"/>
      <c r="O729" s="649"/>
      <c r="P729" s="649"/>
      <c r="Q729" s="649"/>
      <c r="R729" s="673"/>
      <c r="S729" s="674"/>
      <c r="T729" s="649"/>
      <c r="U729" s="649"/>
    </row>
    <row r="730" spans="1:21">
      <c r="A730" s="649"/>
      <c r="B730" s="609"/>
      <c r="C730" s="649"/>
      <c r="D730" s="649"/>
      <c r="E730" s="649"/>
      <c r="F730" s="649"/>
      <c r="G730" s="682"/>
      <c r="H730" s="682"/>
      <c r="I730" s="683"/>
      <c r="J730" s="649"/>
      <c r="K730" s="649"/>
      <c r="L730" s="683"/>
      <c r="O730" s="649"/>
      <c r="P730" s="649"/>
      <c r="Q730" s="649"/>
      <c r="R730" s="673"/>
      <c r="S730" s="674"/>
      <c r="T730" s="649"/>
      <c r="U730" s="649"/>
    </row>
    <row r="731" spans="1:21">
      <c r="A731" s="649"/>
      <c r="B731" s="609"/>
      <c r="C731" s="649"/>
      <c r="D731" s="649"/>
      <c r="E731" s="649"/>
      <c r="F731" s="649"/>
      <c r="G731" s="682"/>
      <c r="H731" s="682"/>
      <c r="I731" s="683"/>
      <c r="J731" s="649"/>
      <c r="K731" s="649"/>
      <c r="L731" s="683"/>
      <c r="O731" s="649"/>
      <c r="P731" s="649"/>
      <c r="Q731" s="649"/>
      <c r="R731" s="673"/>
      <c r="S731" s="674"/>
      <c r="T731" s="649"/>
      <c r="U731" s="649"/>
    </row>
    <row r="732" spans="1:21">
      <c r="A732" s="649"/>
      <c r="B732" s="609"/>
      <c r="C732" s="649"/>
      <c r="D732" s="649"/>
      <c r="E732" s="649"/>
      <c r="F732" s="649"/>
      <c r="G732" s="682"/>
      <c r="H732" s="682"/>
      <c r="I732" s="683"/>
      <c r="J732" s="649"/>
      <c r="K732" s="649"/>
      <c r="L732" s="683"/>
      <c r="O732" s="649"/>
      <c r="P732" s="649"/>
      <c r="Q732" s="649"/>
      <c r="R732" s="673"/>
      <c r="S732" s="674"/>
      <c r="T732" s="649"/>
      <c r="U732" s="649"/>
    </row>
    <row r="733" spans="1:21">
      <c r="A733" s="649"/>
      <c r="B733" s="609"/>
      <c r="C733" s="649"/>
      <c r="D733" s="649"/>
      <c r="E733" s="649"/>
      <c r="F733" s="649"/>
      <c r="G733" s="682"/>
      <c r="H733" s="682"/>
      <c r="I733" s="683"/>
      <c r="J733" s="649"/>
      <c r="K733" s="649"/>
      <c r="L733" s="683"/>
      <c r="O733" s="649"/>
      <c r="P733" s="649"/>
      <c r="Q733" s="649"/>
      <c r="R733" s="673"/>
      <c r="S733" s="674"/>
      <c r="T733" s="649"/>
      <c r="U733" s="649"/>
    </row>
    <row r="734" spans="1:21">
      <c r="A734" s="649"/>
      <c r="B734" s="609"/>
      <c r="C734" s="649"/>
      <c r="D734" s="649"/>
      <c r="E734" s="649"/>
      <c r="F734" s="649"/>
      <c r="G734" s="682"/>
      <c r="H734" s="682"/>
      <c r="I734" s="683"/>
      <c r="J734" s="649"/>
      <c r="K734" s="649"/>
      <c r="L734" s="683"/>
      <c r="O734" s="649"/>
      <c r="P734" s="649"/>
      <c r="Q734" s="649"/>
      <c r="R734" s="673"/>
      <c r="S734" s="674"/>
      <c r="T734" s="649"/>
      <c r="U734" s="649"/>
    </row>
    <row r="735" spans="1:21">
      <c r="A735" s="649"/>
      <c r="B735" s="609"/>
      <c r="C735" s="649"/>
      <c r="D735" s="649"/>
      <c r="E735" s="649"/>
      <c r="F735" s="649"/>
      <c r="G735" s="682"/>
      <c r="H735" s="682"/>
      <c r="I735" s="683"/>
      <c r="J735" s="649"/>
      <c r="K735" s="649"/>
      <c r="L735" s="683"/>
      <c r="O735" s="649"/>
      <c r="P735" s="649"/>
      <c r="Q735" s="649"/>
      <c r="R735" s="673"/>
      <c r="S735" s="674"/>
      <c r="T735" s="649"/>
      <c r="U735" s="649"/>
    </row>
    <row r="736" spans="1:21">
      <c r="A736" s="649"/>
      <c r="B736" s="609"/>
      <c r="C736" s="649"/>
      <c r="D736" s="649"/>
      <c r="E736" s="649"/>
      <c r="F736" s="649"/>
      <c r="G736" s="682"/>
      <c r="H736" s="682"/>
      <c r="I736" s="683"/>
      <c r="J736" s="649"/>
      <c r="K736" s="649"/>
      <c r="L736" s="683"/>
      <c r="O736" s="649"/>
      <c r="P736" s="649"/>
      <c r="Q736" s="649"/>
      <c r="R736" s="673"/>
      <c r="S736" s="674"/>
      <c r="T736" s="649"/>
      <c r="U736" s="649"/>
    </row>
    <row r="737" spans="1:21">
      <c r="A737" s="649"/>
      <c r="B737" s="609"/>
      <c r="C737" s="649"/>
      <c r="D737" s="649"/>
      <c r="E737" s="649"/>
      <c r="F737" s="649"/>
      <c r="G737" s="682"/>
      <c r="H737" s="682"/>
      <c r="I737" s="683"/>
      <c r="J737" s="649"/>
      <c r="K737" s="649"/>
      <c r="L737" s="683"/>
      <c r="O737" s="649"/>
      <c r="P737" s="649"/>
      <c r="Q737" s="649"/>
      <c r="R737" s="673"/>
      <c r="S737" s="674"/>
      <c r="T737" s="649"/>
      <c r="U737" s="649"/>
    </row>
    <row r="738" spans="1:21">
      <c r="A738" s="649"/>
      <c r="B738" s="609"/>
      <c r="C738" s="649"/>
      <c r="D738" s="649"/>
      <c r="E738" s="649"/>
      <c r="F738" s="649"/>
      <c r="G738" s="682"/>
      <c r="H738" s="682"/>
      <c r="I738" s="683"/>
      <c r="J738" s="649"/>
      <c r="K738" s="649"/>
      <c r="L738" s="683"/>
      <c r="O738" s="649"/>
      <c r="P738" s="649"/>
      <c r="Q738" s="649"/>
      <c r="R738" s="673"/>
      <c r="S738" s="674"/>
      <c r="T738" s="649"/>
      <c r="U738" s="649"/>
    </row>
    <row r="739" spans="1:21">
      <c r="A739" s="649"/>
      <c r="B739" s="609"/>
      <c r="C739" s="649"/>
      <c r="D739" s="649"/>
      <c r="E739" s="649"/>
      <c r="F739" s="649"/>
      <c r="G739" s="682"/>
      <c r="H739" s="682"/>
      <c r="I739" s="683"/>
      <c r="J739" s="649"/>
      <c r="K739" s="649"/>
      <c r="L739" s="683"/>
      <c r="O739" s="649"/>
      <c r="P739" s="649"/>
      <c r="Q739" s="649"/>
      <c r="R739" s="673"/>
      <c r="S739" s="674"/>
      <c r="T739" s="649"/>
      <c r="U739" s="649"/>
    </row>
    <row r="740" spans="1:21">
      <c r="A740" s="649"/>
      <c r="B740" s="609"/>
      <c r="C740" s="649"/>
      <c r="D740" s="649"/>
      <c r="E740" s="649"/>
      <c r="F740" s="649"/>
      <c r="G740" s="682"/>
      <c r="H740" s="682"/>
      <c r="I740" s="683"/>
      <c r="J740" s="649"/>
      <c r="K740" s="649"/>
      <c r="L740" s="683"/>
      <c r="O740" s="649"/>
      <c r="P740" s="649"/>
      <c r="Q740" s="649"/>
      <c r="R740" s="673"/>
      <c r="S740" s="674"/>
      <c r="T740" s="649"/>
      <c r="U740" s="649"/>
    </row>
    <row r="741" spans="1:21">
      <c r="A741" s="649"/>
      <c r="B741" s="609"/>
      <c r="C741" s="649"/>
      <c r="D741" s="649"/>
      <c r="E741" s="649"/>
      <c r="F741" s="649"/>
      <c r="G741" s="682"/>
      <c r="H741" s="682"/>
      <c r="I741" s="683"/>
      <c r="J741" s="649"/>
      <c r="K741" s="649"/>
      <c r="L741" s="683"/>
      <c r="O741" s="649"/>
      <c r="P741" s="649"/>
      <c r="Q741" s="649"/>
      <c r="R741" s="673"/>
      <c r="S741" s="674"/>
      <c r="T741" s="649"/>
      <c r="U741" s="649"/>
    </row>
    <row r="742" spans="1:21">
      <c r="A742" s="649"/>
      <c r="B742" s="609"/>
      <c r="C742" s="649"/>
      <c r="D742" s="649"/>
      <c r="E742" s="649"/>
      <c r="F742" s="649"/>
      <c r="G742" s="682"/>
      <c r="H742" s="682"/>
      <c r="I742" s="683"/>
      <c r="J742" s="649"/>
      <c r="K742" s="649"/>
      <c r="L742" s="683"/>
      <c r="O742" s="649"/>
      <c r="P742" s="649"/>
      <c r="Q742" s="649"/>
      <c r="R742" s="673"/>
      <c r="S742" s="674"/>
      <c r="T742" s="649"/>
      <c r="U742" s="649"/>
    </row>
    <row r="743" spans="1:21">
      <c r="A743" s="649"/>
      <c r="B743" s="609"/>
      <c r="C743" s="649"/>
      <c r="D743" s="649"/>
      <c r="E743" s="649"/>
      <c r="F743" s="649"/>
      <c r="G743" s="682"/>
      <c r="H743" s="682"/>
      <c r="I743" s="683"/>
      <c r="J743" s="649"/>
      <c r="K743" s="649"/>
      <c r="L743" s="683"/>
      <c r="O743" s="649"/>
      <c r="P743" s="649"/>
      <c r="Q743" s="649"/>
      <c r="R743" s="673"/>
      <c r="S743" s="674"/>
      <c r="T743" s="649"/>
      <c r="U743" s="649"/>
    </row>
    <row r="744" spans="1:21">
      <c r="A744" s="649"/>
      <c r="B744" s="609"/>
      <c r="C744" s="649"/>
      <c r="D744" s="649"/>
      <c r="E744" s="649"/>
      <c r="F744" s="649"/>
      <c r="G744" s="682"/>
      <c r="H744" s="682"/>
      <c r="I744" s="683"/>
      <c r="J744" s="649"/>
      <c r="K744" s="649"/>
      <c r="L744" s="683"/>
      <c r="O744" s="649"/>
      <c r="P744" s="649"/>
      <c r="Q744" s="649"/>
      <c r="R744" s="673"/>
      <c r="S744" s="674"/>
      <c r="T744" s="649"/>
      <c r="U744" s="649"/>
    </row>
    <row r="745" spans="1:21">
      <c r="A745" s="649"/>
      <c r="B745" s="609"/>
      <c r="C745" s="649"/>
      <c r="D745" s="649"/>
      <c r="E745" s="649"/>
      <c r="F745" s="649"/>
      <c r="G745" s="682"/>
      <c r="H745" s="682"/>
      <c r="I745" s="683"/>
      <c r="J745" s="649"/>
      <c r="K745" s="649"/>
      <c r="L745" s="683"/>
      <c r="O745" s="649"/>
      <c r="P745" s="649"/>
      <c r="Q745" s="649"/>
      <c r="R745" s="673"/>
      <c r="S745" s="674"/>
      <c r="T745" s="649"/>
      <c r="U745" s="649"/>
    </row>
    <row r="746" spans="1:21">
      <c r="A746" s="649"/>
      <c r="B746" s="609"/>
      <c r="C746" s="649"/>
      <c r="D746" s="649"/>
      <c r="E746" s="649"/>
      <c r="F746" s="649"/>
      <c r="G746" s="682"/>
      <c r="H746" s="682"/>
      <c r="I746" s="683"/>
      <c r="J746" s="649"/>
      <c r="K746" s="649"/>
      <c r="L746" s="683"/>
      <c r="O746" s="649"/>
      <c r="P746" s="649"/>
      <c r="Q746" s="649"/>
      <c r="R746" s="673"/>
      <c r="S746" s="674"/>
      <c r="T746" s="649"/>
      <c r="U746" s="649"/>
    </row>
    <row r="747" spans="1:21">
      <c r="A747" s="649"/>
      <c r="B747" s="609"/>
      <c r="C747" s="649"/>
      <c r="D747" s="649"/>
      <c r="E747" s="649"/>
      <c r="F747" s="649"/>
      <c r="G747" s="682"/>
      <c r="H747" s="682"/>
      <c r="I747" s="683"/>
      <c r="J747" s="649"/>
      <c r="K747" s="649"/>
      <c r="L747" s="683"/>
      <c r="O747" s="649"/>
      <c r="P747" s="649"/>
      <c r="Q747" s="649"/>
      <c r="R747" s="673"/>
      <c r="S747" s="674"/>
      <c r="T747" s="649"/>
      <c r="U747" s="649"/>
    </row>
    <row r="748" spans="1:21">
      <c r="A748" s="649"/>
      <c r="B748" s="609"/>
      <c r="C748" s="649"/>
      <c r="D748" s="649"/>
      <c r="E748" s="649"/>
      <c r="F748" s="649"/>
      <c r="G748" s="682"/>
      <c r="H748" s="682"/>
      <c r="I748" s="683"/>
      <c r="J748" s="649"/>
      <c r="K748" s="649"/>
      <c r="L748" s="683"/>
      <c r="O748" s="649"/>
      <c r="P748" s="649"/>
      <c r="Q748" s="649"/>
      <c r="R748" s="673"/>
      <c r="S748" s="674"/>
      <c r="T748" s="649"/>
      <c r="U748" s="649"/>
    </row>
    <row r="749" spans="1:21">
      <c r="A749" s="649"/>
      <c r="B749" s="609"/>
      <c r="C749" s="649"/>
      <c r="D749" s="649"/>
      <c r="E749" s="649"/>
      <c r="F749" s="649"/>
      <c r="G749" s="682"/>
      <c r="H749" s="682"/>
      <c r="I749" s="683"/>
      <c r="J749" s="649"/>
      <c r="K749" s="649"/>
      <c r="L749" s="683"/>
      <c r="O749" s="649"/>
      <c r="P749" s="649"/>
      <c r="Q749" s="649"/>
      <c r="R749" s="673"/>
      <c r="S749" s="674"/>
      <c r="T749" s="649"/>
      <c r="U749" s="649"/>
    </row>
    <row r="750" spans="1:21">
      <c r="A750" s="649"/>
      <c r="B750" s="609"/>
      <c r="C750" s="649"/>
      <c r="D750" s="649"/>
      <c r="E750" s="649"/>
      <c r="F750" s="649"/>
      <c r="G750" s="682"/>
      <c r="H750" s="682"/>
      <c r="I750" s="683"/>
      <c r="J750" s="649"/>
      <c r="K750" s="649"/>
      <c r="L750" s="683"/>
      <c r="O750" s="649"/>
      <c r="P750" s="649"/>
      <c r="Q750" s="649"/>
      <c r="R750" s="673"/>
      <c r="S750" s="674"/>
      <c r="T750" s="649"/>
      <c r="U750" s="649"/>
    </row>
    <row r="751" spans="1:21">
      <c r="A751" s="649"/>
      <c r="B751" s="609"/>
      <c r="C751" s="649"/>
      <c r="D751" s="649"/>
      <c r="E751" s="649"/>
      <c r="F751" s="649"/>
      <c r="G751" s="682"/>
      <c r="H751" s="682"/>
      <c r="I751" s="683"/>
      <c r="J751" s="649"/>
      <c r="K751" s="649"/>
      <c r="L751" s="683"/>
      <c r="O751" s="649"/>
      <c r="P751" s="649"/>
      <c r="Q751" s="649"/>
      <c r="R751" s="673"/>
      <c r="S751" s="674"/>
      <c r="T751" s="649"/>
      <c r="U751" s="649"/>
    </row>
    <row r="752" spans="1:21">
      <c r="A752" s="649"/>
      <c r="B752" s="609"/>
      <c r="C752" s="649"/>
      <c r="D752" s="649"/>
      <c r="E752" s="649"/>
      <c r="F752" s="649"/>
      <c r="G752" s="682"/>
      <c r="H752" s="682"/>
      <c r="I752" s="683"/>
      <c r="J752" s="649"/>
      <c r="K752" s="649"/>
      <c r="L752" s="683"/>
      <c r="O752" s="649"/>
      <c r="P752" s="649"/>
      <c r="Q752" s="649"/>
      <c r="R752" s="673"/>
      <c r="S752" s="674"/>
      <c r="T752" s="649"/>
      <c r="U752" s="649"/>
    </row>
    <row r="753" spans="1:21">
      <c r="A753" s="649"/>
      <c r="B753" s="609"/>
      <c r="C753" s="649"/>
      <c r="D753" s="649"/>
      <c r="E753" s="649"/>
      <c r="F753" s="649"/>
      <c r="G753" s="682"/>
      <c r="H753" s="682"/>
      <c r="I753" s="683"/>
      <c r="J753" s="649"/>
      <c r="K753" s="649"/>
      <c r="L753" s="683"/>
      <c r="O753" s="649"/>
      <c r="P753" s="649"/>
      <c r="Q753" s="649"/>
      <c r="R753" s="673"/>
      <c r="S753" s="674"/>
      <c r="T753" s="649"/>
      <c r="U753" s="649"/>
    </row>
    <row r="754" spans="1:21">
      <c r="A754" s="649"/>
      <c r="B754" s="609"/>
      <c r="C754" s="649"/>
      <c r="D754" s="649"/>
      <c r="E754" s="649"/>
      <c r="F754" s="649"/>
      <c r="G754" s="682"/>
      <c r="H754" s="682"/>
      <c r="I754" s="683"/>
      <c r="J754" s="649"/>
      <c r="K754" s="649"/>
      <c r="L754" s="683"/>
      <c r="O754" s="649"/>
      <c r="P754" s="649"/>
      <c r="Q754" s="649"/>
      <c r="R754" s="673"/>
      <c r="S754" s="674"/>
      <c r="T754" s="649"/>
      <c r="U754" s="649"/>
    </row>
    <row r="755" spans="1:21">
      <c r="A755" s="649"/>
      <c r="B755" s="609"/>
      <c r="C755" s="649"/>
      <c r="D755" s="649"/>
      <c r="E755" s="649"/>
      <c r="F755" s="649"/>
      <c r="G755" s="682"/>
      <c r="H755" s="682"/>
      <c r="I755" s="683"/>
      <c r="J755" s="649"/>
      <c r="K755" s="649"/>
      <c r="L755" s="683"/>
      <c r="O755" s="649"/>
      <c r="P755" s="649"/>
      <c r="Q755" s="649"/>
      <c r="R755" s="673"/>
      <c r="S755" s="674"/>
      <c r="T755" s="649"/>
      <c r="U755" s="649"/>
    </row>
    <row r="756" spans="1:21">
      <c r="A756" s="649"/>
      <c r="B756" s="609"/>
      <c r="C756" s="649"/>
      <c r="D756" s="649"/>
      <c r="E756" s="649"/>
      <c r="F756" s="649"/>
      <c r="G756" s="682"/>
      <c r="H756" s="682"/>
      <c r="I756" s="683"/>
      <c r="J756" s="649"/>
      <c r="K756" s="649"/>
      <c r="L756" s="683"/>
      <c r="O756" s="649"/>
      <c r="P756" s="649"/>
      <c r="Q756" s="649"/>
      <c r="R756" s="673"/>
      <c r="S756" s="674"/>
      <c r="T756" s="649"/>
      <c r="U756" s="649"/>
    </row>
    <row r="757" spans="1:21">
      <c r="A757" s="649"/>
      <c r="B757" s="609"/>
      <c r="C757" s="649"/>
      <c r="D757" s="649"/>
      <c r="E757" s="649"/>
      <c r="F757" s="649"/>
      <c r="G757" s="682"/>
      <c r="H757" s="682"/>
      <c r="I757" s="683"/>
      <c r="J757" s="649"/>
      <c r="K757" s="649"/>
      <c r="L757" s="683"/>
      <c r="O757" s="649"/>
      <c r="P757" s="649"/>
      <c r="Q757" s="649"/>
      <c r="R757" s="673"/>
      <c r="S757" s="674"/>
      <c r="T757" s="649"/>
      <c r="U757" s="649"/>
    </row>
    <row r="758" spans="1:21">
      <c r="A758" s="649"/>
      <c r="B758" s="609"/>
      <c r="C758" s="649"/>
      <c r="D758" s="649"/>
      <c r="E758" s="649"/>
      <c r="F758" s="649"/>
      <c r="G758" s="682"/>
      <c r="H758" s="682"/>
      <c r="I758" s="683"/>
      <c r="J758" s="649"/>
      <c r="K758" s="649"/>
      <c r="L758" s="683"/>
      <c r="O758" s="649"/>
      <c r="P758" s="649"/>
      <c r="Q758" s="649"/>
      <c r="R758" s="673"/>
      <c r="S758" s="674"/>
      <c r="T758" s="649"/>
      <c r="U758" s="649"/>
    </row>
    <row r="759" spans="1:21">
      <c r="A759" s="649"/>
      <c r="B759" s="609"/>
      <c r="C759" s="649"/>
      <c r="D759" s="649"/>
      <c r="E759" s="649"/>
      <c r="F759" s="649"/>
      <c r="G759" s="682"/>
      <c r="H759" s="682"/>
      <c r="I759" s="683"/>
      <c r="J759" s="649"/>
      <c r="K759" s="649"/>
      <c r="L759" s="683"/>
      <c r="O759" s="649"/>
      <c r="P759" s="649"/>
      <c r="Q759" s="649"/>
      <c r="R759" s="673"/>
      <c r="S759" s="674"/>
      <c r="T759" s="649"/>
      <c r="U759" s="649"/>
    </row>
    <row r="760" spans="1:21">
      <c r="A760" s="649"/>
      <c r="B760" s="609"/>
      <c r="C760" s="649"/>
      <c r="D760" s="649"/>
      <c r="E760" s="649"/>
      <c r="F760" s="649"/>
      <c r="G760" s="682"/>
      <c r="H760" s="682"/>
      <c r="I760" s="683"/>
      <c r="J760" s="649"/>
      <c r="K760" s="649"/>
      <c r="L760" s="683"/>
      <c r="O760" s="649"/>
      <c r="P760" s="649"/>
      <c r="Q760" s="649"/>
      <c r="R760" s="673"/>
      <c r="S760" s="674"/>
      <c r="T760" s="649"/>
      <c r="U760" s="649"/>
    </row>
    <row r="761" spans="1:21">
      <c r="A761" s="649"/>
      <c r="B761" s="609"/>
      <c r="C761" s="649"/>
      <c r="D761" s="649"/>
      <c r="E761" s="649"/>
      <c r="F761" s="649"/>
      <c r="G761" s="682"/>
      <c r="H761" s="682"/>
      <c r="I761" s="683"/>
      <c r="J761" s="649"/>
      <c r="K761" s="649"/>
      <c r="L761" s="683"/>
      <c r="O761" s="649"/>
      <c r="P761" s="649"/>
      <c r="Q761" s="649"/>
      <c r="R761" s="673"/>
      <c r="S761" s="674"/>
      <c r="T761" s="649"/>
      <c r="U761" s="649"/>
    </row>
    <row r="762" spans="1:21">
      <c r="A762" s="649"/>
      <c r="B762" s="609"/>
      <c r="C762" s="649"/>
      <c r="D762" s="649"/>
      <c r="E762" s="649"/>
      <c r="F762" s="649"/>
      <c r="G762" s="682"/>
      <c r="H762" s="682"/>
      <c r="I762" s="683"/>
      <c r="J762" s="649"/>
      <c r="K762" s="649"/>
      <c r="L762" s="683"/>
      <c r="O762" s="649"/>
      <c r="P762" s="649"/>
      <c r="Q762" s="649"/>
      <c r="R762" s="673"/>
      <c r="S762" s="674"/>
      <c r="T762" s="649"/>
      <c r="U762" s="649"/>
    </row>
    <row r="763" spans="1:21">
      <c r="A763" s="649"/>
      <c r="B763" s="609"/>
      <c r="C763" s="649"/>
      <c r="D763" s="649"/>
      <c r="E763" s="649"/>
      <c r="F763" s="649"/>
      <c r="G763" s="682"/>
      <c r="H763" s="682"/>
      <c r="I763" s="683"/>
      <c r="J763" s="649"/>
      <c r="K763" s="649"/>
      <c r="L763" s="683"/>
      <c r="O763" s="649"/>
      <c r="P763" s="649"/>
      <c r="Q763" s="649"/>
      <c r="R763" s="673"/>
      <c r="S763" s="674"/>
      <c r="T763" s="649"/>
      <c r="U763" s="649"/>
    </row>
    <row r="764" spans="1:21">
      <c r="A764" s="649"/>
      <c r="B764" s="609"/>
      <c r="C764" s="649"/>
      <c r="D764" s="649"/>
      <c r="E764" s="649"/>
      <c r="F764" s="649"/>
      <c r="G764" s="682"/>
      <c r="H764" s="682"/>
      <c r="I764" s="683"/>
      <c r="J764" s="649"/>
      <c r="K764" s="649"/>
      <c r="L764" s="683"/>
      <c r="O764" s="649"/>
      <c r="P764" s="649"/>
      <c r="Q764" s="649"/>
      <c r="R764" s="673"/>
      <c r="S764" s="674"/>
      <c r="T764" s="649"/>
      <c r="U764" s="649"/>
    </row>
    <row r="765" spans="1:21">
      <c r="A765" s="649"/>
      <c r="B765" s="609"/>
      <c r="C765" s="649"/>
      <c r="D765" s="649"/>
      <c r="E765" s="649"/>
      <c r="F765" s="649"/>
      <c r="G765" s="682"/>
      <c r="H765" s="682"/>
      <c r="I765" s="683"/>
      <c r="J765" s="649"/>
      <c r="K765" s="649"/>
      <c r="L765" s="683"/>
      <c r="O765" s="649"/>
      <c r="P765" s="649"/>
      <c r="Q765" s="649"/>
      <c r="R765" s="673"/>
      <c r="S765" s="674"/>
      <c r="T765" s="649"/>
      <c r="U765" s="649"/>
    </row>
    <row r="766" spans="1:21">
      <c r="A766" s="649"/>
      <c r="B766" s="609"/>
      <c r="C766" s="649"/>
      <c r="D766" s="649"/>
      <c r="E766" s="649"/>
      <c r="F766" s="649"/>
      <c r="G766" s="682"/>
      <c r="H766" s="682"/>
      <c r="I766" s="683"/>
      <c r="J766" s="649"/>
      <c r="K766" s="649"/>
      <c r="L766" s="683"/>
      <c r="O766" s="649"/>
      <c r="P766" s="649"/>
      <c r="Q766" s="649"/>
      <c r="R766" s="673"/>
      <c r="S766" s="674"/>
      <c r="T766" s="649"/>
      <c r="U766" s="649"/>
    </row>
    <row r="767" spans="1:21">
      <c r="A767" s="649"/>
      <c r="B767" s="609"/>
      <c r="C767" s="649"/>
      <c r="D767" s="649"/>
      <c r="E767" s="649"/>
      <c r="F767" s="649"/>
      <c r="G767" s="682"/>
      <c r="H767" s="682"/>
      <c r="I767" s="683"/>
      <c r="J767" s="649"/>
      <c r="K767" s="649"/>
      <c r="L767" s="683"/>
      <c r="O767" s="649"/>
      <c r="P767" s="649"/>
      <c r="Q767" s="649"/>
      <c r="R767" s="673"/>
      <c r="S767" s="674"/>
      <c r="T767" s="649"/>
      <c r="U767" s="649"/>
    </row>
    <row r="768" spans="1:21">
      <c r="A768" s="649"/>
      <c r="B768" s="609"/>
      <c r="C768" s="649"/>
      <c r="D768" s="649"/>
      <c r="E768" s="649"/>
      <c r="F768" s="649"/>
      <c r="G768" s="682"/>
      <c r="H768" s="682"/>
      <c r="I768" s="683"/>
      <c r="J768" s="649"/>
      <c r="K768" s="649"/>
      <c r="L768" s="683"/>
      <c r="O768" s="649"/>
      <c r="P768" s="649"/>
      <c r="Q768" s="649"/>
      <c r="R768" s="673"/>
      <c r="S768" s="674"/>
      <c r="T768" s="649"/>
      <c r="U768" s="649"/>
    </row>
    <row r="769" spans="1:21">
      <c r="A769" s="649"/>
      <c r="B769" s="609"/>
      <c r="C769" s="649"/>
      <c r="D769" s="649"/>
      <c r="E769" s="649"/>
      <c r="F769" s="649"/>
      <c r="G769" s="682"/>
      <c r="H769" s="682"/>
      <c r="I769" s="683"/>
      <c r="J769" s="649"/>
      <c r="K769" s="649"/>
      <c r="L769" s="683"/>
      <c r="O769" s="649"/>
      <c r="P769" s="649"/>
      <c r="Q769" s="649"/>
      <c r="R769" s="673"/>
      <c r="S769" s="674"/>
      <c r="T769" s="649"/>
      <c r="U769" s="649"/>
    </row>
    <row r="770" spans="1:21">
      <c r="A770" s="649"/>
      <c r="B770" s="609"/>
      <c r="C770" s="649"/>
      <c r="D770" s="649"/>
      <c r="E770" s="649"/>
      <c r="F770" s="649"/>
      <c r="G770" s="682"/>
      <c r="H770" s="682"/>
      <c r="I770" s="683"/>
      <c r="J770" s="649"/>
      <c r="K770" s="649"/>
      <c r="L770" s="683"/>
      <c r="O770" s="649"/>
      <c r="P770" s="649"/>
      <c r="Q770" s="649"/>
      <c r="R770" s="673"/>
      <c r="S770" s="674"/>
      <c r="T770" s="649"/>
      <c r="U770" s="649"/>
    </row>
    <row r="771" spans="1:21">
      <c r="A771" s="649"/>
      <c r="B771" s="609"/>
      <c r="C771" s="649"/>
      <c r="D771" s="649"/>
      <c r="E771" s="649"/>
      <c r="F771" s="649"/>
      <c r="G771" s="682"/>
      <c r="H771" s="682"/>
      <c r="I771" s="683"/>
      <c r="J771" s="649"/>
      <c r="K771" s="649"/>
      <c r="L771" s="683"/>
      <c r="O771" s="649"/>
      <c r="P771" s="649"/>
      <c r="Q771" s="649"/>
      <c r="R771" s="673"/>
      <c r="S771" s="674"/>
      <c r="T771" s="649"/>
      <c r="U771" s="649"/>
    </row>
    <row r="772" spans="1:21">
      <c r="A772" s="649"/>
      <c r="B772" s="609"/>
      <c r="C772" s="649"/>
      <c r="D772" s="649"/>
      <c r="E772" s="649"/>
      <c r="F772" s="649"/>
      <c r="G772" s="682"/>
      <c r="H772" s="682"/>
      <c r="I772" s="683"/>
      <c r="J772" s="649"/>
      <c r="K772" s="649"/>
      <c r="L772" s="683"/>
      <c r="O772" s="649"/>
      <c r="P772" s="649"/>
      <c r="Q772" s="649"/>
      <c r="R772" s="673"/>
      <c r="S772" s="674"/>
      <c r="T772" s="649"/>
      <c r="U772" s="649"/>
    </row>
    <row r="773" spans="1:21">
      <c r="A773" s="649"/>
      <c r="B773" s="609"/>
      <c r="C773" s="649"/>
      <c r="D773" s="649"/>
      <c r="E773" s="649"/>
      <c r="F773" s="649"/>
      <c r="G773" s="682"/>
      <c r="H773" s="682"/>
      <c r="I773" s="683"/>
      <c r="J773" s="649"/>
      <c r="K773" s="649"/>
      <c r="L773" s="683"/>
      <c r="O773" s="649"/>
      <c r="P773" s="649"/>
      <c r="Q773" s="649"/>
      <c r="R773" s="673"/>
      <c r="S773" s="674"/>
      <c r="T773" s="649"/>
      <c r="U773" s="649"/>
    </row>
    <row r="774" spans="1:21">
      <c r="A774" s="649"/>
      <c r="B774" s="609"/>
      <c r="C774" s="649"/>
      <c r="D774" s="649"/>
      <c r="E774" s="649"/>
      <c r="F774" s="649"/>
      <c r="G774" s="682"/>
      <c r="H774" s="682"/>
      <c r="I774" s="683"/>
      <c r="J774" s="649"/>
      <c r="K774" s="649"/>
      <c r="L774" s="683"/>
      <c r="O774" s="649"/>
      <c r="P774" s="649"/>
      <c r="Q774" s="649"/>
      <c r="R774" s="673"/>
      <c r="S774" s="674"/>
      <c r="T774" s="649"/>
      <c r="U774" s="649"/>
    </row>
    <row r="775" spans="1:21">
      <c r="A775" s="649"/>
      <c r="B775" s="609"/>
      <c r="C775" s="649"/>
      <c r="D775" s="649"/>
      <c r="E775" s="649"/>
      <c r="F775" s="649"/>
      <c r="G775" s="682"/>
      <c r="H775" s="682"/>
      <c r="I775" s="683"/>
      <c r="J775" s="649"/>
      <c r="K775" s="649"/>
      <c r="L775" s="683"/>
      <c r="O775" s="649"/>
      <c r="P775" s="649"/>
      <c r="Q775" s="649"/>
      <c r="R775" s="673"/>
      <c r="S775" s="674"/>
      <c r="T775" s="649"/>
      <c r="U775" s="649"/>
    </row>
    <row r="776" spans="1:21">
      <c r="A776" s="649"/>
      <c r="B776" s="609"/>
      <c r="C776" s="649"/>
      <c r="D776" s="649"/>
      <c r="E776" s="649"/>
      <c r="F776" s="649"/>
      <c r="G776" s="682"/>
      <c r="H776" s="682"/>
      <c r="I776" s="683"/>
      <c r="J776" s="649"/>
      <c r="K776" s="649"/>
      <c r="L776" s="683"/>
      <c r="O776" s="649"/>
      <c r="P776" s="649"/>
      <c r="Q776" s="649"/>
      <c r="R776" s="673"/>
      <c r="S776" s="674"/>
      <c r="T776" s="649"/>
      <c r="U776" s="649"/>
    </row>
    <row r="777" spans="1:21">
      <c r="A777" s="649"/>
      <c r="B777" s="609"/>
      <c r="C777" s="649"/>
      <c r="D777" s="649"/>
      <c r="E777" s="649"/>
      <c r="F777" s="649"/>
      <c r="G777" s="682"/>
      <c r="H777" s="682"/>
      <c r="I777" s="683"/>
      <c r="J777" s="649"/>
      <c r="K777" s="649"/>
      <c r="L777" s="683"/>
      <c r="O777" s="649"/>
      <c r="P777" s="649"/>
      <c r="Q777" s="649"/>
      <c r="R777" s="673"/>
      <c r="S777" s="674"/>
      <c r="T777" s="649"/>
      <c r="U777" s="649"/>
    </row>
    <row r="778" spans="1:21">
      <c r="A778" s="649"/>
      <c r="B778" s="609"/>
      <c r="C778" s="649"/>
      <c r="D778" s="649"/>
      <c r="E778" s="649"/>
      <c r="F778" s="649"/>
      <c r="G778" s="682"/>
      <c r="H778" s="682"/>
      <c r="I778" s="683"/>
      <c r="J778" s="649"/>
      <c r="K778" s="649"/>
      <c r="L778" s="683"/>
      <c r="O778" s="649"/>
      <c r="P778" s="649"/>
      <c r="Q778" s="649"/>
      <c r="R778" s="673"/>
      <c r="S778" s="674"/>
      <c r="T778" s="649"/>
      <c r="U778" s="649"/>
    </row>
    <row r="779" spans="1:21">
      <c r="A779" s="649"/>
      <c r="B779" s="609"/>
      <c r="C779" s="649"/>
      <c r="D779" s="649"/>
      <c r="E779" s="649"/>
      <c r="F779" s="649"/>
      <c r="G779" s="682"/>
      <c r="H779" s="682"/>
      <c r="I779" s="683"/>
      <c r="J779" s="649"/>
      <c r="K779" s="649"/>
      <c r="L779" s="683"/>
      <c r="O779" s="649"/>
      <c r="P779" s="649"/>
      <c r="Q779" s="649"/>
      <c r="R779" s="673"/>
      <c r="S779" s="674"/>
      <c r="T779" s="649"/>
      <c r="U779" s="649"/>
    </row>
    <row r="780" spans="1:21">
      <c r="A780" s="649"/>
      <c r="B780" s="609"/>
      <c r="C780" s="649"/>
      <c r="D780" s="649"/>
      <c r="E780" s="649"/>
      <c r="F780" s="649"/>
      <c r="G780" s="682"/>
      <c r="H780" s="682"/>
      <c r="I780" s="683"/>
      <c r="J780" s="649"/>
      <c r="K780" s="649"/>
      <c r="L780" s="683"/>
      <c r="O780" s="649"/>
      <c r="P780" s="649"/>
      <c r="Q780" s="649"/>
      <c r="R780" s="673"/>
      <c r="S780" s="674"/>
      <c r="T780" s="649"/>
      <c r="U780" s="649"/>
    </row>
    <row r="781" spans="1:21">
      <c r="A781" s="649"/>
      <c r="B781" s="609"/>
      <c r="C781" s="649"/>
      <c r="D781" s="649"/>
      <c r="E781" s="649"/>
      <c r="F781" s="649"/>
      <c r="G781" s="682"/>
      <c r="H781" s="682"/>
      <c r="I781" s="683"/>
      <c r="J781" s="649"/>
      <c r="K781" s="649"/>
      <c r="L781" s="683"/>
      <c r="O781" s="649"/>
      <c r="P781" s="649"/>
      <c r="Q781" s="649"/>
      <c r="R781" s="673"/>
      <c r="S781" s="674"/>
      <c r="T781" s="649"/>
      <c r="U781" s="649"/>
    </row>
    <row r="782" spans="1:21">
      <c r="A782" s="649"/>
      <c r="B782" s="609"/>
      <c r="C782" s="649"/>
      <c r="D782" s="649"/>
      <c r="E782" s="649"/>
      <c r="F782" s="649"/>
      <c r="G782" s="682"/>
      <c r="H782" s="682"/>
      <c r="I782" s="683"/>
      <c r="J782" s="649"/>
      <c r="K782" s="649"/>
      <c r="L782" s="683"/>
      <c r="O782" s="649"/>
      <c r="P782" s="649"/>
      <c r="Q782" s="649"/>
      <c r="R782" s="673"/>
      <c r="S782" s="674"/>
      <c r="T782" s="649"/>
      <c r="U782" s="649"/>
    </row>
    <row r="783" spans="1:21">
      <c r="A783" s="649"/>
      <c r="B783" s="609"/>
      <c r="C783" s="649"/>
      <c r="D783" s="649"/>
      <c r="E783" s="649"/>
      <c r="F783" s="649"/>
      <c r="G783" s="682"/>
      <c r="H783" s="682"/>
      <c r="I783" s="683"/>
      <c r="J783" s="649"/>
      <c r="K783" s="649"/>
      <c r="L783" s="683"/>
      <c r="O783" s="649"/>
      <c r="P783" s="649"/>
      <c r="Q783" s="649"/>
      <c r="R783" s="673"/>
      <c r="S783" s="674"/>
      <c r="T783" s="649"/>
      <c r="U783" s="649"/>
    </row>
    <row r="784" spans="1:21">
      <c r="A784" s="649"/>
      <c r="B784" s="609"/>
      <c r="C784" s="649"/>
      <c r="D784" s="649"/>
      <c r="E784" s="649"/>
      <c r="F784" s="649"/>
      <c r="G784" s="682"/>
      <c r="H784" s="682"/>
      <c r="I784" s="683"/>
      <c r="J784" s="649"/>
      <c r="K784" s="649"/>
      <c r="L784" s="683"/>
      <c r="O784" s="649"/>
      <c r="P784" s="649"/>
      <c r="Q784" s="649"/>
      <c r="R784" s="673"/>
      <c r="S784" s="674"/>
      <c r="T784" s="649"/>
      <c r="U784" s="649"/>
    </row>
    <row r="785" spans="1:21">
      <c r="A785" s="649"/>
      <c r="B785" s="609"/>
      <c r="C785" s="649"/>
      <c r="D785" s="649"/>
      <c r="E785" s="649"/>
      <c r="F785" s="649"/>
      <c r="G785" s="682"/>
      <c r="H785" s="682"/>
      <c r="I785" s="683"/>
      <c r="J785" s="649"/>
      <c r="K785" s="649"/>
      <c r="L785" s="683"/>
      <c r="O785" s="649"/>
      <c r="P785" s="649"/>
      <c r="Q785" s="649"/>
      <c r="R785" s="673"/>
      <c r="S785" s="674"/>
      <c r="T785" s="649"/>
      <c r="U785" s="649"/>
    </row>
    <row r="786" spans="1:21">
      <c r="A786" s="649"/>
      <c r="B786" s="609"/>
      <c r="C786" s="649"/>
      <c r="D786" s="649"/>
      <c r="E786" s="649"/>
      <c r="F786" s="649"/>
      <c r="G786" s="682"/>
      <c r="H786" s="682"/>
      <c r="I786" s="683"/>
      <c r="J786" s="649"/>
      <c r="K786" s="649"/>
      <c r="L786" s="683"/>
      <c r="O786" s="649"/>
      <c r="P786" s="649"/>
      <c r="Q786" s="649"/>
      <c r="R786" s="673"/>
      <c r="S786" s="674"/>
      <c r="T786" s="649"/>
      <c r="U786" s="649"/>
    </row>
    <row r="787" spans="1:21">
      <c r="A787" s="649"/>
      <c r="B787" s="609"/>
      <c r="C787" s="649"/>
      <c r="D787" s="649"/>
      <c r="E787" s="649"/>
      <c r="F787" s="649"/>
      <c r="G787" s="682"/>
      <c r="H787" s="682"/>
      <c r="I787" s="683"/>
      <c r="J787" s="649"/>
      <c r="K787" s="649"/>
      <c r="L787" s="683"/>
      <c r="O787" s="649"/>
      <c r="P787" s="649"/>
      <c r="Q787" s="649"/>
      <c r="R787" s="673"/>
      <c r="S787" s="674"/>
      <c r="T787" s="649"/>
      <c r="U787" s="649"/>
    </row>
    <row r="788" spans="1:21">
      <c r="A788" s="649"/>
      <c r="B788" s="609"/>
      <c r="C788" s="649"/>
      <c r="D788" s="649"/>
      <c r="E788" s="649"/>
      <c r="F788" s="649"/>
      <c r="G788" s="682"/>
      <c r="H788" s="682"/>
      <c r="I788" s="683"/>
      <c r="J788" s="649"/>
      <c r="K788" s="649"/>
      <c r="L788" s="683"/>
      <c r="O788" s="649"/>
      <c r="P788" s="649"/>
      <c r="Q788" s="649"/>
      <c r="R788" s="673"/>
      <c r="S788" s="674"/>
      <c r="T788" s="649"/>
      <c r="U788" s="649"/>
    </row>
    <row r="789" spans="1:21">
      <c r="A789" s="649"/>
      <c r="B789" s="609"/>
      <c r="C789" s="649"/>
      <c r="D789" s="649"/>
      <c r="E789" s="649"/>
      <c r="F789" s="649"/>
      <c r="G789" s="682"/>
      <c r="H789" s="682"/>
      <c r="I789" s="683"/>
      <c r="J789" s="649"/>
      <c r="K789" s="649"/>
      <c r="L789" s="683"/>
      <c r="O789" s="649"/>
      <c r="P789" s="649"/>
      <c r="Q789" s="649"/>
      <c r="R789" s="673"/>
      <c r="S789" s="674"/>
      <c r="T789" s="649"/>
      <c r="U789" s="649"/>
    </row>
    <row r="790" spans="1:21">
      <c r="A790" s="649"/>
      <c r="B790" s="609"/>
      <c r="C790" s="649"/>
      <c r="D790" s="649"/>
      <c r="E790" s="649"/>
      <c r="F790" s="649"/>
      <c r="G790" s="682"/>
      <c r="H790" s="682"/>
      <c r="I790" s="683"/>
      <c r="J790" s="649"/>
      <c r="K790" s="649"/>
      <c r="L790" s="683"/>
      <c r="O790" s="649"/>
      <c r="P790" s="649"/>
      <c r="Q790" s="649"/>
      <c r="R790" s="673"/>
      <c r="S790" s="674"/>
      <c r="T790" s="649"/>
      <c r="U790" s="649"/>
    </row>
    <row r="791" spans="1:21">
      <c r="A791" s="649"/>
      <c r="B791" s="609"/>
      <c r="C791" s="649"/>
      <c r="D791" s="649"/>
      <c r="E791" s="649"/>
      <c r="F791" s="649"/>
      <c r="G791" s="682"/>
      <c r="H791" s="682"/>
      <c r="I791" s="683"/>
      <c r="J791" s="649"/>
      <c r="K791" s="649"/>
      <c r="L791" s="683"/>
      <c r="O791" s="649"/>
      <c r="P791" s="649"/>
      <c r="Q791" s="649"/>
      <c r="R791" s="673"/>
      <c r="S791" s="674"/>
      <c r="T791" s="649"/>
      <c r="U791" s="649"/>
    </row>
    <row r="792" spans="1:21">
      <c r="A792" s="649"/>
      <c r="B792" s="609"/>
      <c r="C792" s="649"/>
      <c r="D792" s="649"/>
      <c r="E792" s="649"/>
      <c r="F792" s="649"/>
      <c r="G792" s="682"/>
      <c r="H792" s="682"/>
      <c r="I792" s="683"/>
      <c r="J792" s="649"/>
      <c r="K792" s="649"/>
      <c r="L792" s="683"/>
      <c r="O792" s="649"/>
      <c r="P792" s="649"/>
      <c r="Q792" s="649"/>
      <c r="R792" s="673"/>
      <c r="S792" s="674"/>
      <c r="T792" s="649"/>
      <c r="U792" s="649"/>
    </row>
    <row r="793" spans="1:21">
      <c r="A793" s="649"/>
      <c r="B793" s="609"/>
      <c r="C793" s="649"/>
      <c r="D793" s="649"/>
      <c r="E793" s="649"/>
      <c r="F793" s="649"/>
      <c r="G793" s="682"/>
      <c r="H793" s="682"/>
      <c r="I793" s="683"/>
      <c r="J793" s="649"/>
      <c r="K793" s="649"/>
      <c r="L793" s="683"/>
      <c r="O793" s="649"/>
      <c r="P793" s="649"/>
      <c r="Q793" s="649"/>
      <c r="R793" s="673"/>
      <c r="S793" s="674"/>
      <c r="T793" s="649"/>
      <c r="U793" s="649"/>
    </row>
    <row r="794" spans="1:21">
      <c r="A794" s="649"/>
      <c r="B794" s="609"/>
      <c r="C794" s="649"/>
      <c r="D794" s="649"/>
      <c r="E794" s="649"/>
      <c r="F794" s="649"/>
      <c r="G794" s="682"/>
      <c r="H794" s="682"/>
      <c r="I794" s="683"/>
      <c r="J794" s="649"/>
      <c r="K794" s="649"/>
      <c r="L794" s="683"/>
      <c r="O794" s="649"/>
      <c r="P794" s="649"/>
      <c r="Q794" s="649"/>
      <c r="R794" s="673"/>
      <c r="S794" s="674"/>
      <c r="T794" s="649"/>
      <c r="U794" s="649"/>
    </row>
    <row r="795" spans="1:21">
      <c r="A795" s="649"/>
      <c r="B795" s="609"/>
      <c r="C795" s="649"/>
      <c r="D795" s="649"/>
      <c r="E795" s="649"/>
      <c r="F795" s="649"/>
      <c r="G795" s="682"/>
      <c r="H795" s="682"/>
      <c r="I795" s="683"/>
      <c r="J795" s="649"/>
      <c r="K795" s="649"/>
      <c r="L795" s="683"/>
      <c r="O795" s="649"/>
      <c r="P795" s="649"/>
      <c r="Q795" s="649"/>
      <c r="R795" s="673"/>
      <c r="S795" s="674"/>
      <c r="T795" s="649"/>
      <c r="U795" s="649"/>
    </row>
    <row r="796" spans="1:21">
      <c r="A796" s="649"/>
      <c r="B796" s="609"/>
      <c r="C796" s="649"/>
      <c r="D796" s="649"/>
      <c r="E796" s="649"/>
      <c r="F796" s="649"/>
      <c r="G796" s="682"/>
      <c r="H796" s="682"/>
      <c r="I796" s="683"/>
      <c r="J796" s="649"/>
      <c r="K796" s="649"/>
      <c r="L796" s="683"/>
      <c r="O796" s="649"/>
      <c r="P796" s="649"/>
      <c r="Q796" s="649"/>
      <c r="R796" s="673"/>
      <c r="S796" s="674"/>
      <c r="T796" s="649"/>
      <c r="U796" s="649"/>
    </row>
    <row r="797" spans="1:21">
      <c r="A797" s="649"/>
      <c r="B797" s="609"/>
      <c r="C797" s="649"/>
      <c r="D797" s="649"/>
      <c r="E797" s="649"/>
      <c r="F797" s="649"/>
      <c r="G797" s="682"/>
      <c r="H797" s="682"/>
      <c r="I797" s="683"/>
      <c r="J797" s="649"/>
      <c r="K797" s="649"/>
      <c r="L797" s="683"/>
      <c r="O797" s="649"/>
      <c r="P797" s="649"/>
      <c r="Q797" s="649"/>
      <c r="R797" s="673"/>
      <c r="S797" s="674"/>
      <c r="T797" s="649"/>
      <c r="U797" s="649"/>
    </row>
    <row r="798" spans="1:21">
      <c r="A798" s="649"/>
      <c r="B798" s="609"/>
      <c r="C798" s="649"/>
      <c r="D798" s="649"/>
      <c r="E798" s="649"/>
      <c r="F798" s="649"/>
      <c r="G798" s="682"/>
      <c r="H798" s="682"/>
      <c r="I798" s="683"/>
      <c r="J798" s="649"/>
      <c r="K798" s="649"/>
      <c r="L798" s="683"/>
      <c r="O798" s="649"/>
      <c r="P798" s="649"/>
      <c r="Q798" s="649"/>
      <c r="R798" s="673"/>
      <c r="S798" s="674"/>
      <c r="T798" s="649"/>
      <c r="U798" s="649"/>
    </row>
    <row r="799" spans="1:21">
      <c r="A799" s="649"/>
      <c r="B799" s="609"/>
      <c r="C799" s="649"/>
      <c r="D799" s="649"/>
      <c r="E799" s="649"/>
      <c r="F799" s="649"/>
      <c r="G799" s="682"/>
      <c r="H799" s="682"/>
      <c r="I799" s="683"/>
      <c r="J799" s="649"/>
      <c r="K799" s="649"/>
      <c r="L799" s="683"/>
      <c r="O799" s="649"/>
      <c r="P799" s="649"/>
      <c r="Q799" s="649"/>
      <c r="R799" s="673"/>
      <c r="S799" s="674"/>
      <c r="T799" s="649"/>
      <c r="U799" s="649"/>
    </row>
    <row r="800" spans="1:21">
      <c r="A800" s="649"/>
      <c r="B800" s="609"/>
      <c r="C800" s="649"/>
      <c r="D800" s="649"/>
      <c r="E800" s="649"/>
      <c r="F800" s="649"/>
      <c r="G800" s="682"/>
      <c r="H800" s="682"/>
      <c r="I800" s="683"/>
      <c r="J800" s="649"/>
      <c r="K800" s="649"/>
      <c r="L800" s="683"/>
      <c r="O800" s="649"/>
      <c r="P800" s="649"/>
      <c r="Q800" s="649"/>
      <c r="R800" s="673"/>
      <c r="S800" s="674"/>
      <c r="T800" s="649"/>
      <c r="U800" s="649"/>
    </row>
    <row r="801" spans="1:21">
      <c r="A801" s="649"/>
      <c r="B801" s="609"/>
      <c r="C801" s="649"/>
      <c r="D801" s="649"/>
      <c r="E801" s="649"/>
      <c r="F801" s="649"/>
      <c r="G801" s="682"/>
      <c r="H801" s="682"/>
      <c r="I801" s="683"/>
      <c r="J801" s="649"/>
      <c r="K801" s="649"/>
      <c r="L801" s="683"/>
      <c r="O801" s="649"/>
      <c r="P801" s="649"/>
      <c r="Q801" s="649"/>
      <c r="R801" s="673"/>
      <c r="S801" s="674"/>
      <c r="T801" s="649"/>
      <c r="U801" s="649"/>
    </row>
    <row r="802" spans="1:21">
      <c r="A802" s="649"/>
      <c r="B802" s="609"/>
      <c r="C802" s="649"/>
      <c r="D802" s="649"/>
      <c r="E802" s="649"/>
      <c r="F802" s="649"/>
      <c r="G802" s="682"/>
      <c r="H802" s="682"/>
      <c r="I802" s="683"/>
      <c r="J802" s="649"/>
      <c r="K802" s="649"/>
      <c r="L802" s="683"/>
      <c r="O802" s="649"/>
      <c r="P802" s="649"/>
      <c r="Q802" s="649"/>
      <c r="R802" s="673"/>
      <c r="S802" s="674"/>
      <c r="T802" s="649"/>
      <c r="U802" s="649"/>
    </row>
    <row r="803" spans="1:21">
      <c r="A803" s="649"/>
      <c r="B803" s="609"/>
      <c r="C803" s="649"/>
      <c r="D803" s="649"/>
      <c r="E803" s="649"/>
      <c r="F803" s="649"/>
      <c r="G803" s="682"/>
      <c r="H803" s="682"/>
      <c r="I803" s="683"/>
      <c r="J803" s="649"/>
      <c r="K803" s="649"/>
      <c r="L803" s="683"/>
      <c r="O803" s="649"/>
      <c r="P803" s="649"/>
      <c r="Q803" s="649"/>
      <c r="R803" s="673"/>
      <c r="S803" s="674"/>
      <c r="T803" s="649"/>
      <c r="U803" s="649"/>
    </row>
    <row r="804" spans="1:21">
      <c r="A804" s="649"/>
      <c r="B804" s="609"/>
      <c r="C804" s="649"/>
      <c r="D804" s="649"/>
      <c r="E804" s="649"/>
      <c r="F804" s="649"/>
      <c r="G804" s="682"/>
      <c r="H804" s="682"/>
      <c r="I804" s="683"/>
      <c r="J804" s="649"/>
      <c r="K804" s="649"/>
      <c r="L804" s="683"/>
      <c r="O804" s="649"/>
      <c r="P804" s="649"/>
      <c r="Q804" s="649"/>
      <c r="R804" s="673"/>
      <c r="S804" s="674"/>
      <c r="T804" s="649"/>
      <c r="U804" s="649"/>
    </row>
    <row r="805" spans="1:21">
      <c r="A805" s="649"/>
      <c r="B805" s="609"/>
      <c r="C805" s="649"/>
      <c r="D805" s="649"/>
      <c r="E805" s="649"/>
      <c r="F805" s="649"/>
      <c r="G805" s="682"/>
      <c r="H805" s="682"/>
      <c r="I805" s="683"/>
      <c r="J805" s="649"/>
      <c r="K805" s="649"/>
      <c r="L805" s="683"/>
      <c r="O805" s="649"/>
      <c r="P805" s="649"/>
      <c r="Q805" s="649"/>
      <c r="R805" s="673"/>
      <c r="S805" s="674"/>
      <c r="T805" s="649"/>
      <c r="U805" s="649"/>
    </row>
    <row r="806" spans="1:21">
      <c r="A806" s="649"/>
      <c r="B806" s="609"/>
      <c r="C806" s="649"/>
      <c r="D806" s="649"/>
      <c r="E806" s="649"/>
      <c r="F806" s="649"/>
      <c r="G806" s="682"/>
      <c r="H806" s="682"/>
      <c r="I806" s="683"/>
      <c r="J806" s="649"/>
      <c r="K806" s="649"/>
      <c r="L806" s="683"/>
      <c r="O806" s="649"/>
      <c r="P806" s="649"/>
      <c r="Q806" s="649"/>
      <c r="R806" s="673"/>
      <c r="S806" s="674"/>
      <c r="T806" s="649"/>
      <c r="U806" s="649"/>
    </row>
    <row r="807" spans="1:21">
      <c r="A807" s="649"/>
      <c r="B807" s="609"/>
      <c r="C807" s="649"/>
      <c r="D807" s="649"/>
      <c r="E807" s="649"/>
      <c r="F807" s="649"/>
      <c r="G807" s="682"/>
      <c r="H807" s="682"/>
      <c r="I807" s="683"/>
      <c r="J807" s="649"/>
      <c r="K807" s="649"/>
      <c r="L807" s="683"/>
      <c r="O807" s="649"/>
      <c r="P807" s="649"/>
      <c r="Q807" s="649"/>
      <c r="R807" s="673"/>
      <c r="S807" s="674"/>
      <c r="T807" s="649"/>
      <c r="U807" s="649"/>
    </row>
    <row r="808" spans="1:21">
      <c r="A808" s="649"/>
      <c r="B808" s="609"/>
      <c r="C808" s="649"/>
      <c r="D808" s="649"/>
      <c r="E808" s="649"/>
      <c r="F808" s="649"/>
      <c r="G808" s="682"/>
      <c r="H808" s="682"/>
      <c r="I808" s="683"/>
      <c r="J808" s="649"/>
      <c r="K808" s="649"/>
      <c r="L808" s="683"/>
      <c r="O808" s="649"/>
      <c r="P808" s="649"/>
      <c r="Q808" s="649"/>
      <c r="R808" s="673"/>
      <c r="S808" s="674"/>
      <c r="T808" s="649"/>
      <c r="U808" s="649"/>
    </row>
    <row r="809" spans="1:21">
      <c r="A809" s="649"/>
      <c r="B809" s="609"/>
      <c r="C809" s="649"/>
      <c r="D809" s="649"/>
      <c r="E809" s="649"/>
      <c r="F809" s="649"/>
      <c r="G809" s="682"/>
      <c r="H809" s="682"/>
      <c r="I809" s="683"/>
      <c r="J809" s="649"/>
      <c r="K809" s="649"/>
      <c r="L809" s="683"/>
      <c r="O809" s="649"/>
      <c r="P809" s="649"/>
      <c r="Q809" s="649"/>
      <c r="R809" s="673"/>
      <c r="S809" s="674"/>
      <c r="T809" s="649"/>
      <c r="U809" s="649"/>
    </row>
    <row r="810" spans="1:21">
      <c r="A810" s="649"/>
      <c r="B810" s="609"/>
      <c r="C810" s="649"/>
      <c r="D810" s="649"/>
      <c r="E810" s="649"/>
      <c r="F810" s="649"/>
      <c r="G810" s="682"/>
      <c r="H810" s="682"/>
      <c r="I810" s="683"/>
      <c r="J810" s="649"/>
      <c r="K810" s="649"/>
      <c r="L810" s="683"/>
      <c r="O810" s="649"/>
      <c r="P810" s="649"/>
      <c r="Q810" s="649"/>
      <c r="R810" s="673"/>
      <c r="S810" s="674"/>
      <c r="T810" s="649"/>
      <c r="U810" s="649"/>
    </row>
    <row r="811" spans="1:21">
      <c r="A811" s="649"/>
      <c r="B811" s="609"/>
      <c r="C811" s="649"/>
      <c r="D811" s="649"/>
      <c r="E811" s="649"/>
      <c r="F811" s="649"/>
      <c r="G811" s="682"/>
      <c r="H811" s="682"/>
      <c r="I811" s="683"/>
      <c r="J811" s="649"/>
      <c r="K811" s="649"/>
      <c r="L811" s="683"/>
      <c r="O811" s="649"/>
      <c r="P811" s="649"/>
      <c r="Q811" s="649"/>
      <c r="R811" s="673"/>
      <c r="S811" s="674"/>
      <c r="T811" s="649"/>
      <c r="U811" s="649"/>
    </row>
    <row r="812" spans="1:21">
      <c r="A812" s="649"/>
      <c r="B812" s="609"/>
      <c r="C812" s="649"/>
      <c r="D812" s="649"/>
      <c r="E812" s="649"/>
      <c r="F812" s="649"/>
      <c r="G812" s="682"/>
      <c r="H812" s="682"/>
      <c r="I812" s="683"/>
      <c r="J812" s="649"/>
      <c r="K812" s="649"/>
      <c r="L812" s="683"/>
      <c r="O812" s="649"/>
      <c r="P812" s="649"/>
      <c r="Q812" s="649"/>
      <c r="R812" s="673"/>
      <c r="S812" s="674"/>
      <c r="T812" s="649"/>
      <c r="U812" s="649"/>
    </row>
    <row r="813" spans="1:21">
      <c r="A813" s="649"/>
      <c r="B813" s="609"/>
      <c r="C813" s="649"/>
      <c r="D813" s="649"/>
      <c r="E813" s="649"/>
      <c r="F813" s="649"/>
      <c r="G813" s="682"/>
      <c r="H813" s="682"/>
      <c r="I813" s="683"/>
      <c r="J813" s="649"/>
      <c r="K813" s="649"/>
      <c r="L813" s="683"/>
      <c r="O813" s="649"/>
      <c r="P813" s="649"/>
      <c r="Q813" s="649"/>
      <c r="R813" s="673"/>
      <c r="S813" s="674"/>
      <c r="T813" s="649"/>
      <c r="U813" s="649"/>
    </row>
    <row r="814" spans="1:21">
      <c r="A814" s="649"/>
      <c r="B814" s="609"/>
      <c r="C814" s="649"/>
      <c r="D814" s="649"/>
      <c r="E814" s="649"/>
      <c r="F814" s="649"/>
      <c r="G814" s="682"/>
      <c r="H814" s="682"/>
      <c r="I814" s="683"/>
      <c r="J814" s="649"/>
      <c r="K814" s="649"/>
      <c r="L814" s="683"/>
      <c r="O814" s="649"/>
      <c r="P814" s="649"/>
      <c r="Q814" s="649"/>
      <c r="R814" s="673"/>
      <c r="S814" s="674"/>
      <c r="T814" s="649"/>
      <c r="U814" s="649"/>
    </row>
    <row r="815" spans="1:21">
      <c r="A815" s="649"/>
      <c r="B815" s="609"/>
      <c r="C815" s="649"/>
      <c r="D815" s="649"/>
      <c r="E815" s="649"/>
      <c r="F815" s="649"/>
      <c r="G815" s="682"/>
      <c r="H815" s="682"/>
      <c r="I815" s="683"/>
      <c r="J815" s="649"/>
      <c r="K815" s="649"/>
      <c r="L815" s="683"/>
      <c r="O815" s="649"/>
      <c r="P815" s="649"/>
      <c r="Q815" s="649"/>
      <c r="R815" s="673"/>
      <c r="S815" s="674"/>
      <c r="T815" s="649"/>
      <c r="U815" s="649"/>
    </row>
    <row r="816" spans="1:21">
      <c r="A816" s="649"/>
      <c r="B816" s="609"/>
      <c r="C816" s="649"/>
      <c r="D816" s="649"/>
      <c r="E816" s="649"/>
      <c r="F816" s="649"/>
      <c r="G816" s="682"/>
      <c r="H816" s="682"/>
      <c r="I816" s="683"/>
      <c r="J816" s="649"/>
      <c r="K816" s="649"/>
      <c r="L816" s="683"/>
      <c r="O816" s="649"/>
      <c r="P816" s="649"/>
      <c r="Q816" s="649"/>
      <c r="R816" s="673"/>
      <c r="S816" s="674"/>
      <c r="T816" s="649"/>
      <c r="U816" s="649"/>
    </row>
    <row r="817" spans="1:21">
      <c r="A817" s="649"/>
      <c r="B817" s="609"/>
      <c r="C817" s="649"/>
      <c r="D817" s="649"/>
      <c r="E817" s="649"/>
      <c r="F817" s="649"/>
      <c r="G817" s="682"/>
      <c r="H817" s="682"/>
      <c r="I817" s="683"/>
      <c r="J817" s="649"/>
      <c r="K817" s="649"/>
      <c r="L817" s="683"/>
      <c r="O817" s="649"/>
      <c r="P817" s="649"/>
      <c r="Q817" s="649"/>
      <c r="R817" s="673"/>
      <c r="S817" s="674"/>
      <c r="T817" s="649"/>
      <c r="U817" s="649"/>
    </row>
    <row r="818" spans="1:21">
      <c r="A818" s="649"/>
      <c r="B818" s="609"/>
      <c r="C818" s="649"/>
      <c r="D818" s="649"/>
      <c r="E818" s="649"/>
      <c r="F818" s="649"/>
      <c r="G818" s="682"/>
      <c r="H818" s="682"/>
      <c r="I818" s="683"/>
      <c r="J818" s="649"/>
      <c r="K818" s="649"/>
      <c r="L818" s="683"/>
      <c r="O818" s="649"/>
      <c r="P818" s="649"/>
      <c r="Q818" s="649"/>
      <c r="R818" s="673"/>
      <c r="S818" s="674"/>
      <c r="T818" s="649"/>
      <c r="U818" s="649"/>
    </row>
    <row r="819" spans="1:21">
      <c r="A819" s="649"/>
      <c r="B819" s="609"/>
      <c r="C819" s="649"/>
      <c r="D819" s="649"/>
      <c r="E819" s="649"/>
      <c r="F819" s="649"/>
      <c r="G819" s="682"/>
      <c r="H819" s="682"/>
      <c r="I819" s="683"/>
      <c r="J819" s="649"/>
      <c r="K819" s="649"/>
      <c r="L819" s="683"/>
      <c r="O819" s="649"/>
      <c r="P819" s="649"/>
      <c r="Q819" s="649"/>
      <c r="R819" s="673"/>
      <c r="S819" s="674"/>
      <c r="T819" s="649"/>
      <c r="U819" s="649"/>
    </row>
    <row r="820" spans="1:21">
      <c r="A820" s="649"/>
      <c r="B820" s="609"/>
      <c r="C820" s="649"/>
      <c r="D820" s="649"/>
      <c r="E820" s="649"/>
      <c r="F820" s="649"/>
      <c r="G820" s="682"/>
      <c r="H820" s="682"/>
      <c r="I820" s="683"/>
      <c r="J820" s="649"/>
      <c r="K820" s="649"/>
      <c r="L820" s="683"/>
      <c r="O820" s="649"/>
      <c r="P820" s="649"/>
      <c r="Q820" s="649"/>
      <c r="R820" s="673"/>
      <c r="S820" s="674"/>
      <c r="T820" s="649"/>
      <c r="U820" s="649"/>
    </row>
    <row r="821" spans="1:21">
      <c r="A821" s="649"/>
      <c r="B821" s="609"/>
      <c r="C821" s="649"/>
      <c r="D821" s="649"/>
      <c r="E821" s="649"/>
      <c r="F821" s="649"/>
      <c r="G821" s="682"/>
      <c r="H821" s="682"/>
      <c r="I821" s="683"/>
      <c r="J821" s="649"/>
      <c r="K821" s="649"/>
      <c r="L821" s="683"/>
      <c r="O821" s="649"/>
      <c r="P821" s="649"/>
      <c r="Q821" s="649"/>
      <c r="R821" s="673"/>
      <c r="S821" s="674"/>
      <c r="T821" s="649"/>
      <c r="U821" s="649"/>
    </row>
    <row r="822" spans="1:21">
      <c r="A822" s="649"/>
      <c r="B822" s="609"/>
      <c r="C822" s="649"/>
      <c r="D822" s="649"/>
      <c r="E822" s="649"/>
      <c r="F822" s="649"/>
      <c r="G822" s="682"/>
      <c r="H822" s="682"/>
      <c r="I822" s="683"/>
      <c r="J822" s="649"/>
      <c r="K822" s="649"/>
      <c r="L822" s="683"/>
      <c r="O822" s="649"/>
      <c r="P822" s="649"/>
      <c r="Q822" s="649"/>
      <c r="R822" s="673"/>
      <c r="S822" s="674"/>
      <c r="T822" s="649"/>
      <c r="U822" s="649"/>
    </row>
    <row r="823" spans="1:21">
      <c r="A823" s="649"/>
      <c r="B823" s="609"/>
      <c r="C823" s="649"/>
      <c r="D823" s="649"/>
      <c r="E823" s="649"/>
      <c r="F823" s="649"/>
      <c r="G823" s="682"/>
      <c r="H823" s="682"/>
      <c r="I823" s="683"/>
      <c r="J823" s="649"/>
      <c r="K823" s="649"/>
      <c r="L823" s="683"/>
      <c r="O823" s="649"/>
      <c r="P823" s="649"/>
      <c r="Q823" s="649"/>
      <c r="R823" s="673"/>
      <c r="S823" s="674"/>
      <c r="T823" s="649"/>
      <c r="U823" s="649"/>
    </row>
    <row r="824" spans="1:21">
      <c r="A824" s="649"/>
      <c r="B824" s="609"/>
      <c r="C824" s="649"/>
      <c r="D824" s="649"/>
      <c r="E824" s="649"/>
      <c r="F824" s="649"/>
      <c r="G824" s="682"/>
      <c r="H824" s="682"/>
      <c r="I824" s="683"/>
      <c r="J824" s="649"/>
      <c r="K824" s="649"/>
      <c r="L824" s="683"/>
      <c r="O824" s="649"/>
      <c r="P824" s="649"/>
      <c r="Q824" s="649"/>
      <c r="R824" s="673"/>
      <c r="S824" s="674"/>
      <c r="T824" s="649"/>
      <c r="U824" s="649"/>
    </row>
    <row r="825" spans="1:21">
      <c r="A825" s="649"/>
      <c r="B825" s="609"/>
      <c r="C825" s="649"/>
      <c r="D825" s="649"/>
      <c r="E825" s="649"/>
      <c r="F825" s="649"/>
      <c r="G825" s="682"/>
      <c r="H825" s="682"/>
      <c r="I825" s="683"/>
      <c r="J825" s="649"/>
      <c r="K825" s="649"/>
      <c r="L825" s="683"/>
      <c r="O825" s="649"/>
      <c r="P825" s="649"/>
      <c r="Q825" s="649"/>
      <c r="R825" s="673"/>
      <c r="S825" s="674"/>
      <c r="T825" s="649"/>
      <c r="U825" s="649"/>
    </row>
    <row r="826" spans="1:21">
      <c r="A826" s="649"/>
      <c r="B826" s="609"/>
      <c r="C826" s="649"/>
      <c r="D826" s="649"/>
      <c r="E826" s="649"/>
      <c r="F826" s="649"/>
      <c r="G826" s="682"/>
      <c r="H826" s="682"/>
      <c r="I826" s="683"/>
      <c r="J826" s="649"/>
      <c r="K826" s="649"/>
      <c r="L826" s="683"/>
      <c r="O826" s="649"/>
      <c r="P826" s="649"/>
      <c r="Q826" s="649"/>
      <c r="R826" s="673"/>
      <c r="S826" s="674"/>
      <c r="T826" s="649"/>
      <c r="U826" s="649"/>
    </row>
    <row r="827" spans="1:21">
      <c r="A827" s="649"/>
      <c r="B827" s="609"/>
      <c r="C827" s="649"/>
      <c r="D827" s="649"/>
      <c r="E827" s="649"/>
      <c r="F827" s="649"/>
      <c r="G827" s="682"/>
      <c r="H827" s="682"/>
      <c r="I827" s="683"/>
      <c r="J827" s="649"/>
      <c r="K827" s="649"/>
      <c r="L827" s="683"/>
      <c r="O827" s="649"/>
      <c r="P827" s="649"/>
      <c r="Q827" s="649"/>
      <c r="R827" s="673"/>
      <c r="S827" s="674"/>
      <c r="T827" s="649"/>
      <c r="U827" s="649"/>
    </row>
    <row r="828" spans="1:21">
      <c r="A828" s="649"/>
      <c r="B828" s="609"/>
      <c r="C828" s="649"/>
      <c r="D828" s="649"/>
      <c r="E828" s="649"/>
      <c r="F828" s="649"/>
      <c r="G828" s="682"/>
      <c r="H828" s="682"/>
      <c r="I828" s="683"/>
      <c r="J828" s="649"/>
      <c r="K828" s="649"/>
      <c r="L828" s="683"/>
      <c r="O828" s="649"/>
      <c r="P828" s="649"/>
      <c r="Q828" s="649"/>
      <c r="R828" s="673"/>
      <c r="S828" s="674"/>
      <c r="T828" s="649"/>
      <c r="U828" s="649"/>
    </row>
    <row r="829" spans="1:21">
      <c r="A829" s="649"/>
      <c r="B829" s="609"/>
      <c r="C829" s="649"/>
      <c r="D829" s="649"/>
      <c r="E829" s="649"/>
      <c r="F829" s="649"/>
      <c r="G829" s="682"/>
      <c r="H829" s="682"/>
      <c r="I829" s="683"/>
      <c r="J829" s="649"/>
      <c r="K829" s="649"/>
      <c r="L829" s="683"/>
      <c r="O829" s="649"/>
      <c r="P829" s="649"/>
      <c r="Q829" s="649"/>
      <c r="R829" s="673"/>
      <c r="S829" s="674"/>
      <c r="T829" s="649"/>
      <c r="U829" s="649"/>
    </row>
    <row r="830" spans="1:21">
      <c r="A830" s="649"/>
      <c r="B830" s="609"/>
      <c r="C830" s="649"/>
      <c r="D830" s="649"/>
      <c r="E830" s="649"/>
      <c r="F830" s="649"/>
      <c r="G830" s="682"/>
      <c r="H830" s="682"/>
      <c r="I830" s="683"/>
      <c r="J830" s="649"/>
      <c r="K830" s="649"/>
      <c r="L830" s="683"/>
      <c r="O830" s="649"/>
      <c r="P830" s="649"/>
      <c r="Q830" s="649"/>
      <c r="R830" s="673"/>
      <c r="S830" s="674"/>
      <c r="T830" s="649"/>
      <c r="U830" s="649"/>
    </row>
    <row r="831" spans="1:21">
      <c r="A831" s="649"/>
      <c r="B831" s="609"/>
      <c r="C831" s="649"/>
      <c r="D831" s="649"/>
      <c r="E831" s="649"/>
      <c r="F831" s="649"/>
      <c r="G831" s="682"/>
      <c r="H831" s="682"/>
      <c r="I831" s="683"/>
      <c r="J831" s="649"/>
      <c r="K831" s="649"/>
      <c r="L831" s="683"/>
      <c r="O831" s="649"/>
      <c r="P831" s="649"/>
      <c r="Q831" s="649"/>
      <c r="R831" s="673"/>
      <c r="S831" s="674"/>
      <c r="T831" s="649"/>
      <c r="U831" s="649"/>
    </row>
    <row r="832" spans="1:21">
      <c r="A832" s="649"/>
      <c r="B832" s="609"/>
      <c r="C832" s="649"/>
      <c r="D832" s="649"/>
      <c r="E832" s="649"/>
      <c r="F832" s="649"/>
      <c r="G832" s="682"/>
      <c r="H832" s="682"/>
      <c r="I832" s="683"/>
      <c r="J832" s="649"/>
      <c r="K832" s="649"/>
      <c r="L832" s="683"/>
      <c r="O832" s="649"/>
      <c r="P832" s="649"/>
      <c r="Q832" s="649"/>
      <c r="R832" s="673"/>
      <c r="S832" s="674"/>
      <c r="T832" s="649"/>
      <c r="U832" s="649"/>
    </row>
    <row r="833" spans="1:21">
      <c r="A833" s="649"/>
      <c r="B833" s="609"/>
      <c r="C833" s="649"/>
      <c r="D833" s="649"/>
      <c r="E833" s="649"/>
      <c r="F833" s="649"/>
      <c r="G833" s="682"/>
      <c r="H833" s="682"/>
      <c r="I833" s="683"/>
      <c r="J833" s="649"/>
      <c r="K833" s="649"/>
      <c r="L833" s="683"/>
      <c r="O833" s="649"/>
      <c r="P833" s="649"/>
      <c r="Q833" s="649"/>
      <c r="R833" s="673"/>
      <c r="S833" s="674"/>
      <c r="T833" s="649"/>
      <c r="U833" s="649"/>
    </row>
    <row r="834" spans="1:21">
      <c r="A834" s="649"/>
      <c r="B834" s="609"/>
      <c r="C834" s="649"/>
      <c r="D834" s="649"/>
      <c r="E834" s="649"/>
      <c r="F834" s="649"/>
      <c r="G834" s="682"/>
      <c r="H834" s="682"/>
      <c r="I834" s="683"/>
      <c r="J834" s="649"/>
      <c r="K834" s="649"/>
      <c r="L834" s="683"/>
      <c r="O834" s="649"/>
      <c r="P834" s="649"/>
      <c r="Q834" s="649"/>
      <c r="R834" s="673"/>
      <c r="S834" s="674"/>
      <c r="T834" s="649"/>
      <c r="U834" s="649"/>
    </row>
    <row r="835" spans="1:21">
      <c r="A835" s="649"/>
      <c r="B835" s="609"/>
      <c r="C835" s="649"/>
      <c r="D835" s="649"/>
      <c r="E835" s="649"/>
      <c r="F835" s="649"/>
      <c r="G835" s="682"/>
      <c r="H835" s="682"/>
      <c r="I835" s="683"/>
      <c r="J835" s="649"/>
      <c r="K835" s="649"/>
      <c r="L835" s="683"/>
      <c r="O835" s="649"/>
      <c r="P835" s="649"/>
      <c r="Q835" s="649"/>
      <c r="R835" s="673"/>
      <c r="S835" s="674"/>
      <c r="T835" s="649"/>
      <c r="U835" s="649"/>
    </row>
    <row r="836" spans="1:21">
      <c r="A836" s="649"/>
      <c r="B836" s="609"/>
      <c r="C836" s="649"/>
      <c r="D836" s="649"/>
      <c r="E836" s="649"/>
      <c r="F836" s="649"/>
      <c r="G836" s="682"/>
      <c r="H836" s="682"/>
      <c r="I836" s="683"/>
      <c r="J836" s="649"/>
      <c r="K836" s="649"/>
      <c r="L836" s="683"/>
      <c r="O836" s="649"/>
      <c r="P836" s="649"/>
      <c r="Q836" s="649"/>
      <c r="R836" s="673"/>
      <c r="S836" s="674"/>
      <c r="T836" s="649"/>
      <c r="U836" s="649"/>
    </row>
    <row r="837" spans="1:21">
      <c r="A837" s="649"/>
      <c r="B837" s="609"/>
      <c r="C837" s="649"/>
      <c r="D837" s="649"/>
      <c r="E837" s="649"/>
      <c r="F837" s="649"/>
      <c r="G837" s="682"/>
      <c r="H837" s="682"/>
      <c r="I837" s="683"/>
      <c r="J837" s="649"/>
      <c r="K837" s="649"/>
      <c r="L837" s="683"/>
      <c r="O837" s="649"/>
      <c r="P837" s="649"/>
      <c r="Q837" s="649"/>
      <c r="R837" s="673"/>
      <c r="S837" s="674"/>
      <c r="T837" s="649"/>
      <c r="U837" s="649"/>
    </row>
    <row r="838" spans="1:21">
      <c r="A838" s="649"/>
      <c r="B838" s="609"/>
      <c r="C838" s="649"/>
      <c r="D838" s="649"/>
      <c r="E838" s="649"/>
      <c r="F838" s="649"/>
      <c r="G838" s="682"/>
      <c r="H838" s="682"/>
      <c r="I838" s="683"/>
      <c r="J838" s="649"/>
      <c r="K838" s="649"/>
      <c r="L838" s="683"/>
      <c r="O838" s="649"/>
      <c r="P838" s="649"/>
      <c r="Q838" s="649"/>
      <c r="R838" s="673"/>
      <c r="S838" s="674"/>
      <c r="T838" s="649"/>
      <c r="U838" s="649"/>
    </row>
    <row r="839" spans="1:21">
      <c r="A839" s="649"/>
      <c r="B839" s="609"/>
      <c r="C839" s="649"/>
      <c r="D839" s="649"/>
      <c r="E839" s="649"/>
      <c r="F839" s="649"/>
      <c r="G839" s="682"/>
      <c r="H839" s="682"/>
      <c r="I839" s="683"/>
      <c r="J839" s="649"/>
      <c r="K839" s="649"/>
      <c r="L839" s="683"/>
      <c r="O839" s="649"/>
      <c r="P839" s="649"/>
      <c r="Q839" s="649"/>
      <c r="R839" s="673"/>
      <c r="S839" s="674"/>
      <c r="T839" s="649"/>
      <c r="U839" s="649"/>
    </row>
    <row r="840" spans="1:21">
      <c r="A840" s="649"/>
      <c r="B840" s="609"/>
      <c r="C840" s="649"/>
      <c r="D840" s="649"/>
      <c r="E840" s="649"/>
      <c r="F840" s="649"/>
      <c r="G840" s="682"/>
      <c r="H840" s="682"/>
      <c r="I840" s="683"/>
      <c r="J840" s="649"/>
      <c r="K840" s="649"/>
      <c r="L840" s="683"/>
      <c r="O840" s="649"/>
      <c r="P840" s="649"/>
      <c r="Q840" s="649"/>
      <c r="R840" s="673"/>
      <c r="S840" s="674"/>
      <c r="T840" s="649"/>
      <c r="U840" s="649"/>
    </row>
    <row r="841" spans="1:21">
      <c r="A841" s="649"/>
      <c r="B841" s="609"/>
      <c r="C841" s="649"/>
      <c r="D841" s="649"/>
      <c r="E841" s="649"/>
      <c r="F841" s="649"/>
      <c r="G841" s="682"/>
      <c r="H841" s="682"/>
      <c r="I841" s="683"/>
      <c r="J841" s="649"/>
      <c r="K841" s="649"/>
      <c r="L841" s="683"/>
      <c r="O841" s="649"/>
      <c r="P841" s="649"/>
      <c r="Q841" s="649"/>
      <c r="R841" s="673"/>
      <c r="S841" s="674"/>
      <c r="T841" s="649"/>
      <c r="U841" s="649"/>
    </row>
    <row r="842" spans="1:21">
      <c r="A842" s="649"/>
      <c r="B842" s="609"/>
      <c r="C842" s="649"/>
      <c r="D842" s="649"/>
      <c r="E842" s="649"/>
      <c r="F842" s="649"/>
      <c r="G842" s="682"/>
      <c r="H842" s="682"/>
      <c r="I842" s="683"/>
      <c r="J842" s="649"/>
      <c r="K842" s="649"/>
      <c r="L842" s="683"/>
      <c r="O842" s="649"/>
      <c r="P842" s="649"/>
      <c r="Q842" s="649"/>
      <c r="R842" s="673"/>
      <c r="S842" s="674"/>
      <c r="T842" s="649"/>
      <c r="U842" s="649"/>
    </row>
    <row r="843" spans="1:21">
      <c r="A843" s="649"/>
      <c r="B843" s="609"/>
      <c r="C843" s="649"/>
      <c r="D843" s="649"/>
      <c r="E843" s="649"/>
      <c r="F843" s="649"/>
      <c r="G843" s="682"/>
      <c r="H843" s="682"/>
      <c r="I843" s="683"/>
      <c r="J843" s="649"/>
      <c r="K843" s="649"/>
      <c r="L843" s="683"/>
      <c r="O843" s="649"/>
      <c r="P843" s="649"/>
      <c r="Q843" s="649"/>
      <c r="R843" s="673"/>
      <c r="S843" s="674"/>
      <c r="T843" s="649"/>
      <c r="U843" s="649"/>
    </row>
    <row r="844" spans="1:21">
      <c r="A844" s="649"/>
      <c r="B844" s="609"/>
      <c r="C844" s="649"/>
      <c r="D844" s="649"/>
      <c r="E844" s="649"/>
      <c r="F844" s="649"/>
      <c r="G844" s="682"/>
      <c r="H844" s="682"/>
      <c r="I844" s="683"/>
      <c r="J844" s="649"/>
      <c r="K844" s="649"/>
      <c r="L844" s="683"/>
      <c r="O844" s="649"/>
      <c r="P844" s="649"/>
      <c r="Q844" s="649"/>
      <c r="R844" s="673"/>
      <c r="S844" s="674"/>
      <c r="T844" s="649"/>
      <c r="U844" s="649"/>
    </row>
    <row r="845" spans="1:21">
      <c r="A845" s="649"/>
      <c r="B845" s="609"/>
      <c r="C845" s="649"/>
      <c r="D845" s="649"/>
      <c r="E845" s="649"/>
      <c r="F845" s="649"/>
      <c r="G845" s="682"/>
      <c r="H845" s="682"/>
      <c r="I845" s="683"/>
      <c r="J845" s="649"/>
      <c r="K845" s="649"/>
      <c r="L845" s="683"/>
      <c r="O845" s="649"/>
      <c r="P845" s="649"/>
      <c r="Q845" s="649"/>
      <c r="R845" s="673"/>
      <c r="S845" s="674"/>
      <c r="T845" s="649"/>
      <c r="U845" s="649"/>
    </row>
    <row r="846" spans="1:21">
      <c r="A846" s="649"/>
      <c r="B846" s="609"/>
      <c r="C846" s="649"/>
      <c r="D846" s="649"/>
      <c r="E846" s="649"/>
      <c r="F846" s="649"/>
      <c r="G846" s="682"/>
      <c r="H846" s="682"/>
      <c r="I846" s="683"/>
      <c r="J846" s="649"/>
      <c r="K846" s="649"/>
      <c r="L846" s="683"/>
      <c r="O846" s="649"/>
      <c r="P846" s="649"/>
      <c r="Q846" s="649"/>
      <c r="R846" s="673"/>
      <c r="S846" s="674"/>
      <c r="T846" s="649"/>
      <c r="U846" s="649"/>
    </row>
    <row r="847" spans="1:21">
      <c r="A847" s="649"/>
      <c r="B847" s="609"/>
      <c r="C847" s="649"/>
      <c r="D847" s="649"/>
      <c r="E847" s="649"/>
      <c r="F847" s="649"/>
      <c r="G847" s="682"/>
      <c r="H847" s="682"/>
      <c r="I847" s="683"/>
      <c r="J847" s="649"/>
      <c r="K847" s="649"/>
      <c r="L847" s="683"/>
      <c r="O847" s="649"/>
      <c r="P847" s="649"/>
      <c r="Q847" s="649"/>
      <c r="R847" s="673"/>
      <c r="S847" s="674"/>
      <c r="T847" s="649"/>
      <c r="U847" s="649"/>
    </row>
    <row r="848" spans="1:21">
      <c r="A848" s="649"/>
      <c r="B848" s="609"/>
      <c r="C848" s="649"/>
      <c r="D848" s="649"/>
      <c r="E848" s="649"/>
      <c r="F848" s="649"/>
      <c r="G848" s="682"/>
      <c r="H848" s="682"/>
      <c r="I848" s="683"/>
      <c r="J848" s="649"/>
      <c r="K848" s="649"/>
      <c r="L848" s="683"/>
      <c r="O848" s="649"/>
      <c r="P848" s="649"/>
      <c r="Q848" s="649"/>
      <c r="R848" s="673"/>
      <c r="S848" s="674"/>
      <c r="T848" s="649"/>
      <c r="U848" s="649"/>
    </row>
    <row r="849" spans="1:21">
      <c r="A849" s="649"/>
      <c r="B849" s="609"/>
      <c r="C849" s="649"/>
      <c r="D849" s="649"/>
      <c r="E849" s="649"/>
      <c r="F849" s="649"/>
      <c r="G849" s="682"/>
      <c r="H849" s="682"/>
      <c r="I849" s="683"/>
      <c r="J849" s="649"/>
      <c r="K849" s="649"/>
      <c r="L849" s="683"/>
      <c r="O849" s="649"/>
      <c r="P849" s="649"/>
      <c r="Q849" s="649"/>
      <c r="R849" s="673"/>
      <c r="S849" s="674"/>
      <c r="T849" s="649"/>
      <c r="U849" s="649"/>
    </row>
    <row r="850" spans="1:21">
      <c r="A850" s="649"/>
      <c r="B850" s="609"/>
      <c r="C850" s="649"/>
      <c r="D850" s="649"/>
      <c r="E850" s="649"/>
      <c r="F850" s="649"/>
      <c r="G850" s="682"/>
      <c r="H850" s="682"/>
      <c r="I850" s="683"/>
      <c r="J850" s="649"/>
      <c r="K850" s="649"/>
      <c r="L850" s="683"/>
      <c r="O850" s="649"/>
      <c r="P850" s="649"/>
      <c r="Q850" s="649"/>
      <c r="R850" s="673"/>
      <c r="S850" s="674"/>
      <c r="T850" s="649"/>
      <c r="U850" s="649"/>
    </row>
    <row r="851" spans="1:21">
      <c r="A851" s="649"/>
      <c r="B851" s="609"/>
      <c r="C851" s="649"/>
      <c r="D851" s="649"/>
      <c r="E851" s="649"/>
      <c r="F851" s="649"/>
      <c r="G851" s="682"/>
      <c r="H851" s="682"/>
      <c r="I851" s="683"/>
      <c r="J851" s="649"/>
      <c r="K851" s="649"/>
      <c r="L851" s="683"/>
      <c r="O851" s="649"/>
      <c r="P851" s="649"/>
      <c r="Q851" s="649"/>
      <c r="R851" s="673"/>
      <c r="S851" s="674"/>
      <c r="T851" s="649"/>
      <c r="U851" s="649"/>
    </row>
    <row r="852" spans="1:21">
      <c r="A852" s="649"/>
      <c r="B852" s="609"/>
      <c r="C852" s="649"/>
      <c r="D852" s="649"/>
      <c r="E852" s="649"/>
      <c r="F852" s="649"/>
      <c r="G852" s="682"/>
      <c r="H852" s="682"/>
      <c r="I852" s="683"/>
      <c r="J852" s="649"/>
      <c r="K852" s="649"/>
      <c r="L852" s="683"/>
      <c r="O852" s="649"/>
      <c r="P852" s="649"/>
      <c r="Q852" s="649"/>
      <c r="R852" s="673"/>
      <c r="S852" s="674"/>
      <c r="T852" s="649"/>
      <c r="U852" s="649"/>
    </row>
    <row r="853" spans="1:21">
      <c r="A853" s="649"/>
      <c r="B853" s="609"/>
      <c r="C853" s="649"/>
      <c r="D853" s="649"/>
      <c r="E853" s="649"/>
      <c r="F853" s="649"/>
      <c r="G853" s="682"/>
      <c r="H853" s="682"/>
      <c r="I853" s="683"/>
      <c r="J853" s="649"/>
      <c r="K853" s="649"/>
      <c r="L853" s="683"/>
      <c r="O853" s="649"/>
      <c r="P853" s="649"/>
      <c r="Q853" s="649"/>
      <c r="R853" s="673"/>
      <c r="S853" s="674"/>
      <c r="T853" s="649"/>
      <c r="U853" s="649"/>
    </row>
    <row r="854" spans="1:21">
      <c r="A854" s="649"/>
      <c r="B854" s="609"/>
      <c r="C854" s="649"/>
      <c r="D854" s="649"/>
      <c r="E854" s="649"/>
      <c r="F854" s="649"/>
      <c r="G854" s="682"/>
      <c r="H854" s="682"/>
      <c r="I854" s="683"/>
      <c r="J854" s="649"/>
      <c r="K854" s="649"/>
      <c r="L854" s="683"/>
      <c r="O854" s="649"/>
      <c r="P854" s="649"/>
      <c r="Q854" s="649"/>
      <c r="R854" s="673"/>
      <c r="S854" s="674"/>
      <c r="T854" s="649"/>
      <c r="U854" s="649"/>
    </row>
    <row r="855" spans="1:21">
      <c r="A855" s="649"/>
      <c r="B855" s="609"/>
      <c r="C855" s="649"/>
      <c r="D855" s="649"/>
      <c r="E855" s="649"/>
      <c r="F855" s="649"/>
      <c r="G855" s="682"/>
      <c r="H855" s="682"/>
      <c r="I855" s="683"/>
      <c r="J855" s="649"/>
      <c r="K855" s="649"/>
      <c r="L855" s="683"/>
      <c r="O855" s="649"/>
      <c r="P855" s="649"/>
      <c r="Q855" s="649"/>
      <c r="R855" s="673"/>
      <c r="S855" s="674"/>
      <c r="T855" s="649"/>
      <c r="U855" s="649"/>
    </row>
    <row r="856" spans="1:21">
      <c r="A856" s="649"/>
      <c r="B856" s="609"/>
      <c r="C856" s="649"/>
      <c r="D856" s="649"/>
      <c r="E856" s="649"/>
      <c r="F856" s="649"/>
      <c r="G856" s="682"/>
      <c r="H856" s="682"/>
      <c r="I856" s="683"/>
      <c r="J856" s="649"/>
      <c r="K856" s="649"/>
      <c r="L856" s="683"/>
      <c r="O856" s="649"/>
      <c r="P856" s="649"/>
      <c r="Q856" s="649"/>
      <c r="R856" s="673"/>
      <c r="S856" s="674"/>
      <c r="T856" s="649"/>
      <c r="U856" s="649"/>
    </row>
    <row r="857" spans="1:21">
      <c r="A857" s="649"/>
      <c r="B857" s="609"/>
      <c r="C857" s="649"/>
      <c r="D857" s="649"/>
      <c r="E857" s="649"/>
      <c r="F857" s="649"/>
      <c r="G857" s="682"/>
      <c r="H857" s="682"/>
      <c r="I857" s="683"/>
      <c r="J857" s="649"/>
      <c r="K857" s="649"/>
      <c r="L857" s="683"/>
      <c r="O857" s="649"/>
      <c r="P857" s="649"/>
      <c r="Q857" s="649"/>
      <c r="R857" s="673"/>
      <c r="S857" s="674"/>
      <c r="T857" s="649"/>
      <c r="U857" s="649"/>
    </row>
    <row r="858" spans="1:21">
      <c r="A858" s="649"/>
      <c r="B858" s="609"/>
      <c r="C858" s="649"/>
      <c r="D858" s="649"/>
      <c r="E858" s="649"/>
      <c r="F858" s="649"/>
      <c r="G858" s="682"/>
      <c r="H858" s="682"/>
      <c r="I858" s="683"/>
      <c r="J858" s="649"/>
      <c r="K858" s="649"/>
      <c r="L858" s="683"/>
      <c r="O858" s="649"/>
      <c r="P858" s="649"/>
      <c r="Q858" s="649"/>
      <c r="R858" s="673"/>
      <c r="S858" s="674"/>
      <c r="T858" s="649"/>
      <c r="U858" s="649"/>
    </row>
    <row r="859" spans="1:21">
      <c r="A859" s="649"/>
      <c r="B859" s="609"/>
      <c r="C859" s="649"/>
      <c r="D859" s="649"/>
      <c r="E859" s="649"/>
      <c r="F859" s="649"/>
      <c r="G859" s="682"/>
      <c r="H859" s="682"/>
      <c r="I859" s="683"/>
      <c r="J859" s="649"/>
      <c r="K859" s="649"/>
      <c r="L859" s="683"/>
      <c r="O859" s="649"/>
      <c r="P859" s="649"/>
      <c r="Q859" s="649"/>
      <c r="R859" s="673"/>
      <c r="S859" s="674"/>
      <c r="T859" s="649"/>
      <c r="U859" s="649"/>
    </row>
    <row r="860" spans="1:21">
      <c r="A860" s="649"/>
      <c r="B860" s="609"/>
      <c r="C860" s="649"/>
      <c r="D860" s="649"/>
      <c r="E860" s="649"/>
      <c r="F860" s="649"/>
      <c r="G860" s="682"/>
      <c r="H860" s="682"/>
      <c r="I860" s="683"/>
      <c r="J860" s="649"/>
      <c r="K860" s="649"/>
      <c r="L860" s="683"/>
      <c r="O860" s="649"/>
      <c r="P860" s="649"/>
      <c r="Q860" s="649"/>
      <c r="R860" s="673"/>
      <c r="S860" s="674"/>
      <c r="T860" s="649"/>
      <c r="U860" s="649"/>
    </row>
    <row r="861" spans="1:21">
      <c r="A861" s="649"/>
      <c r="B861" s="609"/>
      <c r="C861" s="649"/>
      <c r="D861" s="649"/>
      <c r="E861" s="649"/>
      <c r="F861" s="649"/>
      <c r="G861" s="682"/>
      <c r="H861" s="682"/>
      <c r="I861" s="683"/>
      <c r="J861" s="649"/>
      <c r="K861" s="649"/>
      <c r="L861" s="683"/>
      <c r="O861" s="649"/>
      <c r="P861" s="649"/>
      <c r="Q861" s="649"/>
      <c r="R861" s="673"/>
      <c r="S861" s="674"/>
      <c r="T861" s="649"/>
      <c r="U861" s="649"/>
    </row>
    <row r="862" spans="1:21">
      <c r="A862" s="649"/>
      <c r="B862" s="609"/>
      <c r="C862" s="649"/>
      <c r="D862" s="649"/>
      <c r="E862" s="649"/>
      <c r="F862" s="649"/>
      <c r="G862" s="682"/>
      <c r="H862" s="682"/>
      <c r="I862" s="683"/>
      <c r="J862" s="649"/>
      <c r="K862" s="649"/>
      <c r="L862" s="683"/>
      <c r="O862" s="649"/>
      <c r="P862" s="649"/>
      <c r="Q862" s="649"/>
      <c r="R862" s="673"/>
      <c r="S862" s="674"/>
      <c r="T862" s="649"/>
      <c r="U862" s="649"/>
    </row>
    <row r="863" spans="1:21">
      <c r="A863" s="649"/>
      <c r="B863" s="609"/>
      <c r="C863" s="649"/>
      <c r="D863" s="649"/>
      <c r="E863" s="649"/>
      <c r="F863" s="649"/>
      <c r="G863" s="682"/>
      <c r="H863" s="682"/>
      <c r="I863" s="683"/>
      <c r="J863" s="649"/>
      <c r="K863" s="649"/>
      <c r="L863" s="683"/>
      <c r="O863" s="649"/>
      <c r="P863" s="649"/>
      <c r="Q863" s="649"/>
      <c r="R863" s="673"/>
      <c r="S863" s="674"/>
      <c r="T863" s="649"/>
      <c r="U863" s="649"/>
    </row>
    <row r="864" spans="1:21">
      <c r="A864" s="649"/>
      <c r="B864" s="609"/>
      <c r="C864" s="649"/>
      <c r="D864" s="649"/>
      <c r="E864" s="649"/>
      <c r="F864" s="649"/>
      <c r="G864" s="682"/>
      <c r="H864" s="682"/>
      <c r="I864" s="683"/>
      <c r="J864" s="649"/>
      <c r="K864" s="649"/>
      <c r="L864" s="683"/>
      <c r="O864" s="649"/>
      <c r="P864" s="649"/>
      <c r="Q864" s="649"/>
      <c r="R864" s="673"/>
      <c r="S864" s="674"/>
      <c r="T864" s="649"/>
      <c r="U864" s="649"/>
    </row>
    <row r="865" spans="1:21">
      <c r="A865" s="649"/>
      <c r="B865" s="609"/>
      <c r="C865" s="649"/>
      <c r="D865" s="649"/>
      <c r="E865" s="649"/>
      <c r="F865" s="649"/>
      <c r="G865" s="682"/>
      <c r="H865" s="682"/>
      <c r="I865" s="683"/>
      <c r="J865" s="649"/>
      <c r="K865" s="649"/>
      <c r="L865" s="683"/>
      <c r="O865" s="649"/>
      <c r="P865" s="649"/>
      <c r="Q865" s="649"/>
      <c r="R865" s="673"/>
      <c r="S865" s="674"/>
      <c r="T865" s="649"/>
      <c r="U865" s="649"/>
    </row>
    <row r="866" spans="1:21">
      <c r="A866" s="649"/>
      <c r="B866" s="609"/>
      <c r="C866" s="649"/>
      <c r="D866" s="649"/>
      <c r="E866" s="649"/>
      <c r="F866" s="649"/>
      <c r="G866" s="682"/>
      <c r="H866" s="682"/>
      <c r="I866" s="683"/>
      <c r="J866" s="649"/>
      <c r="K866" s="649"/>
      <c r="L866" s="683"/>
      <c r="O866" s="649"/>
      <c r="P866" s="649"/>
      <c r="Q866" s="649"/>
      <c r="R866" s="673"/>
      <c r="S866" s="674"/>
      <c r="T866" s="649"/>
      <c r="U866" s="649"/>
    </row>
    <row r="867" spans="1:21">
      <c r="A867" s="649"/>
      <c r="B867" s="609"/>
      <c r="C867" s="649"/>
      <c r="D867" s="649"/>
      <c r="E867" s="649"/>
      <c r="F867" s="649"/>
      <c r="G867" s="682"/>
      <c r="H867" s="682"/>
      <c r="I867" s="683"/>
      <c r="J867" s="649"/>
      <c r="K867" s="649"/>
      <c r="L867" s="683"/>
      <c r="O867" s="649"/>
      <c r="P867" s="649"/>
      <c r="Q867" s="649"/>
      <c r="R867" s="673"/>
      <c r="S867" s="674"/>
      <c r="T867" s="649"/>
      <c r="U867" s="649"/>
    </row>
    <row r="868" spans="1:21">
      <c r="A868" s="649"/>
      <c r="B868" s="609"/>
      <c r="C868" s="649"/>
      <c r="D868" s="649"/>
      <c r="E868" s="649"/>
      <c r="F868" s="649"/>
      <c r="G868" s="682"/>
      <c r="H868" s="682"/>
      <c r="I868" s="683"/>
      <c r="J868" s="649"/>
      <c r="K868" s="649"/>
      <c r="L868" s="683"/>
      <c r="O868" s="649"/>
      <c r="P868" s="649"/>
      <c r="Q868" s="649"/>
      <c r="R868" s="673"/>
      <c r="S868" s="674"/>
      <c r="T868" s="649"/>
      <c r="U868" s="649"/>
    </row>
    <row r="869" spans="1:21">
      <c r="A869" s="649"/>
      <c r="B869" s="609"/>
      <c r="C869" s="649"/>
      <c r="D869" s="649"/>
      <c r="E869" s="649"/>
      <c r="F869" s="649"/>
      <c r="G869" s="682"/>
      <c r="H869" s="682"/>
      <c r="I869" s="683"/>
      <c r="J869" s="649"/>
      <c r="K869" s="649"/>
      <c r="L869" s="683"/>
      <c r="O869" s="649"/>
      <c r="P869" s="649"/>
      <c r="Q869" s="649"/>
      <c r="R869" s="673"/>
      <c r="S869" s="674"/>
      <c r="T869" s="649"/>
      <c r="U869" s="649"/>
    </row>
    <row r="870" spans="1:21">
      <c r="A870" s="649"/>
      <c r="B870" s="609"/>
      <c r="C870" s="649"/>
      <c r="D870" s="649"/>
      <c r="E870" s="649"/>
      <c r="F870" s="649"/>
      <c r="G870" s="682"/>
      <c r="H870" s="682"/>
      <c r="I870" s="683"/>
      <c r="J870" s="649"/>
      <c r="K870" s="649"/>
      <c r="L870" s="683"/>
      <c r="O870" s="649"/>
      <c r="P870" s="649"/>
      <c r="Q870" s="649"/>
      <c r="R870" s="673"/>
      <c r="S870" s="674"/>
      <c r="T870" s="649"/>
      <c r="U870" s="649"/>
    </row>
    <row r="871" spans="1:21">
      <c r="A871" s="649"/>
      <c r="B871" s="609"/>
      <c r="C871" s="649"/>
      <c r="D871" s="649"/>
      <c r="E871" s="649"/>
      <c r="F871" s="649"/>
      <c r="G871" s="682"/>
      <c r="H871" s="682"/>
      <c r="I871" s="683"/>
      <c r="J871" s="649"/>
      <c r="K871" s="649"/>
      <c r="L871" s="683"/>
      <c r="O871" s="649"/>
      <c r="P871" s="649"/>
      <c r="Q871" s="649"/>
      <c r="R871" s="673"/>
      <c r="S871" s="674"/>
      <c r="T871" s="649"/>
      <c r="U871" s="649"/>
    </row>
    <row r="872" spans="1:21">
      <c r="A872" s="649"/>
      <c r="B872" s="609"/>
      <c r="C872" s="649"/>
      <c r="D872" s="649"/>
      <c r="E872" s="649"/>
      <c r="F872" s="649"/>
      <c r="G872" s="682"/>
      <c r="H872" s="682"/>
      <c r="I872" s="683"/>
      <c r="J872" s="649"/>
      <c r="K872" s="649"/>
      <c r="L872" s="683"/>
      <c r="O872" s="649"/>
      <c r="P872" s="649"/>
      <c r="Q872" s="649"/>
      <c r="R872" s="673"/>
      <c r="S872" s="674"/>
      <c r="T872" s="649"/>
      <c r="U872" s="649"/>
    </row>
    <row r="873" spans="1:21">
      <c r="A873" s="649"/>
      <c r="B873" s="609"/>
      <c r="C873" s="649"/>
      <c r="D873" s="649"/>
      <c r="E873" s="649"/>
      <c r="F873" s="649"/>
      <c r="G873" s="682"/>
      <c r="H873" s="682"/>
      <c r="I873" s="683"/>
      <c r="J873" s="649"/>
      <c r="K873" s="649"/>
      <c r="L873" s="683"/>
      <c r="O873" s="649"/>
      <c r="P873" s="649"/>
      <c r="Q873" s="649"/>
      <c r="R873" s="673"/>
      <c r="S873" s="674"/>
      <c r="T873" s="649"/>
      <c r="U873" s="649"/>
    </row>
    <row r="874" spans="1:21">
      <c r="A874" s="649"/>
      <c r="B874" s="609"/>
      <c r="C874" s="649"/>
      <c r="D874" s="649"/>
      <c r="E874" s="649"/>
      <c r="F874" s="649"/>
      <c r="G874" s="682"/>
      <c r="H874" s="682"/>
      <c r="I874" s="683"/>
      <c r="J874" s="649"/>
      <c r="K874" s="649"/>
      <c r="L874" s="683"/>
      <c r="O874" s="649"/>
      <c r="P874" s="649"/>
      <c r="Q874" s="649"/>
      <c r="R874" s="673"/>
      <c r="S874" s="674"/>
      <c r="T874" s="649"/>
      <c r="U874" s="649"/>
    </row>
    <row r="875" spans="1:21">
      <c r="A875" s="649"/>
      <c r="B875" s="609"/>
      <c r="C875" s="649"/>
      <c r="D875" s="649"/>
      <c r="E875" s="649"/>
      <c r="F875" s="649"/>
      <c r="G875" s="682"/>
      <c r="H875" s="682"/>
      <c r="I875" s="683"/>
      <c r="J875" s="649"/>
      <c r="K875" s="649"/>
      <c r="L875" s="683"/>
      <c r="O875" s="649"/>
      <c r="P875" s="649"/>
      <c r="Q875" s="649"/>
      <c r="R875" s="673"/>
      <c r="S875" s="674"/>
      <c r="T875" s="649"/>
      <c r="U875" s="649"/>
    </row>
    <row r="876" spans="1:21">
      <c r="A876" s="649"/>
      <c r="B876" s="609"/>
      <c r="C876" s="649"/>
      <c r="D876" s="649"/>
      <c r="E876" s="649"/>
      <c r="F876" s="649"/>
      <c r="G876" s="682"/>
      <c r="H876" s="682"/>
      <c r="I876" s="683"/>
      <c r="J876" s="649"/>
      <c r="K876" s="649"/>
      <c r="L876" s="683"/>
      <c r="O876" s="649"/>
      <c r="P876" s="649"/>
      <c r="Q876" s="649"/>
      <c r="R876" s="673"/>
      <c r="S876" s="674"/>
      <c r="T876" s="649"/>
      <c r="U876" s="649"/>
    </row>
    <row r="877" spans="1:21">
      <c r="A877" s="649"/>
      <c r="B877" s="609"/>
      <c r="C877" s="649"/>
      <c r="D877" s="649"/>
      <c r="E877" s="649"/>
      <c r="F877" s="649"/>
      <c r="G877" s="682"/>
      <c r="H877" s="682"/>
      <c r="I877" s="683"/>
      <c r="J877" s="649"/>
      <c r="K877" s="649"/>
      <c r="L877" s="683"/>
      <c r="O877" s="649"/>
      <c r="P877" s="649"/>
      <c r="Q877" s="649"/>
      <c r="R877" s="673"/>
      <c r="S877" s="674"/>
      <c r="T877" s="649"/>
      <c r="U877" s="649"/>
    </row>
    <row r="878" spans="1:21">
      <c r="A878" s="649"/>
      <c r="B878" s="609"/>
      <c r="C878" s="649"/>
      <c r="D878" s="649"/>
      <c r="E878" s="649"/>
      <c r="F878" s="649"/>
      <c r="G878" s="682"/>
      <c r="H878" s="682"/>
      <c r="I878" s="683"/>
      <c r="J878" s="649"/>
      <c r="K878" s="649"/>
      <c r="L878" s="683"/>
      <c r="O878" s="649"/>
      <c r="P878" s="649"/>
      <c r="Q878" s="649"/>
      <c r="R878" s="673"/>
      <c r="S878" s="674"/>
      <c r="T878" s="649"/>
      <c r="U878" s="649"/>
    </row>
    <row r="879" spans="1:21">
      <c r="A879" s="649"/>
      <c r="B879" s="609"/>
      <c r="C879" s="649"/>
      <c r="D879" s="649"/>
      <c r="E879" s="649"/>
      <c r="F879" s="649"/>
      <c r="G879" s="682"/>
      <c r="H879" s="682"/>
      <c r="I879" s="683"/>
      <c r="J879" s="649"/>
      <c r="K879" s="649"/>
      <c r="L879" s="683"/>
      <c r="O879" s="649"/>
      <c r="P879" s="649"/>
      <c r="Q879" s="649"/>
      <c r="R879" s="673"/>
      <c r="S879" s="674"/>
      <c r="T879" s="649"/>
      <c r="U879" s="649"/>
    </row>
    <row r="880" spans="1:21">
      <c r="A880" s="649"/>
      <c r="B880" s="609"/>
      <c r="C880" s="649"/>
      <c r="D880" s="649"/>
      <c r="E880" s="649"/>
      <c r="F880" s="649"/>
      <c r="G880" s="682"/>
      <c r="H880" s="682"/>
      <c r="I880" s="683"/>
      <c r="J880" s="649"/>
      <c r="K880" s="649"/>
      <c r="L880" s="683"/>
      <c r="O880" s="649"/>
      <c r="P880" s="649"/>
      <c r="Q880" s="649"/>
      <c r="R880" s="673"/>
      <c r="S880" s="674"/>
      <c r="T880" s="649"/>
      <c r="U880" s="649"/>
    </row>
    <row r="881" spans="1:21">
      <c r="A881" s="649"/>
      <c r="B881" s="609"/>
      <c r="C881" s="649"/>
      <c r="D881" s="649"/>
      <c r="E881" s="649"/>
      <c r="F881" s="649"/>
      <c r="G881" s="682"/>
      <c r="H881" s="682"/>
      <c r="I881" s="683"/>
      <c r="J881" s="649"/>
      <c r="K881" s="649"/>
      <c r="L881" s="683"/>
      <c r="O881" s="649"/>
      <c r="P881" s="649"/>
      <c r="Q881" s="649"/>
      <c r="R881" s="673"/>
      <c r="S881" s="674"/>
      <c r="T881" s="649"/>
      <c r="U881" s="649"/>
    </row>
    <row r="882" spans="1:21">
      <c r="A882" s="649"/>
      <c r="B882" s="609"/>
      <c r="C882" s="649"/>
      <c r="D882" s="649"/>
      <c r="E882" s="649"/>
      <c r="F882" s="649"/>
      <c r="G882" s="682"/>
      <c r="H882" s="682"/>
      <c r="I882" s="683"/>
      <c r="J882" s="649"/>
      <c r="K882" s="649"/>
      <c r="L882" s="683"/>
      <c r="O882" s="649"/>
      <c r="P882" s="649"/>
      <c r="Q882" s="649"/>
      <c r="R882" s="673"/>
      <c r="S882" s="674"/>
      <c r="T882" s="649"/>
      <c r="U882" s="649"/>
    </row>
    <row r="883" spans="1:21">
      <c r="A883" s="649"/>
      <c r="B883" s="609"/>
      <c r="C883" s="649"/>
      <c r="D883" s="649"/>
      <c r="E883" s="649"/>
      <c r="F883" s="649"/>
      <c r="G883" s="682"/>
      <c r="H883" s="682"/>
      <c r="I883" s="683"/>
      <c r="J883" s="649"/>
      <c r="K883" s="649"/>
      <c r="L883" s="683"/>
      <c r="O883" s="649"/>
      <c r="P883" s="649"/>
      <c r="Q883" s="649"/>
      <c r="R883" s="673"/>
      <c r="S883" s="674"/>
      <c r="T883" s="649"/>
      <c r="U883" s="649"/>
    </row>
    <row r="884" spans="1:21">
      <c r="A884" s="649"/>
      <c r="B884" s="609"/>
      <c r="C884" s="649"/>
      <c r="D884" s="649"/>
      <c r="E884" s="649"/>
      <c r="F884" s="649"/>
      <c r="G884" s="682"/>
      <c r="H884" s="682"/>
      <c r="I884" s="683"/>
      <c r="J884" s="649"/>
      <c r="K884" s="649"/>
      <c r="L884" s="683"/>
      <c r="O884" s="649"/>
      <c r="P884" s="649"/>
      <c r="Q884" s="649"/>
      <c r="R884" s="673"/>
      <c r="S884" s="674"/>
      <c r="T884" s="649"/>
      <c r="U884" s="649"/>
    </row>
    <row r="885" spans="1:21">
      <c r="A885" s="649"/>
      <c r="B885" s="609"/>
      <c r="C885" s="649"/>
      <c r="D885" s="649"/>
      <c r="E885" s="649"/>
      <c r="F885" s="649"/>
      <c r="G885" s="682"/>
      <c r="H885" s="682"/>
      <c r="I885" s="683"/>
      <c r="J885" s="649"/>
      <c r="K885" s="649"/>
      <c r="L885" s="683"/>
      <c r="O885" s="649"/>
      <c r="P885" s="649"/>
      <c r="Q885" s="649"/>
      <c r="R885" s="673"/>
      <c r="S885" s="674"/>
      <c r="T885" s="649"/>
      <c r="U885" s="649"/>
    </row>
    <row r="886" spans="1:21">
      <c r="A886" s="649"/>
      <c r="B886" s="609"/>
      <c r="C886" s="649"/>
      <c r="D886" s="649"/>
      <c r="E886" s="649"/>
      <c r="F886" s="649"/>
      <c r="G886" s="682"/>
      <c r="H886" s="682"/>
      <c r="I886" s="683"/>
      <c r="J886" s="649"/>
      <c r="K886" s="649"/>
      <c r="L886" s="683"/>
      <c r="O886" s="649"/>
      <c r="P886" s="649"/>
      <c r="Q886" s="649"/>
      <c r="R886" s="673"/>
      <c r="S886" s="674"/>
      <c r="T886" s="649"/>
      <c r="U886" s="649"/>
    </row>
    <row r="887" spans="1:21">
      <c r="A887" s="649"/>
      <c r="B887" s="609"/>
      <c r="C887" s="649"/>
      <c r="D887" s="649"/>
      <c r="E887" s="649"/>
      <c r="F887" s="649"/>
      <c r="G887" s="682"/>
      <c r="H887" s="682"/>
      <c r="I887" s="683"/>
      <c r="J887" s="649"/>
      <c r="K887" s="649"/>
      <c r="L887" s="683"/>
      <c r="O887" s="649"/>
      <c r="P887" s="649"/>
      <c r="Q887" s="649"/>
      <c r="R887" s="673"/>
      <c r="S887" s="674"/>
      <c r="T887" s="649"/>
      <c r="U887" s="649"/>
    </row>
    <row r="888" spans="1:21">
      <c r="A888" s="649"/>
      <c r="B888" s="609"/>
      <c r="C888" s="649"/>
      <c r="D888" s="649"/>
      <c r="E888" s="649"/>
      <c r="F888" s="649"/>
      <c r="G888" s="682"/>
      <c r="H888" s="682"/>
      <c r="I888" s="683"/>
      <c r="J888" s="649"/>
      <c r="K888" s="649"/>
      <c r="L888" s="683"/>
      <c r="O888" s="649"/>
      <c r="P888" s="649"/>
      <c r="Q888" s="649"/>
      <c r="R888" s="673"/>
      <c r="S888" s="674"/>
      <c r="T888" s="649"/>
      <c r="U888" s="649"/>
    </row>
    <row r="889" spans="1:21">
      <c r="A889" s="649"/>
      <c r="B889" s="609"/>
      <c r="C889" s="649"/>
      <c r="D889" s="649"/>
      <c r="E889" s="649"/>
      <c r="F889" s="649"/>
      <c r="G889" s="682"/>
      <c r="H889" s="682"/>
      <c r="I889" s="683"/>
      <c r="J889" s="649"/>
      <c r="K889" s="649"/>
      <c r="L889" s="683"/>
      <c r="O889" s="649"/>
      <c r="P889" s="649"/>
      <c r="Q889" s="649"/>
      <c r="R889" s="673"/>
      <c r="S889" s="674"/>
      <c r="T889" s="649"/>
      <c r="U889" s="649"/>
    </row>
    <row r="890" spans="1:21">
      <c r="A890" s="649"/>
      <c r="B890" s="609"/>
      <c r="C890" s="649"/>
      <c r="D890" s="649"/>
      <c r="E890" s="649"/>
      <c r="F890" s="649"/>
      <c r="G890" s="682"/>
      <c r="H890" s="682"/>
      <c r="I890" s="683"/>
      <c r="J890" s="649"/>
      <c r="K890" s="649"/>
      <c r="L890" s="683"/>
      <c r="O890" s="649"/>
      <c r="P890" s="649"/>
      <c r="Q890" s="649"/>
      <c r="R890" s="673"/>
      <c r="S890" s="674"/>
      <c r="T890" s="649"/>
      <c r="U890" s="649"/>
    </row>
    <row r="891" spans="1:21">
      <c r="A891" s="649"/>
      <c r="B891" s="609"/>
      <c r="C891" s="649"/>
      <c r="D891" s="649"/>
      <c r="E891" s="649"/>
      <c r="F891" s="649"/>
      <c r="G891" s="682"/>
      <c r="H891" s="682"/>
      <c r="I891" s="683"/>
      <c r="J891" s="649"/>
      <c r="K891" s="649"/>
      <c r="L891" s="683"/>
      <c r="O891" s="649"/>
      <c r="P891" s="649"/>
      <c r="Q891" s="649"/>
      <c r="R891" s="673"/>
      <c r="S891" s="674"/>
      <c r="T891" s="649"/>
      <c r="U891" s="649"/>
    </row>
    <row r="892" spans="1:21">
      <c r="A892" s="649"/>
      <c r="B892" s="609"/>
      <c r="C892" s="649"/>
      <c r="D892" s="649"/>
      <c r="E892" s="649"/>
      <c r="F892" s="649"/>
      <c r="G892" s="682"/>
      <c r="H892" s="682"/>
      <c r="I892" s="683"/>
      <c r="J892" s="649"/>
      <c r="K892" s="649"/>
      <c r="L892" s="683"/>
      <c r="O892" s="649"/>
      <c r="P892" s="649"/>
      <c r="Q892" s="649"/>
      <c r="R892" s="673"/>
      <c r="S892" s="674"/>
      <c r="T892" s="649"/>
      <c r="U892" s="649"/>
    </row>
    <row r="893" spans="1:21">
      <c r="A893" s="649"/>
      <c r="B893" s="609"/>
      <c r="C893" s="649"/>
      <c r="D893" s="649"/>
      <c r="E893" s="649"/>
      <c r="F893" s="649"/>
      <c r="G893" s="682"/>
      <c r="H893" s="682"/>
      <c r="I893" s="683"/>
      <c r="J893" s="649"/>
      <c r="K893" s="649"/>
      <c r="L893" s="683"/>
      <c r="O893" s="649"/>
      <c r="P893" s="649"/>
      <c r="Q893" s="649"/>
      <c r="R893" s="673"/>
      <c r="S893" s="674"/>
      <c r="T893" s="649"/>
      <c r="U893" s="649"/>
    </row>
    <row r="894" spans="1:21">
      <c r="A894" s="649"/>
      <c r="B894" s="609"/>
      <c r="C894" s="649"/>
      <c r="D894" s="649"/>
      <c r="E894" s="649"/>
      <c r="F894" s="649"/>
      <c r="G894" s="682"/>
      <c r="H894" s="682"/>
      <c r="I894" s="683"/>
      <c r="J894" s="649"/>
      <c r="K894" s="649"/>
      <c r="L894" s="683"/>
      <c r="O894" s="649"/>
      <c r="P894" s="649"/>
      <c r="Q894" s="649"/>
      <c r="R894" s="673"/>
      <c r="S894" s="674"/>
      <c r="T894" s="649"/>
      <c r="U894" s="649"/>
    </row>
    <row r="895" spans="1:21">
      <c r="A895" s="649"/>
      <c r="B895" s="609"/>
      <c r="C895" s="649"/>
      <c r="D895" s="649"/>
      <c r="E895" s="649"/>
      <c r="F895" s="649"/>
      <c r="G895" s="682"/>
      <c r="H895" s="682"/>
      <c r="I895" s="683"/>
      <c r="J895" s="649"/>
      <c r="K895" s="649"/>
      <c r="L895" s="683"/>
      <c r="O895" s="649"/>
      <c r="P895" s="649"/>
      <c r="Q895" s="649"/>
      <c r="R895" s="673"/>
      <c r="S895" s="674"/>
      <c r="T895" s="649"/>
      <c r="U895" s="649"/>
    </row>
    <row r="896" spans="1:21">
      <c r="A896" s="649"/>
      <c r="B896" s="609"/>
      <c r="C896" s="649"/>
      <c r="D896" s="649"/>
      <c r="E896" s="649"/>
      <c r="F896" s="649"/>
      <c r="G896" s="682"/>
      <c r="H896" s="682"/>
      <c r="I896" s="683"/>
      <c r="J896" s="649"/>
      <c r="K896" s="649"/>
      <c r="L896" s="683"/>
      <c r="O896" s="649"/>
      <c r="P896" s="649"/>
      <c r="Q896" s="649"/>
      <c r="R896" s="673"/>
      <c r="S896" s="674"/>
      <c r="T896" s="649"/>
      <c r="U896" s="649"/>
    </row>
    <row r="897" spans="1:21">
      <c r="A897" s="649"/>
      <c r="B897" s="609"/>
      <c r="C897" s="649"/>
      <c r="D897" s="649"/>
      <c r="E897" s="649"/>
      <c r="F897" s="649"/>
      <c r="G897" s="682"/>
      <c r="H897" s="682"/>
      <c r="I897" s="683"/>
      <c r="J897" s="649"/>
      <c r="K897" s="649"/>
      <c r="L897" s="683"/>
      <c r="O897" s="649"/>
      <c r="P897" s="649"/>
      <c r="Q897" s="649"/>
      <c r="R897" s="673"/>
      <c r="S897" s="674"/>
      <c r="T897" s="649"/>
      <c r="U897" s="649"/>
    </row>
    <row r="898" spans="1:21">
      <c r="A898" s="649"/>
      <c r="B898" s="609"/>
      <c r="C898" s="649"/>
      <c r="D898" s="649"/>
      <c r="E898" s="649"/>
      <c r="F898" s="649"/>
      <c r="G898" s="682"/>
      <c r="H898" s="682"/>
      <c r="I898" s="683"/>
      <c r="J898" s="649"/>
      <c r="K898" s="649"/>
      <c r="L898" s="683"/>
      <c r="O898" s="649"/>
      <c r="P898" s="649"/>
      <c r="Q898" s="649"/>
      <c r="R898" s="673"/>
      <c r="S898" s="674"/>
      <c r="T898" s="649"/>
      <c r="U898" s="649"/>
    </row>
    <row r="899" spans="1:21">
      <c r="A899" s="649"/>
      <c r="B899" s="609"/>
      <c r="C899" s="649"/>
      <c r="D899" s="649"/>
      <c r="E899" s="649"/>
      <c r="F899" s="649"/>
      <c r="G899" s="682"/>
      <c r="H899" s="682"/>
      <c r="I899" s="683"/>
      <c r="J899" s="649"/>
      <c r="K899" s="649"/>
      <c r="L899" s="683"/>
      <c r="O899" s="649"/>
      <c r="P899" s="649"/>
      <c r="Q899" s="649"/>
      <c r="R899" s="673"/>
      <c r="S899" s="674"/>
      <c r="T899" s="649"/>
      <c r="U899" s="649"/>
    </row>
    <row r="900" spans="1:21">
      <c r="A900" s="649"/>
      <c r="B900" s="609"/>
      <c r="C900" s="649"/>
      <c r="D900" s="649"/>
      <c r="E900" s="649"/>
      <c r="F900" s="649"/>
      <c r="G900" s="682"/>
      <c r="H900" s="682"/>
      <c r="I900" s="683"/>
      <c r="J900" s="649"/>
      <c r="K900" s="649"/>
      <c r="L900" s="683"/>
      <c r="O900" s="649"/>
      <c r="P900" s="649"/>
      <c r="Q900" s="649"/>
      <c r="R900" s="673"/>
      <c r="S900" s="674"/>
      <c r="T900" s="649"/>
      <c r="U900" s="649"/>
    </row>
    <row r="901" spans="1:21">
      <c r="A901" s="649"/>
      <c r="B901" s="609"/>
      <c r="C901" s="649"/>
      <c r="D901" s="649"/>
      <c r="E901" s="649"/>
      <c r="F901" s="649"/>
      <c r="G901" s="682"/>
      <c r="H901" s="682"/>
      <c r="I901" s="683"/>
      <c r="J901" s="649"/>
      <c r="K901" s="649"/>
      <c r="L901" s="683"/>
      <c r="O901" s="649"/>
      <c r="P901" s="649"/>
      <c r="Q901" s="649"/>
      <c r="R901" s="673"/>
      <c r="S901" s="674"/>
      <c r="T901" s="649"/>
      <c r="U901" s="649"/>
    </row>
    <row r="902" spans="1:21">
      <c r="A902" s="649"/>
      <c r="B902" s="609"/>
      <c r="C902" s="649"/>
      <c r="D902" s="649"/>
      <c r="E902" s="649"/>
      <c r="F902" s="649"/>
      <c r="G902" s="682"/>
      <c r="H902" s="682"/>
      <c r="I902" s="683"/>
      <c r="J902" s="649"/>
      <c r="K902" s="649"/>
      <c r="L902" s="683"/>
      <c r="O902" s="649"/>
      <c r="P902" s="649"/>
      <c r="Q902" s="649"/>
      <c r="R902" s="673"/>
      <c r="S902" s="674"/>
      <c r="T902" s="649"/>
      <c r="U902" s="649"/>
    </row>
    <row r="903" spans="1:21">
      <c r="A903" s="649"/>
      <c r="B903" s="609"/>
      <c r="C903" s="649"/>
      <c r="D903" s="649"/>
      <c r="E903" s="649"/>
      <c r="F903" s="649"/>
      <c r="G903" s="682"/>
      <c r="H903" s="682"/>
      <c r="I903" s="683"/>
      <c r="J903" s="649"/>
      <c r="K903" s="649"/>
      <c r="L903" s="683"/>
      <c r="O903" s="649"/>
      <c r="P903" s="649"/>
      <c r="Q903" s="649"/>
      <c r="R903" s="673"/>
      <c r="S903" s="674"/>
      <c r="T903" s="649"/>
      <c r="U903" s="649"/>
    </row>
    <row r="904" spans="1:21">
      <c r="A904" s="649"/>
      <c r="B904" s="609"/>
      <c r="C904" s="649"/>
      <c r="D904" s="649"/>
      <c r="E904" s="649"/>
      <c r="F904" s="649"/>
      <c r="G904" s="682"/>
      <c r="H904" s="682"/>
      <c r="I904" s="683"/>
      <c r="J904" s="649"/>
      <c r="K904" s="649"/>
      <c r="L904" s="683"/>
      <c r="O904" s="649"/>
      <c r="P904" s="649"/>
      <c r="Q904" s="649"/>
      <c r="R904" s="673"/>
      <c r="S904" s="674"/>
      <c r="T904" s="649"/>
      <c r="U904" s="649"/>
    </row>
    <row r="905" spans="1:21">
      <c r="A905" s="649"/>
      <c r="B905" s="609"/>
      <c r="C905" s="649"/>
      <c r="D905" s="649"/>
      <c r="E905" s="649"/>
      <c r="F905" s="649"/>
      <c r="G905" s="682"/>
      <c r="H905" s="682"/>
      <c r="I905" s="683"/>
      <c r="J905" s="649"/>
      <c r="K905" s="649"/>
      <c r="L905" s="683"/>
      <c r="O905" s="649"/>
      <c r="P905" s="649"/>
      <c r="Q905" s="649"/>
      <c r="R905" s="673"/>
      <c r="S905" s="674"/>
      <c r="T905" s="649"/>
      <c r="U905" s="649"/>
    </row>
    <row r="906" spans="1:21">
      <c r="A906" s="649"/>
      <c r="B906" s="609"/>
      <c r="C906" s="649"/>
      <c r="D906" s="649"/>
      <c r="E906" s="649"/>
      <c r="F906" s="649"/>
      <c r="G906" s="682"/>
      <c r="H906" s="682"/>
      <c r="I906" s="683"/>
      <c r="J906" s="649"/>
      <c r="K906" s="649"/>
      <c r="L906" s="683"/>
      <c r="O906" s="649"/>
      <c r="P906" s="649"/>
      <c r="Q906" s="649"/>
      <c r="R906" s="673"/>
      <c r="S906" s="674"/>
      <c r="T906" s="649"/>
      <c r="U906" s="649"/>
    </row>
    <row r="907" spans="1:21">
      <c r="A907" s="649"/>
      <c r="B907" s="609"/>
      <c r="C907" s="649"/>
      <c r="D907" s="649"/>
      <c r="E907" s="649"/>
      <c r="F907" s="649"/>
      <c r="G907" s="682"/>
      <c r="H907" s="682"/>
      <c r="I907" s="683"/>
      <c r="J907" s="649"/>
      <c r="K907" s="649"/>
      <c r="L907" s="683"/>
      <c r="O907" s="649"/>
      <c r="P907" s="649"/>
      <c r="Q907" s="649"/>
      <c r="R907" s="673"/>
      <c r="S907" s="674"/>
      <c r="T907" s="649"/>
      <c r="U907" s="649"/>
    </row>
    <row r="908" spans="1:21">
      <c r="A908" s="649"/>
      <c r="B908" s="609"/>
      <c r="C908" s="649"/>
      <c r="D908" s="649"/>
      <c r="E908" s="649"/>
      <c r="F908" s="649"/>
      <c r="G908" s="682"/>
      <c r="H908" s="682"/>
      <c r="I908" s="683"/>
      <c r="J908" s="649"/>
      <c r="K908" s="649"/>
      <c r="L908" s="683"/>
      <c r="O908" s="649"/>
      <c r="P908" s="649"/>
      <c r="Q908" s="649"/>
      <c r="R908" s="673"/>
      <c r="S908" s="674"/>
      <c r="T908" s="649"/>
      <c r="U908" s="649"/>
    </row>
    <row r="909" spans="1:21">
      <c r="A909" s="649"/>
      <c r="B909" s="609"/>
      <c r="C909" s="649"/>
      <c r="D909" s="649"/>
      <c r="E909" s="649"/>
      <c r="F909" s="649"/>
      <c r="G909" s="682"/>
      <c r="H909" s="682"/>
      <c r="I909" s="683"/>
      <c r="J909" s="649"/>
      <c r="K909" s="649"/>
      <c r="L909" s="683"/>
      <c r="O909" s="649"/>
      <c r="P909" s="649"/>
      <c r="Q909" s="649"/>
      <c r="R909" s="673"/>
      <c r="S909" s="674"/>
      <c r="T909" s="649"/>
      <c r="U909" s="649"/>
    </row>
    <row r="910" spans="1:21">
      <c r="A910" s="649"/>
      <c r="B910" s="609"/>
      <c r="C910" s="649"/>
      <c r="D910" s="649"/>
      <c r="E910" s="649"/>
      <c r="F910" s="649"/>
      <c r="G910" s="682"/>
      <c r="H910" s="682"/>
      <c r="I910" s="683"/>
      <c r="J910" s="649"/>
      <c r="K910" s="649"/>
      <c r="L910" s="683"/>
      <c r="O910" s="649"/>
      <c r="P910" s="649"/>
      <c r="Q910" s="649"/>
      <c r="R910" s="673"/>
      <c r="S910" s="674"/>
      <c r="T910" s="649"/>
      <c r="U910" s="649"/>
    </row>
    <row r="911" spans="1:21">
      <c r="A911" s="649"/>
      <c r="B911" s="609"/>
      <c r="C911" s="649"/>
      <c r="D911" s="649"/>
      <c r="E911" s="649"/>
      <c r="F911" s="649"/>
      <c r="G911" s="682"/>
      <c r="H911" s="682"/>
      <c r="I911" s="683"/>
      <c r="J911" s="649"/>
      <c r="K911" s="649"/>
      <c r="L911" s="683"/>
      <c r="O911" s="649"/>
      <c r="P911" s="649"/>
      <c r="Q911" s="649"/>
      <c r="R911" s="673"/>
      <c r="S911" s="674"/>
      <c r="T911" s="649"/>
      <c r="U911" s="649"/>
    </row>
    <row r="912" spans="1:21">
      <c r="A912" s="649"/>
      <c r="B912" s="609"/>
      <c r="C912" s="649"/>
      <c r="D912" s="649"/>
      <c r="E912" s="649"/>
      <c r="F912" s="649"/>
      <c r="G912" s="682"/>
      <c r="H912" s="682"/>
      <c r="I912" s="683"/>
      <c r="J912" s="649"/>
      <c r="K912" s="649"/>
      <c r="L912" s="683"/>
      <c r="O912" s="649"/>
      <c r="P912" s="649"/>
      <c r="Q912" s="649"/>
      <c r="R912" s="673"/>
      <c r="S912" s="674"/>
      <c r="T912" s="649"/>
      <c r="U912" s="649"/>
    </row>
    <row r="913" spans="1:21">
      <c r="A913" s="649"/>
      <c r="B913" s="609"/>
      <c r="C913" s="649"/>
      <c r="D913" s="649"/>
      <c r="E913" s="649"/>
      <c r="F913" s="649"/>
      <c r="G913" s="682"/>
      <c r="H913" s="682"/>
      <c r="I913" s="683"/>
      <c r="J913" s="649"/>
      <c r="K913" s="649"/>
      <c r="L913" s="683"/>
      <c r="O913" s="649"/>
      <c r="P913" s="649"/>
      <c r="Q913" s="649"/>
      <c r="R913" s="673"/>
      <c r="S913" s="674"/>
      <c r="T913" s="649"/>
      <c r="U913" s="649"/>
    </row>
    <row r="914" spans="1:21">
      <c r="A914" s="649"/>
      <c r="B914" s="609"/>
      <c r="C914" s="649"/>
      <c r="D914" s="649"/>
      <c r="E914" s="649"/>
      <c r="F914" s="649"/>
      <c r="G914" s="682"/>
      <c r="H914" s="682"/>
      <c r="I914" s="683"/>
      <c r="J914" s="649"/>
      <c r="K914" s="649"/>
      <c r="L914" s="683"/>
      <c r="O914" s="649"/>
      <c r="P914" s="649"/>
      <c r="Q914" s="649"/>
      <c r="R914" s="673"/>
      <c r="S914" s="674"/>
      <c r="T914" s="649"/>
      <c r="U914" s="649"/>
    </row>
    <row r="915" spans="1:21">
      <c r="A915" s="649"/>
      <c r="B915" s="609"/>
      <c r="C915" s="649"/>
      <c r="D915" s="649"/>
      <c r="E915" s="649"/>
      <c r="F915" s="649"/>
      <c r="G915" s="682"/>
      <c r="H915" s="682"/>
      <c r="I915" s="683"/>
      <c r="J915" s="649"/>
      <c r="K915" s="649"/>
      <c r="L915" s="683"/>
      <c r="O915" s="649"/>
      <c r="P915" s="649"/>
      <c r="Q915" s="649"/>
      <c r="R915" s="673"/>
      <c r="S915" s="674"/>
      <c r="T915" s="649"/>
      <c r="U915" s="649"/>
    </row>
    <row r="916" spans="1:21">
      <c r="A916" s="649"/>
      <c r="B916" s="609"/>
      <c r="C916" s="649"/>
      <c r="D916" s="649"/>
      <c r="E916" s="649"/>
      <c r="F916" s="649"/>
      <c r="G916" s="682"/>
      <c r="H916" s="682"/>
      <c r="I916" s="683"/>
      <c r="J916" s="649"/>
      <c r="K916" s="649"/>
      <c r="L916" s="683"/>
      <c r="O916" s="649"/>
      <c r="P916" s="649"/>
      <c r="Q916" s="649"/>
      <c r="R916" s="673"/>
      <c r="S916" s="674"/>
      <c r="T916" s="649"/>
      <c r="U916" s="649"/>
    </row>
    <row r="917" spans="1:21">
      <c r="A917" s="649"/>
      <c r="B917" s="609"/>
      <c r="C917" s="649"/>
      <c r="D917" s="649"/>
      <c r="E917" s="649"/>
      <c r="F917" s="649"/>
      <c r="G917" s="682"/>
      <c r="H917" s="682"/>
      <c r="I917" s="683"/>
      <c r="J917" s="649"/>
      <c r="K917" s="649"/>
      <c r="L917" s="683"/>
      <c r="O917" s="649"/>
      <c r="P917" s="649"/>
      <c r="Q917" s="649"/>
      <c r="R917" s="673"/>
      <c r="S917" s="674"/>
      <c r="T917" s="649"/>
      <c r="U917" s="649"/>
    </row>
    <row r="918" spans="1:21">
      <c r="A918" s="649"/>
      <c r="B918" s="609"/>
      <c r="C918" s="649"/>
      <c r="D918" s="649"/>
      <c r="E918" s="649"/>
      <c r="F918" s="649"/>
      <c r="G918" s="682"/>
      <c r="H918" s="682"/>
      <c r="I918" s="683"/>
      <c r="J918" s="649"/>
      <c r="K918" s="649"/>
      <c r="L918" s="683"/>
      <c r="O918" s="649"/>
      <c r="P918" s="649"/>
      <c r="Q918" s="649"/>
      <c r="R918" s="673"/>
      <c r="S918" s="674"/>
      <c r="T918" s="649"/>
      <c r="U918" s="649"/>
    </row>
    <row r="919" spans="1:21">
      <c r="A919" s="649"/>
      <c r="B919" s="609"/>
      <c r="C919" s="649"/>
      <c r="D919" s="649"/>
      <c r="E919" s="649"/>
      <c r="F919" s="649"/>
      <c r="G919" s="682"/>
      <c r="H919" s="682"/>
      <c r="I919" s="683"/>
      <c r="J919" s="649"/>
      <c r="K919" s="649"/>
      <c r="L919" s="683"/>
      <c r="O919" s="649"/>
      <c r="P919" s="649"/>
      <c r="Q919" s="649"/>
      <c r="R919" s="673"/>
      <c r="S919" s="674"/>
      <c r="T919" s="649"/>
      <c r="U919" s="649"/>
    </row>
    <row r="920" spans="1:21">
      <c r="A920" s="649"/>
      <c r="B920" s="609"/>
      <c r="C920" s="649"/>
      <c r="D920" s="649"/>
      <c r="E920" s="649"/>
      <c r="F920" s="649"/>
      <c r="G920" s="682"/>
      <c r="H920" s="682"/>
      <c r="I920" s="683"/>
      <c r="J920" s="649"/>
      <c r="K920" s="649"/>
      <c r="L920" s="683"/>
      <c r="O920" s="649"/>
      <c r="P920" s="649"/>
      <c r="Q920" s="649"/>
      <c r="R920" s="673"/>
      <c r="S920" s="674"/>
      <c r="T920" s="649"/>
      <c r="U920" s="649"/>
    </row>
    <row r="921" spans="1:21">
      <c r="A921" s="649"/>
      <c r="B921" s="609"/>
      <c r="C921" s="649"/>
      <c r="D921" s="649"/>
      <c r="E921" s="649"/>
      <c r="F921" s="649"/>
      <c r="G921" s="682"/>
      <c r="H921" s="682"/>
      <c r="I921" s="683"/>
      <c r="J921" s="649"/>
      <c r="K921" s="649"/>
      <c r="L921" s="683"/>
      <c r="O921" s="649"/>
      <c r="P921" s="649"/>
      <c r="Q921" s="649"/>
      <c r="R921" s="673"/>
      <c r="S921" s="674"/>
      <c r="T921" s="649"/>
      <c r="U921" s="649"/>
    </row>
    <row r="922" spans="1:21">
      <c r="A922" s="649"/>
      <c r="B922" s="609"/>
      <c r="C922" s="649"/>
      <c r="D922" s="649"/>
      <c r="E922" s="649"/>
      <c r="F922" s="649"/>
      <c r="G922" s="682"/>
      <c r="H922" s="682"/>
      <c r="I922" s="683"/>
      <c r="J922" s="649"/>
      <c r="K922" s="649"/>
      <c r="L922" s="683"/>
      <c r="O922" s="649"/>
      <c r="P922" s="649"/>
      <c r="Q922" s="649"/>
      <c r="R922" s="673"/>
      <c r="S922" s="674"/>
      <c r="T922" s="649"/>
      <c r="U922" s="649"/>
    </row>
    <row r="923" spans="1:21">
      <c r="A923" s="649"/>
      <c r="B923" s="609"/>
      <c r="C923" s="649"/>
      <c r="D923" s="649"/>
      <c r="E923" s="649"/>
      <c r="F923" s="649"/>
      <c r="G923" s="682"/>
      <c r="H923" s="682"/>
      <c r="I923" s="683"/>
      <c r="J923" s="649"/>
      <c r="K923" s="649"/>
      <c r="L923" s="683"/>
      <c r="O923" s="649"/>
      <c r="P923" s="649"/>
      <c r="Q923" s="649"/>
      <c r="R923" s="673"/>
      <c r="S923" s="674"/>
      <c r="T923" s="649"/>
      <c r="U923" s="649"/>
    </row>
    <row r="924" spans="1:21">
      <c r="A924" s="649"/>
      <c r="B924" s="609"/>
      <c r="C924" s="649"/>
      <c r="D924" s="649"/>
      <c r="E924" s="649"/>
      <c r="F924" s="649"/>
      <c r="G924" s="682"/>
      <c r="H924" s="682"/>
      <c r="I924" s="683"/>
      <c r="J924" s="649"/>
      <c r="K924" s="649"/>
      <c r="L924" s="683"/>
      <c r="O924" s="649"/>
      <c r="P924" s="649"/>
      <c r="Q924" s="649"/>
      <c r="R924" s="673"/>
      <c r="S924" s="674"/>
      <c r="T924" s="649"/>
      <c r="U924" s="649"/>
    </row>
    <row r="925" spans="1:21">
      <c r="A925" s="649"/>
      <c r="B925" s="609"/>
      <c r="C925" s="649"/>
      <c r="D925" s="649"/>
      <c r="E925" s="649"/>
      <c r="F925" s="649"/>
      <c r="G925" s="682"/>
      <c r="H925" s="682"/>
      <c r="I925" s="683"/>
      <c r="J925" s="649"/>
      <c r="K925" s="649"/>
      <c r="L925" s="683"/>
      <c r="O925" s="649"/>
      <c r="P925" s="649"/>
      <c r="Q925" s="649"/>
      <c r="R925" s="673"/>
      <c r="S925" s="674"/>
      <c r="T925" s="649"/>
      <c r="U925" s="649"/>
    </row>
    <row r="926" spans="1:21">
      <c r="A926" s="649"/>
      <c r="B926" s="609"/>
      <c r="C926" s="649"/>
      <c r="D926" s="649"/>
      <c r="E926" s="649"/>
      <c r="F926" s="649"/>
      <c r="G926" s="682"/>
      <c r="H926" s="682"/>
      <c r="I926" s="683"/>
      <c r="J926" s="649"/>
      <c r="K926" s="649"/>
      <c r="L926" s="683"/>
      <c r="O926" s="649"/>
      <c r="P926" s="649"/>
      <c r="Q926" s="649"/>
      <c r="R926" s="673"/>
      <c r="S926" s="674"/>
      <c r="T926" s="649"/>
      <c r="U926" s="649"/>
    </row>
    <row r="927" spans="1:21">
      <c r="A927" s="649"/>
      <c r="B927" s="609"/>
      <c r="C927" s="649"/>
      <c r="D927" s="649"/>
      <c r="E927" s="649"/>
      <c r="F927" s="649"/>
      <c r="G927" s="682"/>
      <c r="H927" s="682"/>
      <c r="I927" s="683"/>
      <c r="J927" s="649"/>
      <c r="K927" s="649"/>
      <c r="L927" s="683"/>
      <c r="O927" s="649"/>
      <c r="P927" s="649"/>
      <c r="Q927" s="649"/>
      <c r="R927" s="673"/>
      <c r="S927" s="674"/>
      <c r="T927" s="649"/>
      <c r="U927" s="649"/>
    </row>
    <row r="928" spans="1:21">
      <c r="A928" s="649"/>
      <c r="B928" s="609"/>
      <c r="C928" s="649"/>
      <c r="D928" s="649"/>
      <c r="E928" s="649"/>
      <c r="F928" s="649"/>
      <c r="G928" s="682"/>
      <c r="H928" s="682"/>
      <c r="I928" s="683"/>
      <c r="J928" s="649"/>
      <c r="K928" s="649"/>
      <c r="L928" s="683"/>
      <c r="O928" s="649"/>
      <c r="P928" s="649"/>
      <c r="Q928" s="649"/>
      <c r="R928" s="673"/>
      <c r="S928" s="674"/>
      <c r="T928" s="649"/>
      <c r="U928" s="649"/>
    </row>
    <row r="929" spans="1:21">
      <c r="A929" s="649"/>
      <c r="B929" s="609"/>
      <c r="C929" s="649"/>
      <c r="D929" s="649"/>
      <c r="E929" s="649"/>
      <c r="F929" s="649"/>
      <c r="G929" s="682"/>
      <c r="H929" s="682"/>
      <c r="I929" s="683"/>
      <c r="J929" s="649"/>
      <c r="K929" s="649"/>
      <c r="L929" s="683"/>
      <c r="O929" s="649"/>
      <c r="P929" s="649"/>
      <c r="Q929" s="649"/>
      <c r="R929" s="673"/>
      <c r="S929" s="674"/>
      <c r="T929" s="649"/>
      <c r="U929" s="649"/>
    </row>
    <row r="930" spans="1:21">
      <c r="A930" s="649"/>
      <c r="B930" s="609"/>
      <c r="C930" s="649"/>
      <c r="D930" s="649"/>
      <c r="E930" s="649"/>
      <c r="F930" s="649"/>
      <c r="G930" s="682"/>
      <c r="H930" s="682"/>
      <c r="I930" s="683"/>
      <c r="J930" s="649"/>
      <c r="K930" s="649"/>
      <c r="L930" s="683"/>
      <c r="O930" s="649"/>
      <c r="P930" s="649"/>
      <c r="Q930" s="649"/>
      <c r="R930" s="673"/>
      <c r="S930" s="674"/>
      <c r="T930" s="649"/>
      <c r="U930" s="649"/>
    </row>
    <row r="931" spans="1:21">
      <c r="A931" s="649"/>
      <c r="B931" s="609"/>
      <c r="C931" s="649"/>
      <c r="D931" s="649"/>
      <c r="E931" s="649"/>
      <c r="F931" s="649"/>
      <c r="G931" s="682"/>
      <c r="H931" s="682"/>
      <c r="I931" s="683"/>
      <c r="J931" s="649"/>
      <c r="K931" s="649"/>
      <c r="L931" s="683"/>
      <c r="O931" s="649"/>
      <c r="P931" s="649"/>
      <c r="Q931" s="649"/>
      <c r="R931" s="673"/>
      <c r="S931" s="674"/>
      <c r="T931" s="649"/>
      <c r="U931" s="649"/>
    </row>
    <row r="932" spans="1:21">
      <c r="A932" s="649"/>
      <c r="B932" s="609"/>
      <c r="C932" s="649"/>
      <c r="D932" s="649"/>
      <c r="E932" s="649"/>
      <c r="F932" s="649"/>
      <c r="G932" s="682"/>
      <c r="H932" s="682"/>
      <c r="I932" s="683"/>
      <c r="J932" s="649"/>
      <c r="K932" s="649"/>
      <c r="L932" s="683"/>
      <c r="O932" s="649"/>
      <c r="P932" s="649"/>
      <c r="Q932" s="649"/>
      <c r="R932" s="673"/>
      <c r="S932" s="674"/>
      <c r="T932" s="649"/>
      <c r="U932" s="649"/>
    </row>
    <row r="933" spans="1:21">
      <c r="A933" s="649"/>
      <c r="B933" s="609"/>
      <c r="C933" s="649"/>
      <c r="D933" s="649"/>
      <c r="E933" s="649"/>
      <c r="F933" s="649"/>
      <c r="G933" s="682"/>
      <c r="H933" s="682"/>
      <c r="I933" s="683"/>
      <c r="J933" s="649"/>
      <c r="K933" s="649"/>
      <c r="L933" s="683"/>
      <c r="O933" s="649"/>
      <c r="P933" s="649"/>
      <c r="Q933" s="649"/>
      <c r="R933" s="673"/>
      <c r="S933" s="674"/>
      <c r="T933" s="649"/>
      <c r="U933" s="649"/>
    </row>
    <row r="934" spans="1:21">
      <c r="A934" s="649"/>
      <c r="B934" s="609"/>
      <c r="C934" s="649"/>
      <c r="D934" s="649"/>
      <c r="E934" s="649"/>
      <c r="F934" s="649"/>
      <c r="G934" s="682"/>
      <c r="H934" s="682"/>
      <c r="I934" s="683"/>
      <c r="J934" s="649"/>
      <c r="K934" s="649"/>
      <c r="L934" s="683"/>
      <c r="O934" s="649"/>
      <c r="P934" s="649"/>
      <c r="Q934" s="649"/>
      <c r="R934" s="673"/>
      <c r="S934" s="674"/>
      <c r="T934" s="649"/>
      <c r="U934" s="649"/>
    </row>
    <row r="935" spans="1:21">
      <c r="A935" s="649"/>
      <c r="B935" s="609"/>
      <c r="C935" s="649"/>
      <c r="D935" s="649"/>
      <c r="E935" s="649"/>
      <c r="F935" s="649"/>
      <c r="G935" s="682"/>
      <c r="H935" s="682"/>
      <c r="I935" s="683"/>
      <c r="J935" s="649"/>
      <c r="K935" s="649"/>
      <c r="L935" s="683"/>
      <c r="O935" s="649"/>
      <c r="P935" s="649"/>
      <c r="Q935" s="649"/>
      <c r="R935" s="673"/>
      <c r="S935" s="674"/>
      <c r="T935" s="649"/>
      <c r="U935" s="649"/>
    </row>
    <row r="936" spans="1:21">
      <c r="A936" s="649"/>
      <c r="B936" s="609"/>
      <c r="C936" s="649"/>
      <c r="D936" s="649"/>
      <c r="E936" s="649"/>
      <c r="F936" s="649"/>
      <c r="G936" s="682"/>
      <c r="H936" s="682"/>
      <c r="I936" s="683"/>
      <c r="J936" s="649"/>
      <c r="K936" s="649"/>
      <c r="L936" s="683"/>
      <c r="O936" s="649"/>
      <c r="P936" s="649"/>
      <c r="Q936" s="649"/>
      <c r="R936" s="673"/>
      <c r="S936" s="674"/>
      <c r="T936" s="649"/>
      <c r="U936" s="649"/>
    </row>
    <row r="937" spans="1:21">
      <c r="A937" s="649"/>
      <c r="B937" s="609"/>
      <c r="C937" s="649"/>
      <c r="D937" s="649"/>
      <c r="E937" s="649"/>
      <c r="F937" s="649"/>
      <c r="G937" s="682"/>
      <c r="H937" s="682"/>
      <c r="I937" s="683"/>
      <c r="J937" s="649"/>
      <c r="K937" s="649"/>
      <c r="L937" s="683"/>
      <c r="O937" s="649"/>
      <c r="P937" s="649"/>
      <c r="Q937" s="649"/>
      <c r="R937" s="673"/>
      <c r="S937" s="674"/>
      <c r="T937" s="649"/>
      <c r="U937" s="649"/>
    </row>
    <row r="938" spans="1:21">
      <c r="A938" s="649"/>
      <c r="B938" s="609"/>
      <c r="C938" s="649"/>
      <c r="D938" s="649"/>
      <c r="E938" s="649"/>
      <c r="F938" s="649"/>
      <c r="G938" s="682"/>
      <c r="H938" s="682"/>
      <c r="I938" s="683"/>
      <c r="J938" s="649"/>
      <c r="K938" s="649"/>
      <c r="L938" s="683"/>
      <c r="O938" s="649"/>
      <c r="P938" s="649"/>
      <c r="Q938" s="649"/>
      <c r="R938" s="673"/>
      <c r="S938" s="674"/>
      <c r="T938" s="649"/>
      <c r="U938" s="649"/>
    </row>
    <row r="939" spans="1:21">
      <c r="A939" s="649"/>
      <c r="B939" s="609"/>
      <c r="C939" s="649"/>
      <c r="D939" s="649"/>
      <c r="E939" s="649"/>
      <c r="F939" s="649"/>
      <c r="G939" s="682"/>
      <c r="H939" s="682"/>
      <c r="I939" s="683"/>
      <c r="J939" s="649"/>
      <c r="K939" s="649"/>
      <c r="L939" s="683"/>
      <c r="O939" s="649"/>
      <c r="P939" s="649"/>
      <c r="Q939" s="649"/>
      <c r="R939" s="673"/>
      <c r="S939" s="674"/>
      <c r="T939" s="649"/>
      <c r="U939" s="649"/>
    </row>
    <row r="940" spans="1:21">
      <c r="A940" s="649"/>
      <c r="B940" s="609"/>
      <c r="C940" s="649"/>
      <c r="D940" s="649"/>
      <c r="E940" s="649"/>
      <c r="F940" s="649"/>
      <c r="G940" s="682"/>
      <c r="H940" s="682"/>
      <c r="I940" s="683"/>
      <c r="J940" s="649"/>
      <c r="K940" s="649"/>
      <c r="L940" s="683"/>
      <c r="O940" s="649"/>
      <c r="P940" s="649"/>
      <c r="Q940" s="649"/>
      <c r="R940" s="673"/>
      <c r="S940" s="674"/>
      <c r="T940" s="649"/>
      <c r="U940" s="649"/>
    </row>
    <row r="941" spans="1:21">
      <c r="A941" s="649"/>
      <c r="B941" s="609"/>
      <c r="C941" s="649"/>
      <c r="D941" s="649"/>
      <c r="E941" s="649"/>
      <c r="F941" s="649"/>
      <c r="G941" s="682"/>
      <c r="H941" s="682"/>
      <c r="I941" s="683"/>
      <c r="J941" s="649"/>
      <c r="K941" s="649"/>
      <c r="L941" s="683"/>
      <c r="O941" s="649"/>
      <c r="P941" s="649"/>
      <c r="Q941" s="649"/>
      <c r="R941" s="673"/>
      <c r="S941" s="674"/>
      <c r="T941" s="649"/>
      <c r="U941" s="649"/>
    </row>
    <row r="942" spans="1:21">
      <c r="A942" s="649"/>
      <c r="B942" s="609"/>
      <c r="C942" s="649"/>
      <c r="D942" s="649"/>
      <c r="E942" s="649"/>
      <c r="F942" s="649"/>
      <c r="G942" s="682"/>
      <c r="H942" s="682"/>
      <c r="I942" s="683"/>
      <c r="J942" s="649"/>
      <c r="K942" s="649"/>
      <c r="L942" s="683"/>
      <c r="O942" s="649"/>
      <c r="P942" s="649"/>
      <c r="Q942" s="649"/>
      <c r="R942" s="673"/>
      <c r="S942" s="674"/>
      <c r="T942" s="649"/>
      <c r="U942" s="649"/>
    </row>
    <row r="943" spans="1:21">
      <c r="A943" s="649"/>
      <c r="B943" s="609"/>
      <c r="C943" s="649"/>
      <c r="D943" s="649"/>
      <c r="E943" s="649"/>
      <c r="F943" s="649"/>
      <c r="G943" s="682"/>
      <c r="H943" s="682"/>
      <c r="I943" s="683"/>
      <c r="J943" s="649"/>
      <c r="K943" s="649"/>
      <c r="L943" s="683"/>
      <c r="O943" s="649"/>
      <c r="P943" s="649"/>
      <c r="Q943" s="649"/>
      <c r="R943" s="673"/>
      <c r="S943" s="674"/>
      <c r="T943" s="649"/>
      <c r="U943" s="649"/>
    </row>
    <row r="944" spans="1:21">
      <c r="A944" s="649"/>
      <c r="B944" s="609"/>
      <c r="C944" s="649"/>
      <c r="D944" s="649"/>
      <c r="E944" s="649"/>
      <c r="F944" s="649"/>
      <c r="G944" s="682"/>
      <c r="H944" s="682"/>
      <c r="I944" s="683"/>
      <c r="J944" s="649"/>
      <c r="K944" s="649"/>
      <c r="L944" s="683"/>
      <c r="O944" s="649"/>
      <c r="P944" s="649"/>
      <c r="Q944" s="649"/>
      <c r="R944" s="673"/>
      <c r="S944" s="674"/>
      <c r="T944" s="649"/>
      <c r="U944" s="649"/>
    </row>
    <row r="945" spans="1:21">
      <c r="A945" s="649"/>
      <c r="B945" s="609"/>
      <c r="C945" s="649"/>
      <c r="D945" s="649"/>
      <c r="E945" s="649"/>
      <c r="F945" s="649"/>
      <c r="G945" s="682"/>
      <c r="H945" s="682"/>
      <c r="I945" s="683"/>
      <c r="J945" s="649"/>
      <c r="K945" s="649"/>
      <c r="L945" s="683"/>
      <c r="O945" s="649"/>
      <c r="P945" s="649"/>
      <c r="Q945" s="649"/>
      <c r="R945" s="673"/>
      <c r="S945" s="674"/>
      <c r="T945" s="649"/>
      <c r="U945" s="649"/>
    </row>
    <row r="946" spans="1:21">
      <c r="A946" s="649"/>
      <c r="B946" s="609"/>
      <c r="C946" s="649"/>
      <c r="D946" s="649"/>
      <c r="E946" s="649"/>
      <c r="F946" s="649"/>
      <c r="G946" s="682"/>
      <c r="H946" s="682"/>
      <c r="I946" s="683"/>
      <c r="J946" s="649"/>
      <c r="K946" s="649"/>
      <c r="L946" s="683"/>
      <c r="O946" s="649"/>
      <c r="P946" s="649"/>
      <c r="Q946" s="649"/>
      <c r="R946" s="673"/>
      <c r="S946" s="674"/>
      <c r="T946" s="649"/>
      <c r="U946" s="649"/>
    </row>
    <row r="947" spans="1:21">
      <c r="A947" s="649"/>
      <c r="B947" s="609"/>
      <c r="C947" s="649"/>
      <c r="D947" s="649"/>
      <c r="E947" s="649"/>
      <c r="F947" s="649"/>
      <c r="G947" s="682"/>
      <c r="H947" s="682"/>
      <c r="I947" s="683"/>
      <c r="J947" s="649"/>
      <c r="K947" s="649"/>
      <c r="L947" s="683"/>
      <c r="O947" s="649"/>
      <c r="P947" s="649"/>
      <c r="Q947" s="649"/>
      <c r="R947" s="673"/>
      <c r="S947" s="674"/>
      <c r="T947" s="649"/>
      <c r="U947" s="649"/>
    </row>
    <row r="948" spans="1:21">
      <c r="A948" s="649"/>
      <c r="B948" s="609"/>
      <c r="C948" s="649"/>
      <c r="D948" s="649"/>
      <c r="E948" s="649"/>
      <c r="F948" s="649"/>
      <c r="G948" s="682"/>
      <c r="H948" s="682"/>
      <c r="I948" s="683"/>
      <c r="J948" s="649"/>
      <c r="K948" s="649"/>
      <c r="L948" s="683"/>
      <c r="O948" s="649"/>
      <c r="P948" s="649"/>
      <c r="Q948" s="649"/>
      <c r="R948" s="673"/>
      <c r="S948" s="674"/>
      <c r="T948" s="649"/>
      <c r="U948" s="649"/>
    </row>
    <row r="949" spans="1:21">
      <c r="A949" s="649"/>
      <c r="B949" s="609"/>
      <c r="C949" s="649"/>
      <c r="D949" s="649"/>
      <c r="E949" s="649"/>
      <c r="F949" s="649"/>
      <c r="G949" s="682"/>
      <c r="H949" s="682"/>
      <c r="I949" s="683"/>
      <c r="J949" s="649"/>
      <c r="K949" s="649"/>
      <c r="L949" s="683"/>
      <c r="O949" s="649"/>
      <c r="P949" s="649"/>
      <c r="Q949" s="649"/>
      <c r="R949" s="673"/>
      <c r="S949" s="674"/>
      <c r="T949" s="649"/>
      <c r="U949" s="649"/>
    </row>
    <row r="950" spans="1:21">
      <c r="A950" s="649"/>
      <c r="B950" s="609"/>
      <c r="C950" s="649"/>
      <c r="D950" s="649"/>
      <c r="E950" s="649"/>
      <c r="F950" s="649"/>
      <c r="G950" s="682"/>
      <c r="H950" s="682"/>
      <c r="I950" s="683"/>
      <c r="J950" s="649"/>
      <c r="K950" s="649"/>
      <c r="L950" s="683"/>
      <c r="O950" s="649"/>
      <c r="P950" s="649"/>
      <c r="Q950" s="649"/>
      <c r="R950" s="673"/>
      <c r="S950" s="674"/>
      <c r="T950" s="649"/>
      <c r="U950" s="649"/>
    </row>
    <row r="951" spans="1:21">
      <c r="A951" s="649"/>
      <c r="B951" s="609"/>
      <c r="C951" s="649"/>
      <c r="D951" s="649"/>
      <c r="E951" s="649"/>
      <c r="F951" s="649"/>
      <c r="G951" s="682"/>
      <c r="H951" s="682"/>
      <c r="I951" s="683"/>
      <c r="J951" s="649"/>
      <c r="K951" s="649"/>
      <c r="L951" s="683"/>
      <c r="O951" s="649"/>
      <c r="P951" s="649"/>
      <c r="Q951" s="649"/>
      <c r="R951" s="673"/>
      <c r="S951" s="674"/>
      <c r="T951" s="649"/>
      <c r="U951" s="649"/>
    </row>
    <row r="952" spans="1:21">
      <c r="A952" s="649"/>
      <c r="B952" s="609"/>
      <c r="C952" s="649"/>
      <c r="D952" s="649"/>
      <c r="E952" s="649"/>
      <c r="F952" s="649"/>
      <c r="G952" s="682"/>
      <c r="H952" s="682"/>
      <c r="I952" s="683"/>
      <c r="J952" s="649"/>
      <c r="K952" s="649"/>
      <c r="L952" s="683"/>
      <c r="O952" s="649"/>
      <c r="P952" s="649"/>
      <c r="Q952" s="649"/>
      <c r="R952" s="673"/>
      <c r="S952" s="674"/>
      <c r="T952" s="649"/>
      <c r="U952" s="649"/>
    </row>
    <row r="953" spans="1:21">
      <c r="A953" s="649"/>
      <c r="B953" s="609"/>
      <c r="C953" s="649"/>
      <c r="D953" s="649"/>
      <c r="E953" s="649"/>
      <c r="F953" s="649"/>
      <c r="G953" s="682"/>
      <c r="H953" s="682"/>
      <c r="I953" s="683"/>
      <c r="J953" s="649"/>
      <c r="K953" s="649"/>
      <c r="L953" s="683"/>
      <c r="O953" s="649"/>
      <c r="P953" s="649"/>
      <c r="Q953" s="649"/>
      <c r="R953" s="673"/>
      <c r="S953" s="674"/>
      <c r="T953" s="649"/>
      <c r="U953" s="649"/>
    </row>
    <row r="954" spans="1:21">
      <c r="A954" s="649"/>
      <c r="B954" s="609"/>
      <c r="C954" s="649"/>
      <c r="D954" s="649"/>
      <c r="E954" s="649"/>
      <c r="F954" s="649"/>
      <c r="G954" s="682"/>
      <c r="H954" s="682"/>
      <c r="I954" s="683"/>
      <c r="J954" s="649"/>
      <c r="K954" s="649"/>
      <c r="L954" s="683"/>
      <c r="O954" s="649"/>
      <c r="P954" s="649"/>
      <c r="Q954" s="649"/>
      <c r="R954" s="673"/>
      <c r="S954" s="674"/>
      <c r="T954" s="649"/>
      <c r="U954" s="649"/>
    </row>
    <row r="955" spans="1:21">
      <c r="A955" s="649"/>
      <c r="B955" s="609"/>
      <c r="C955" s="649"/>
      <c r="D955" s="649"/>
      <c r="E955" s="649"/>
      <c r="F955" s="649"/>
      <c r="G955" s="682"/>
      <c r="H955" s="682"/>
      <c r="I955" s="683"/>
      <c r="J955" s="649"/>
      <c r="K955" s="649"/>
      <c r="L955" s="683"/>
      <c r="O955" s="649"/>
      <c r="P955" s="649"/>
      <c r="Q955" s="649"/>
      <c r="R955" s="673"/>
      <c r="S955" s="674"/>
      <c r="T955" s="649"/>
      <c r="U955" s="649"/>
    </row>
    <row r="956" spans="1:21">
      <c r="A956" s="649"/>
      <c r="B956" s="609"/>
      <c r="C956" s="649"/>
      <c r="D956" s="649"/>
      <c r="E956" s="649"/>
      <c r="F956" s="649"/>
      <c r="G956" s="682"/>
      <c r="H956" s="682"/>
      <c r="I956" s="683"/>
      <c r="J956" s="649"/>
      <c r="K956" s="649"/>
      <c r="L956" s="683"/>
      <c r="O956" s="649"/>
      <c r="P956" s="649"/>
      <c r="Q956" s="649"/>
      <c r="R956" s="673"/>
      <c r="S956" s="674"/>
      <c r="T956" s="649"/>
      <c r="U956" s="649"/>
    </row>
    <row r="957" spans="1:21">
      <c r="A957" s="649"/>
      <c r="B957" s="609"/>
      <c r="C957" s="649"/>
      <c r="D957" s="649"/>
      <c r="E957" s="649"/>
      <c r="F957" s="649"/>
      <c r="G957" s="682"/>
      <c r="H957" s="682"/>
      <c r="I957" s="683"/>
      <c r="J957" s="649"/>
      <c r="K957" s="649"/>
      <c r="L957" s="683"/>
      <c r="O957" s="649"/>
      <c r="P957" s="649"/>
      <c r="Q957" s="649"/>
      <c r="R957" s="673"/>
      <c r="S957" s="674"/>
      <c r="T957" s="649"/>
      <c r="U957" s="649"/>
    </row>
    <row r="958" spans="1:21">
      <c r="A958" s="649"/>
      <c r="B958" s="609"/>
      <c r="C958" s="649"/>
      <c r="D958" s="649"/>
      <c r="E958" s="649"/>
      <c r="F958" s="649"/>
      <c r="G958" s="682"/>
      <c r="H958" s="682"/>
      <c r="I958" s="683"/>
      <c r="J958" s="649"/>
      <c r="K958" s="649"/>
      <c r="L958" s="683"/>
      <c r="O958" s="649"/>
      <c r="P958" s="649"/>
      <c r="Q958" s="649"/>
      <c r="R958" s="673"/>
      <c r="S958" s="674"/>
      <c r="T958" s="649"/>
      <c r="U958" s="649"/>
    </row>
    <row r="959" spans="1:21">
      <c r="A959" s="649"/>
      <c r="B959" s="609"/>
      <c r="C959" s="649"/>
      <c r="D959" s="649"/>
      <c r="E959" s="649"/>
      <c r="F959" s="649"/>
      <c r="G959" s="682"/>
      <c r="H959" s="682"/>
      <c r="I959" s="683"/>
      <c r="J959" s="649"/>
      <c r="K959" s="649"/>
      <c r="L959" s="683"/>
      <c r="O959" s="649"/>
      <c r="P959" s="649"/>
      <c r="Q959" s="649"/>
      <c r="R959" s="673"/>
      <c r="S959" s="674"/>
      <c r="T959" s="649"/>
      <c r="U959" s="649"/>
    </row>
    <row r="960" spans="1:21">
      <c r="A960" s="649"/>
      <c r="B960" s="609"/>
      <c r="C960" s="649"/>
      <c r="D960" s="649"/>
      <c r="E960" s="649"/>
      <c r="F960" s="649"/>
      <c r="G960" s="682"/>
      <c r="H960" s="682"/>
      <c r="I960" s="683"/>
      <c r="J960" s="649"/>
      <c r="K960" s="649"/>
      <c r="L960" s="683"/>
      <c r="O960" s="649"/>
      <c r="P960" s="649"/>
      <c r="Q960" s="649"/>
      <c r="R960" s="673"/>
      <c r="S960" s="674"/>
      <c r="T960" s="649"/>
      <c r="U960" s="649"/>
    </row>
    <row r="961" spans="1:21">
      <c r="A961" s="649"/>
      <c r="B961" s="609"/>
      <c r="C961" s="649"/>
      <c r="D961" s="649"/>
      <c r="E961" s="649"/>
      <c r="F961" s="649"/>
      <c r="G961" s="682"/>
      <c r="H961" s="682"/>
      <c r="I961" s="683"/>
      <c r="J961" s="649"/>
      <c r="K961" s="649"/>
      <c r="L961" s="683"/>
      <c r="O961" s="649"/>
      <c r="P961" s="649"/>
      <c r="Q961" s="649"/>
      <c r="R961" s="673"/>
      <c r="S961" s="674"/>
      <c r="T961" s="649"/>
      <c r="U961" s="649"/>
    </row>
    <row r="962" spans="1:21">
      <c r="A962" s="649"/>
      <c r="B962" s="609"/>
      <c r="C962" s="649"/>
      <c r="D962" s="649"/>
      <c r="E962" s="649"/>
      <c r="F962" s="649"/>
      <c r="G962" s="682"/>
      <c r="H962" s="682"/>
      <c r="I962" s="683"/>
      <c r="J962" s="649"/>
      <c r="K962" s="649"/>
      <c r="L962" s="683"/>
      <c r="O962" s="649"/>
      <c r="P962" s="649"/>
      <c r="Q962" s="649"/>
      <c r="R962" s="673"/>
      <c r="S962" s="674"/>
      <c r="T962" s="649"/>
      <c r="U962" s="649"/>
    </row>
    <row r="963" spans="1:21">
      <c r="A963" s="649"/>
      <c r="B963" s="609"/>
      <c r="C963" s="649"/>
      <c r="D963" s="649"/>
      <c r="E963" s="649"/>
      <c r="F963" s="649"/>
      <c r="G963" s="682"/>
      <c r="H963" s="682"/>
      <c r="I963" s="683"/>
      <c r="J963" s="649"/>
      <c r="K963" s="649"/>
      <c r="L963" s="683"/>
      <c r="O963" s="649"/>
      <c r="P963" s="649"/>
      <c r="Q963" s="649"/>
      <c r="R963" s="673"/>
      <c r="S963" s="674"/>
      <c r="T963" s="649"/>
      <c r="U963" s="649"/>
    </row>
    <row r="964" spans="1:21">
      <c r="A964" s="649"/>
      <c r="B964" s="609"/>
      <c r="C964" s="649"/>
      <c r="D964" s="649"/>
      <c r="E964" s="649"/>
      <c r="F964" s="649"/>
      <c r="G964" s="682"/>
      <c r="H964" s="682"/>
      <c r="I964" s="683"/>
      <c r="J964" s="649"/>
      <c r="K964" s="649"/>
      <c r="L964" s="683"/>
      <c r="O964" s="649"/>
      <c r="P964" s="649"/>
      <c r="Q964" s="649"/>
      <c r="R964" s="673"/>
      <c r="S964" s="674"/>
      <c r="T964" s="649"/>
      <c r="U964" s="649"/>
    </row>
    <row r="965" spans="1:21">
      <c r="A965" s="649"/>
      <c r="B965" s="609"/>
      <c r="C965" s="649"/>
      <c r="D965" s="649"/>
      <c r="E965" s="649"/>
      <c r="F965" s="649"/>
      <c r="G965" s="682"/>
      <c r="H965" s="682"/>
      <c r="I965" s="683"/>
      <c r="J965" s="649"/>
      <c r="K965" s="649"/>
      <c r="L965" s="683"/>
      <c r="O965" s="649"/>
      <c r="P965" s="649"/>
      <c r="Q965" s="649"/>
      <c r="R965" s="673"/>
      <c r="S965" s="674"/>
      <c r="T965" s="649"/>
      <c r="U965" s="649"/>
    </row>
    <row r="966" spans="1:21">
      <c r="A966" s="649"/>
      <c r="B966" s="609"/>
      <c r="C966" s="649"/>
      <c r="D966" s="649"/>
      <c r="E966" s="649"/>
      <c r="F966" s="649"/>
      <c r="G966" s="682"/>
      <c r="H966" s="682"/>
      <c r="I966" s="683"/>
      <c r="J966" s="649"/>
      <c r="K966" s="649"/>
      <c r="L966" s="683"/>
      <c r="O966" s="649"/>
      <c r="P966" s="649"/>
      <c r="Q966" s="649"/>
      <c r="R966" s="673"/>
      <c r="S966" s="674"/>
      <c r="T966" s="649"/>
      <c r="U966" s="649"/>
    </row>
    <row r="967" spans="1:21">
      <c r="A967" s="649"/>
      <c r="B967" s="609"/>
      <c r="C967" s="649"/>
      <c r="D967" s="649"/>
      <c r="E967" s="649"/>
      <c r="F967" s="649"/>
      <c r="G967" s="682"/>
      <c r="H967" s="682"/>
      <c r="I967" s="683"/>
      <c r="J967" s="649"/>
      <c r="K967" s="649"/>
      <c r="L967" s="683"/>
      <c r="O967" s="649"/>
      <c r="P967" s="649"/>
      <c r="Q967" s="649"/>
      <c r="R967" s="673"/>
      <c r="S967" s="674"/>
      <c r="T967" s="649"/>
      <c r="U967" s="649"/>
    </row>
    <row r="968" spans="1:21">
      <c r="A968" s="649"/>
      <c r="B968" s="609"/>
      <c r="C968" s="649"/>
      <c r="D968" s="649"/>
      <c r="E968" s="649"/>
      <c r="F968" s="649"/>
      <c r="G968" s="682"/>
      <c r="H968" s="682"/>
      <c r="I968" s="683"/>
      <c r="J968" s="649"/>
      <c r="K968" s="649"/>
      <c r="L968" s="683"/>
      <c r="O968" s="649"/>
      <c r="P968" s="649"/>
      <c r="Q968" s="649"/>
      <c r="R968" s="673"/>
      <c r="S968" s="674"/>
      <c r="T968" s="649"/>
      <c r="U968" s="649"/>
    </row>
    <row r="969" spans="1:21">
      <c r="A969" s="649"/>
      <c r="B969" s="609"/>
      <c r="C969" s="649"/>
      <c r="D969" s="649"/>
      <c r="E969" s="649"/>
      <c r="F969" s="649"/>
      <c r="G969" s="682"/>
      <c r="H969" s="682"/>
      <c r="I969" s="683"/>
      <c r="J969" s="649"/>
      <c r="K969" s="649"/>
      <c r="L969" s="683"/>
      <c r="O969" s="649"/>
      <c r="P969" s="649"/>
      <c r="Q969" s="649"/>
      <c r="R969" s="673"/>
      <c r="S969" s="674"/>
      <c r="T969" s="649"/>
      <c r="U969" s="649"/>
    </row>
    <row r="970" spans="1:21">
      <c r="A970" s="649"/>
      <c r="B970" s="609"/>
      <c r="C970" s="649"/>
      <c r="D970" s="649"/>
      <c r="E970" s="649"/>
      <c r="F970" s="649"/>
      <c r="G970" s="682"/>
      <c r="H970" s="682"/>
      <c r="I970" s="683"/>
      <c r="J970" s="649"/>
      <c r="K970" s="649"/>
      <c r="L970" s="683"/>
      <c r="O970" s="649"/>
      <c r="P970" s="649"/>
      <c r="Q970" s="649"/>
      <c r="R970" s="673"/>
      <c r="S970" s="674"/>
      <c r="T970" s="649"/>
      <c r="U970" s="649"/>
    </row>
    <row r="971" spans="1:21">
      <c r="A971" s="649"/>
      <c r="B971" s="609"/>
      <c r="C971" s="649"/>
      <c r="D971" s="649"/>
      <c r="E971" s="649"/>
      <c r="F971" s="649"/>
      <c r="G971" s="682"/>
      <c r="H971" s="682"/>
      <c r="I971" s="683"/>
      <c r="J971" s="649"/>
      <c r="K971" s="649"/>
      <c r="L971" s="683"/>
      <c r="O971" s="649"/>
      <c r="P971" s="649"/>
      <c r="Q971" s="649"/>
      <c r="R971" s="673"/>
      <c r="S971" s="674"/>
      <c r="T971" s="649"/>
      <c r="U971" s="649"/>
    </row>
    <row r="972" spans="1:21">
      <c r="A972" s="649"/>
      <c r="B972" s="609"/>
      <c r="C972" s="649"/>
      <c r="D972" s="649"/>
      <c r="E972" s="649"/>
      <c r="F972" s="649"/>
      <c r="G972" s="682"/>
      <c r="H972" s="682"/>
      <c r="I972" s="683"/>
      <c r="J972" s="649"/>
      <c r="K972" s="649"/>
      <c r="L972" s="683"/>
      <c r="O972" s="649"/>
      <c r="P972" s="649"/>
      <c r="Q972" s="649"/>
      <c r="R972" s="673"/>
      <c r="S972" s="674"/>
      <c r="T972" s="649"/>
      <c r="U972" s="649"/>
    </row>
    <row r="973" spans="1:21">
      <c r="A973" s="649"/>
      <c r="B973" s="609"/>
      <c r="C973" s="649"/>
      <c r="D973" s="649"/>
      <c r="E973" s="649"/>
      <c r="F973" s="649"/>
      <c r="G973" s="682"/>
      <c r="H973" s="682"/>
      <c r="I973" s="683"/>
      <c r="J973" s="649"/>
      <c r="K973" s="649"/>
      <c r="L973" s="683"/>
      <c r="O973" s="649"/>
      <c r="P973" s="649"/>
      <c r="Q973" s="649"/>
      <c r="R973" s="673"/>
      <c r="S973" s="674"/>
      <c r="T973" s="649"/>
      <c r="U973" s="649"/>
    </row>
    <row r="974" spans="1:21">
      <c r="A974" s="649"/>
      <c r="B974" s="609"/>
      <c r="C974" s="649"/>
      <c r="D974" s="649"/>
      <c r="E974" s="649"/>
      <c r="F974" s="649"/>
      <c r="G974" s="682"/>
      <c r="H974" s="682"/>
      <c r="I974" s="683"/>
      <c r="J974" s="649"/>
      <c r="K974" s="649"/>
      <c r="L974" s="683"/>
      <c r="O974" s="649"/>
      <c r="P974" s="649"/>
      <c r="Q974" s="649"/>
      <c r="R974" s="673"/>
      <c r="S974" s="674"/>
      <c r="T974" s="649"/>
      <c r="U974" s="649"/>
    </row>
    <row r="975" spans="1:21">
      <c r="A975" s="649"/>
      <c r="B975" s="609"/>
      <c r="C975" s="649"/>
      <c r="D975" s="649"/>
      <c r="E975" s="649"/>
      <c r="F975" s="649"/>
      <c r="G975" s="682"/>
      <c r="H975" s="682"/>
      <c r="I975" s="683"/>
      <c r="J975" s="649"/>
      <c r="K975" s="649"/>
      <c r="L975" s="683"/>
      <c r="O975" s="649"/>
      <c r="P975" s="649"/>
      <c r="Q975" s="649"/>
      <c r="R975" s="673"/>
      <c r="S975" s="674"/>
      <c r="T975" s="649"/>
      <c r="U975" s="649"/>
    </row>
    <row r="976" spans="1:21">
      <c r="A976" s="649"/>
      <c r="B976" s="609"/>
      <c r="C976" s="649"/>
      <c r="D976" s="649"/>
      <c r="E976" s="649"/>
      <c r="F976" s="649"/>
      <c r="G976" s="682"/>
      <c r="H976" s="682"/>
      <c r="I976" s="683"/>
      <c r="J976" s="649"/>
      <c r="K976" s="649"/>
      <c r="L976" s="683"/>
      <c r="O976" s="649"/>
      <c r="P976" s="649"/>
      <c r="Q976" s="649"/>
      <c r="R976" s="673"/>
      <c r="S976" s="674"/>
      <c r="T976" s="649"/>
      <c r="U976" s="649"/>
    </row>
    <row r="977" spans="1:21">
      <c r="A977" s="649"/>
      <c r="B977" s="609"/>
      <c r="C977" s="649"/>
      <c r="D977" s="649"/>
      <c r="E977" s="649"/>
      <c r="F977" s="649"/>
      <c r="G977" s="682"/>
      <c r="H977" s="682"/>
      <c r="I977" s="683"/>
      <c r="J977" s="649"/>
      <c r="K977" s="649"/>
      <c r="L977" s="683"/>
      <c r="O977" s="649"/>
      <c r="P977" s="649"/>
      <c r="Q977" s="649"/>
      <c r="R977" s="673"/>
      <c r="S977" s="674"/>
      <c r="T977" s="649"/>
      <c r="U977" s="649"/>
    </row>
    <row r="978" spans="1:21">
      <c r="A978" s="649"/>
      <c r="B978" s="609"/>
      <c r="C978" s="649"/>
      <c r="D978" s="649"/>
      <c r="E978" s="649"/>
      <c r="F978" s="649"/>
      <c r="G978" s="682"/>
      <c r="H978" s="682"/>
      <c r="I978" s="683"/>
      <c r="J978" s="649"/>
      <c r="K978" s="649"/>
      <c r="L978" s="683"/>
      <c r="O978" s="649"/>
      <c r="P978" s="649"/>
      <c r="Q978" s="649"/>
      <c r="R978" s="673"/>
      <c r="S978" s="674"/>
      <c r="T978" s="649"/>
      <c r="U978" s="649"/>
    </row>
    <row r="979" spans="1:21">
      <c r="A979" s="649"/>
      <c r="B979" s="609"/>
      <c r="C979" s="649"/>
      <c r="D979" s="649"/>
      <c r="E979" s="649"/>
      <c r="F979" s="649"/>
      <c r="G979" s="682"/>
      <c r="H979" s="682"/>
      <c r="I979" s="683"/>
      <c r="J979" s="649"/>
      <c r="K979" s="649"/>
      <c r="L979" s="683"/>
      <c r="O979" s="649"/>
      <c r="P979" s="649"/>
      <c r="Q979" s="649"/>
      <c r="R979" s="673"/>
      <c r="S979" s="674"/>
      <c r="T979" s="649"/>
      <c r="U979" s="649"/>
    </row>
    <row r="980" spans="1:21">
      <c r="A980" s="649"/>
      <c r="B980" s="609"/>
      <c r="C980" s="649"/>
      <c r="D980" s="649"/>
      <c r="E980" s="649"/>
      <c r="F980" s="649"/>
      <c r="G980" s="682"/>
      <c r="H980" s="682"/>
      <c r="I980" s="683"/>
      <c r="J980" s="649"/>
      <c r="K980" s="649"/>
      <c r="L980" s="683"/>
      <c r="O980" s="649"/>
      <c r="P980" s="649"/>
      <c r="Q980" s="649"/>
      <c r="R980" s="673"/>
      <c r="S980" s="674"/>
      <c r="T980" s="649"/>
      <c r="U980" s="649"/>
    </row>
    <row r="981" spans="1:21">
      <c r="A981" s="649"/>
      <c r="B981" s="609"/>
      <c r="C981" s="649"/>
      <c r="D981" s="649"/>
      <c r="E981" s="649"/>
      <c r="F981" s="649"/>
      <c r="G981" s="682"/>
      <c r="H981" s="682"/>
      <c r="I981" s="683"/>
      <c r="J981" s="649"/>
      <c r="K981" s="649"/>
      <c r="L981" s="683"/>
      <c r="O981" s="649"/>
      <c r="P981" s="649"/>
      <c r="Q981" s="649"/>
      <c r="R981" s="673"/>
      <c r="S981" s="674"/>
      <c r="T981" s="649"/>
      <c r="U981" s="649"/>
    </row>
    <row r="982" spans="1:21">
      <c r="A982" s="649"/>
      <c r="B982" s="609"/>
      <c r="C982" s="649"/>
      <c r="D982" s="649"/>
      <c r="E982" s="649"/>
      <c r="F982" s="649"/>
      <c r="G982" s="682"/>
      <c r="H982" s="682"/>
      <c r="I982" s="683"/>
      <c r="J982" s="649"/>
      <c r="K982" s="649"/>
      <c r="L982" s="683"/>
      <c r="O982" s="649"/>
      <c r="P982" s="649"/>
      <c r="Q982" s="649"/>
      <c r="R982" s="673"/>
      <c r="S982" s="674"/>
      <c r="T982" s="649"/>
      <c r="U982" s="649"/>
    </row>
    <row r="983" spans="1:21">
      <c r="A983" s="649"/>
      <c r="B983" s="609"/>
      <c r="C983" s="649"/>
      <c r="D983" s="649"/>
      <c r="E983" s="649"/>
      <c r="F983" s="649"/>
      <c r="G983" s="682"/>
      <c r="H983" s="682"/>
      <c r="I983" s="683"/>
      <c r="J983" s="649"/>
      <c r="K983" s="649"/>
      <c r="L983" s="683"/>
      <c r="O983" s="649"/>
      <c r="P983" s="649"/>
      <c r="Q983" s="649"/>
      <c r="R983" s="673"/>
      <c r="S983" s="674"/>
      <c r="T983" s="649"/>
      <c r="U983" s="649"/>
    </row>
    <row r="984" spans="1:21">
      <c r="A984" s="649"/>
      <c r="B984" s="609"/>
      <c r="C984" s="649"/>
      <c r="D984" s="649"/>
      <c r="E984" s="649"/>
      <c r="F984" s="649"/>
      <c r="G984" s="682"/>
      <c r="H984" s="682"/>
      <c r="I984" s="683"/>
      <c r="J984" s="649"/>
      <c r="K984" s="649"/>
      <c r="L984" s="683"/>
      <c r="O984" s="649"/>
      <c r="P984" s="649"/>
      <c r="Q984" s="649"/>
      <c r="R984" s="673"/>
      <c r="S984" s="674"/>
      <c r="T984" s="649"/>
      <c r="U984" s="649"/>
    </row>
    <row r="985" spans="1:21">
      <c r="A985" s="649"/>
      <c r="B985" s="609"/>
      <c r="C985" s="649"/>
      <c r="D985" s="649"/>
      <c r="E985" s="649"/>
      <c r="F985" s="649"/>
      <c r="G985" s="682"/>
      <c r="H985" s="682"/>
      <c r="I985" s="683"/>
      <c r="J985" s="649"/>
      <c r="K985" s="649"/>
      <c r="L985" s="683"/>
      <c r="O985" s="649"/>
      <c r="P985" s="649"/>
      <c r="Q985" s="649"/>
      <c r="R985" s="673"/>
      <c r="S985" s="674"/>
      <c r="T985" s="649"/>
      <c r="U985" s="649"/>
    </row>
    <row r="986" spans="1:21">
      <c r="A986" s="649"/>
      <c r="B986" s="609"/>
      <c r="C986" s="649"/>
      <c r="D986" s="649"/>
      <c r="E986" s="649"/>
      <c r="F986" s="649"/>
      <c r="G986" s="682"/>
      <c r="H986" s="682"/>
      <c r="I986" s="683"/>
      <c r="J986" s="649"/>
      <c r="K986" s="649"/>
      <c r="L986" s="683"/>
      <c r="O986" s="649"/>
      <c r="P986" s="649"/>
      <c r="Q986" s="649"/>
      <c r="R986" s="673"/>
      <c r="S986" s="674"/>
      <c r="T986" s="649"/>
      <c r="U986" s="649"/>
    </row>
    <row r="987" spans="1:21">
      <c r="A987" s="649"/>
      <c r="B987" s="609"/>
      <c r="C987" s="649"/>
      <c r="D987" s="649"/>
      <c r="E987" s="649"/>
      <c r="F987" s="649"/>
      <c r="G987" s="682"/>
      <c r="H987" s="682"/>
      <c r="I987" s="683"/>
      <c r="J987" s="649"/>
      <c r="K987" s="649"/>
      <c r="L987" s="683"/>
      <c r="O987" s="649"/>
      <c r="P987" s="649"/>
      <c r="Q987" s="649"/>
      <c r="R987" s="673"/>
      <c r="S987" s="674"/>
      <c r="T987" s="649"/>
      <c r="U987" s="649"/>
    </row>
    <row r="988" spans="1:21">
      <c r="A988" s="649"/>
      <c r="B988" s="609"/>
      <c r="C988" s="649"/>
      <c r="D988" s="649"/>
      <c r="E988" s="649"/>
      <c r="F988" s="649"/>
      <c r="G988" s="682"/>
      <c r="H988" s="682"/>
      <c r="I988" s="683"/>
      <c r="J988" s="649"/>
      <c r="K988" s="649"/>
      <c r="L988" s="683"/>
      <c r="O988" s="649"/>
      <c r="P988" s="649"/>
      <c r="Q988" s="649"/>
      <c r="R988" s="673"/>
      <c r="S988" s="674"/>
      <c r="T988" s="649"/>
      <c r="U988" s="649"/>
    </row>
    <row r="989" spans="1:21">
      <c r="A989" s="649"/>
      <c r="B989" s="609"/>
      <c r="C989" s="649"/>
      <c r="D989" s="649"/>
      <c r="E989" s="649"/>
      <c r="F989" s="649"/>
      <c r="G989" s="682"/>
      <c r="H989" s="682"/>
      <c r="I989" s="683"/>
      <c r="J989" s="649"/>
      <c r="K989" s="649"/>
      <c r="L989" s="683"/>
      <c r="O989" s="649"/>
      <c r="P989" s="649"/>
      <c r="Q989" s="649"/>
      <c r="R989" s="673"/>
      <c r="S989" s="674"/>
      <c r="T989" s="649"/>
      <c r="U989" s="649"/>
    </row>
    <row r="990" spans="1:21">
      <c r="A990" s="649"/>
      <c r="B990" s="609"/>
      <c r="C990" s="649"/>
      <c r="D990" s="649"/>
      <c r="E990" s="649"/>
      <c r="F990" s="649"/>
      <c r="G990" s="682"/>
      <c r="H990" s="682"/>
      <c r="I990" s="683"/>
      <c r="J990" s="649"/>
      <c r="K990" s="649"/>
      <c r="L990" s="683"/>
      <c r="O990" s="649"/>
      <c r="P990" s="649"/>
      <c r="Q990" s="649"/>
      <c r="R990" s="673"/>
      <c r="S990" s="674"/>
      <c r="T990" s="649"/>
      <c r="U990" s="649"/>
    </row>
    <row r="991" spans="1:21">
      <c r="A991" s="649"/>
      <c r="B991" s="609"/>
      <c r="C991" s="649"/>
      <c r="D991" s="649"/>
      <c r="E991" s="649"/>
      <c r="F991" s="649"/>
      <c r="G991" s="682"/>
      <c r="H991" s="682"/>
      <c r="I991" s="683"/>
      <c r="J991" s="649"/>
      <c r="K991" s="649"/>
      <c r="L991" s="683"/>
      <c r="O991" s="649"/>
      <c r="P991" s="649"/>
      <c r="Q991" s="649"/>
      <c r="R991" s="673"/>
      <c r="S991" s="674"/>
      <c r="T991" s="649"/>
      <c r="U991" s="649"/>
    </row>
    <row r="992" spans="1:21">
      <c r="A992" s="649"/>
      <c r="B992" s="609"/>
      <c r="C992" s="649"/>
      <c r="D992" s="649"/>
      <c r="E992" s="649"/>
      <c r="F992" s="649"/>
      <c r="G992" s="682"/>
      <c r="H992" s="682"/>
      <c r="I992" s="683"/>
      <c r="J992" s="649"/>
      <c r="K992" s="649"/>
      <c r="L992" s="683"/>
      <c r="O992" s="649"/>
      <c r="P992" s="649"/>
      <c r="Q992" s="649"/>
      <c r="R992" s="673"/>
      <c r="S992" s="674"/>
      <c r="T992" s="649"/>
      <c r="U992" s="649"/>
    </row>
    <row r="993" spans="1:21">
      <c r="A993" s="649"/>
      <c r="B993" s="609"/>
      <c r="C993" s="649"/>
      <c r="D993" s="649"/>
      <c r="E993" s="649"/>
      <c r="F993" s="649"/>
      <c r="G993" s="682"/>
      <c r="H993" s="682"/>
      <c r="I993" s="683"/>
      <c r="J993" s="649"/>
      <c r="K993" s="649"/>
      <c r="L993" s="683"/>
      <c r="O993" s="649"/>
      <c r="P993" s="649"/>
      <c r="Q993" s="649"/>
      <c r="R993" s="673"/>
      <c r="S993" s="674"/>
      <c r="T993" s="649"/>
      <c r="U993" s="649"/>
    </row>
    <row r="994" spans="1:21">
      <c r="A994" s="649"/>
      <c r="B994" s="609"/>
      <c r="C994" s="649"/>
      <c r="D994" s="649"/>
      <c r="E994" s="649"/>
      <c r="F994" s="649"/>
      <c r="G994" s="682"/>
      <c r="H994" s="682"/>
      <c r="I994" s="683"/>
      <c r="J994" s="649"/>
      <c r="K994" s="649"/>
      <c r="L994" s="683"/>
      <c r="O994" s="649"/>
      <c r="P994" s="649"/>
      <c r="Q994" s="649"/>
      <c r="R994" s="673"/>
      <c r="S994" s="674"/>
      <c r="T994" s="649"/>
      <c r="U994" s="649"/>
    </row>
    <row r="995" spans="1:21">
      <c r="A995" s="649"/>
      <c r="B995" s="609"/>
      <c r="C995" s="649"/>
      <c r="D995" s="649"/>
      <c r="E995" s="649"/>
      <c r="F995" s="649"/>
      <c r="G995" s="682"/>
      <c r="H995" s="682"/>
      <c r="I995" s="683"/>
      <c r="J995" s="649"/>
      <c r="K995" s="649"/>
      <c r="L995" s="683"/>
      <c r="O995" s="649"/>
      <c r="P995" s="649"/>
      <c r="Q995" s="649"/>
      <c r="R995" s="673"/>
      <c r="S995" s="674"/>
      <c r="T995" s="649"/>
      <c r="U995" s="649"/>
    </row>
    <row r="996" spans="1:21">
      <c r="A996" s="649"/>
      <c r="B996" s="609"/>
      <c r="C996" s="649"/>
      <c r="D996" s="649"/>
      <c r="E996" s="649"/>
      <c r="F996" s="649"/>
      <c r="G996" s="682"/>
      <c r="H996" s="682"/>
      <c r="I996" s="683"/>
      <c r="J996" s="649"/>
      <c r="K996" s="649"/>
      <c r="L996" s="683"/>
      <c r="O996" s="649"/>
      <c r="P996" s="649"/>
      <c r="Q996" s="649"/>
      <c r="R996" s="673"/>
      <c r="S996" s="674"/>
      <c r="T996" s="649"/>
      <c r="U996" s="649"/>
    </row>
    <row r="997" spans="1:21">
      <c r="A997" s="649"/>
      <c r="B997" s="609"/>
      <c r="C997" s="649"/>
      <c r="D997" s="649"/>
      <c r="E997" s="649"/>
      <c r="F997" s="649"/>
      <c r="G997" s="682"/>
      <c r="H997" s="682"/>
      <c r="I997" s="683"/>
      <c r="J997" s="649"/>
      <c r="K997" s="649"/>
      <c r="L997" s="683"/>
      <c r="O997" s="649"/>
      <c r="P997" s="649"/>
      <c r="Q997" s="649"/>
      <c r="R997" s="673"/>
      <c r="S997" s="674"/>
      <c r="T997" s="649"/>
      <c r="U997" s="649"/>
    </row>
    <row r="998" spans="1:21">
      <c r="A998" s="649"/>
      <c r="B998" s="609"/>
      <c r="C998" s="649"/>
      <c r="D998" s="649"/>
      <c r="E998" s="649"/>
      <c r="F998" s="649"/>
      <c r="G998" s="682"/>
      <c r="H998" s="682"/>
      <c r="I998" s="683"/>
      <c r="J998" s="649"/>
      <c r="K998" s="649"/>
      <c r="L998" s="683"/>
      <c r="O998" s="649"/>
      <c r="P998" s="649"/>
      <c r="Q998" s="649"/>
      <c r="R998" s="673"/>
      <c r="S998" s="674"/>
      <c r="T998" s="649"/>
      <c r="U998" s="649"/>
    </row>
    <row r="999" spans="1:21">
      <c r="A999" s="649"/>
      <c r="B999" s="609"/>
      <c r="C999" s="649"/>
      <c r="D999" s="649"/>
      <c r="E999" s="649"/>
      <c r="F999" s="649"/>
      <c r="G999" s="682"/>
      <c r="H999" s="682"/>
      <c r="I999" s="683"/>
      <c r="J999" s="649"/>
      <c r="K999" s="649"/>
      <c r="L999" s="683"/>
      <c r="O999" s="649"/>
      <c r="P999" s="649"/>
      <c r="Q999" s="649"/>
      <c r="R999" s="673"/>
      <c r="S999" s="674"/>
      <c r="T999" s="649"/>
      <c r="U999" s="649"/>
    </row>
    <row r="1000" spans="1:21">
      <c r="A1000" s="649"/>
      <c r="B1000" s="609"/>
      <c r="C1000" s="649"/>
      <c r="D1000" s="649"/>
      <c r="E1000" s="649"/>
      <c r="F1000" s="649"/>
      <c r="G1000" s="682"/>
      <c r="H1000" s="682"/>
      <c r="I1000" s="683"/>
      <c r="J1000" s="649"/>
      <c r="K1000" s="649"/>
      <c r="L1000" s="683"/>
      <c r="O1000" s="649"/>
      <c r="P1000" s="649"/>
      <c r="Q1000" s="649"/>
      <c r="R1000" s="673"/>
      <c r="S1000" s="674"/>
      <c r="T1000" s="649"/>
      <c r="U1000" s="649"/>
    </row>
  </sheetData>
  <mergeCells count="15">
    <mergeCell ref="M39:N39"/>
    <mergeCell ref="M43:N43"/>
    <mergeCell ref="M47:N47"/>
    <mergeCell ref="J1:K1"/>
    <mergeCell ref="L1:L2"/>
    <mergeCell ref="M19:N19"/>
    <mergeCell ref="M23:N23"/>
    <mergeCell ref="M27:N27"/>
    <mergeCell ref="M31:N31"/>
    <mergeCell ref="M35:N35"/>
    <mergeCell ref="R1:R2"/>
    <mergeCell ref="M3:N3"/>
    <mergeCell ref="M7:N7"/>
    <mergeCell ref="M11:N11"/>
    <mergeCell ref="M15:N15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docMetadata/LabelInfo.xml><?xml version="1.0" encoding="utf-8"?>
<clbl:labelList xmlns:clbl="http://schemas.microsoft.com/office/2020/mipLabelMetadata">
  <clbl:label id="{40881dc9-f7f2-41de-a334-ceff3dc15b31}" enabled="1" method="Standard" siteId="{ea0c2907-38d2-4181-8750-b0b190b604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Operações 2021</vt:lpstr>
      <vt:lpstr>CÁLCULOS</vt:lpstr>
      <vt:lpstr>CÁLCULOS (2)</vt:lpstr>
      <vt:lpstr>Intraday</vt:lpstr>
      <vt:lpstr>CÁLCULOS (3)</vt:lpstr>
      <vt:lpstr>Análise histórica 5 dias</vt:lpstr>
      <vt:lpstr>Operações 2020</vt:lpstr>
      <vt:lpstr>Antes de Comprar!!!</vt:lpstr>
      <vt:lpstr>Operações 2019</vt:lpstr>
      <vt:lpstr>Operações 2018</vt:lpstr>
      <vt:lpstr>Operações 2017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ESMERALDO OLIVEIRA E SILVA</dc:creator>
  <cp:keywords/>
  <dc:description/>
  <cp:lastModifiedBy>Alexandre Esmeraldo Oliveira e Silva</cp:lastModifiedBy>
  <cp:revision/>
  <dcterms:created xsi:type="dcterms:W3CDTF">2016-12-06T17:11:05Z</dcterms:created>
  <dcterms:modified xsi:type="dcterms:W3CDTF">2025-09-26T13:36:19Z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2021-12-23T17:22:56Z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c56247da-dd75-45c6-8fa8-ce07ec5f4dbb</vt:lpwstr>
  </property>
  <property fmtid="{D5CDD505-2E9C-101B-9397-08002B2CF9AE}" pid="8" name="MSIP_Label_40881dc9-f7f2-41de-a334-ceff3dc15b31_ContentBits">
    <vt:lpwstr>1</vt:lpwstr>
  </property>
</Properties>
</file>