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6e416066c00748/BMMF/Cálculo dos injetores/SID_Rev-B_Brizo/M2/RD0110/"/>
    </mc:Choice>
  </mc:AlternateContent>
  <xr:revisionPtr revIDLastSave="329" documentId="8_{490B28CF-56AC-4F4A-8FEC-2FED976CD689}" xr6:coauthVersionLast="47" xr6:coauthVersionMax="47" xr10:uidLastSave="{B6EE9216-1401-47B2-B328-5435DE92762D}"/>
  <bookViews>
    <workbookView minimized="1" xWindow="0" yWindow="1512" windowWidth="23040" windowHeight="8988" activeTab="3" xr2:uid="{B6465CFB-83AE-4A0C-B725-65FD0CEF3497}"/>
  </bookViews>
  <sheets>
    <sheet name="Medidas paper" sheetId="1" r:id="rId1"/>
    <sheet name="tabelas RD" sheetId="2" r:id="rId2"/>
    <sheet name="tabelas Alves" sheetId="3" r:id="rId3"/>
    <sheet name="tabelas Pr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4" l="1"/>
  <c r="O18" i="4"/>
  <c r="O16" i="4"/>
  <c r="J49" i="3" l="1"/>
  <c r="J48" i="3"/>
  <c r="J46" i="3"/>
  <c r="J13" i="3"/>
  <c r="J12" i="3"/>
  <c r="J10" i="3"/>
  <c r="G49" i="2"/>
  <c r="G48" i="2"/>
  <c r="G46" i="2"/>
  <c r="G13" i="2"/>
  <c r="G10" i="2"/>
  <c r="G12" i="2"/>
  <c r="H17" i="1"/>
  <c r="B27" i="1"/>
  <c r="B25" i="1"/>
  <c r="D25" i="1" s="1"/>
  <c r="E27" i="1"/>
  <c r="F26" i="1"/>
  <c r="F25" i="1"/>
  <c r="E25" i="1"/>
  <c r="F17" i="1"/>
  <c r="B17" i="1"/>
  <c r="D10" i="1"/>
  <c r="D9" i="1"/>
  <c r="D8" i="1"/>
  <c r="D5" i="1"/>
  <c r="D4" i="1"/>
  <c r="D3" i="1"/>
  <c r="D27" i="1" l="1"/>
  <c r="D11" i="1"/>
  <c r="D6" i="1"/>
  <c r="E6" i="1" s="1"/>
  <c r="D13" i="1" l="1"/>
  <c r="E13" i="1" s="1"/>
  <c r="E11" i="1"/>
  <c r="B18" i="1" l="1"/>
  <c r="B19" i="1"/>
  <c r="F18" i="1" l="1"/>
  <c r="D17" i="1"/>
  <c r="B21" i="1"/>
  <c r="E17" i="1"/>
  <c r="E19" i="1"/>
  <c r="D19" i="1"/>
  <c r="B29" i="1"/>
</calcChain>
</file>

<file path=xl/sharedStrings.xml><?xml version="1.0" encoding="utf-8"?>
<sst xmlns="http://schemas.openxmlformats.org/spreadsheetml/2006/main" count="502" uniqueCount="162">
  <si>
    <t>v1</t>
  </si>
  <si>
    <t>v2</t>
  </si>
  <si>
    <t>razão</t>
  </si>
  <si>
    <t>v3</t>
  </si>
  <si>
    <t>h1</t>
  </si>
  <si>
    <t>h2</t>
  </si>
  <si>
    <t>h3</t>
  </si>
  <si>
    <t>h_avg</t>
  </si>
  <si>
    <t>-</t>
  </si>
  <si>
    <t>v_avg</t>
  </si>
  <si>
    <t>tot_avg</t>
  </si>
  <si>
    <t>Medida</t>
  </si>
  <si>
    <t>transition</t>
  </si>
  <si>
    <t>nozzle</t>
  </si>
  <si>
    <t>swirl</t>
  </si>
  <si>
    <t>Medido</t>
  </si>
  <si>
    <t>total</t>
  </si>
  <si>
    <t>BigS</t>
  </si>
  <si>
    <t>Middle</t>
  </si>
  <si>
    <t>SmallS</t>
  </si>
  <si>
    <t>Ox_stage</t>
  </si>
  <si>
    <t>lengths</t>
  </si>
  <si>
    <t>F_stage</t>
  </si>
  <si>
    <t>Values</t>
  </si>
  <si>
    <t>Both</t>
  </si>
  <si>
    <t>Ox</t>
  </si>
  <si>
    <t>F</t>
  </si>
  <si>
    <t xml:space="preserve">ST1 Injector Geometry: </t>
  </si>
  <si>
    <t>|    # of Inlet Channels    |       6.0       |</t>
  </si>
  <si>
    <t>Radial Dimensions:</t>
  </si>
  <si>
    <t xml:space="preserve">|       Nozzle Radius       |    4.951 </t>
  </si>
  <si>
    <t>mm    |</t>
  </si>
  <si>
    <t xml:space="preserve">|       Inlet Radius        |    4.951 </t>
  </si>
  <si>
    <t xml:space="preserve">|   Swirl chamber Radius    |    5.577 </t>
  </si>
  <si>
    <t xml:space="preserve">|   Inlet Channel Radius    |    0.626 </t>
  </si>
  <si>
    <t>Linear dimensions:</t>
  </si>
  <si>
    <t xml:space="preserve">|       Nozzle Length       |    4.951 </t>
  </si>
  <si>
    <t xml:space="preserve">|   Swirl Chamber Length    |    4.908 </t>
  </si>
  <si>
    <t xml:space="preserve">|   Inlet Channel Length    |    1.878 </t>
  </si>
  <si>
    <t xml:space="preserve">ST1 Injector Properties: </t>
  </si>
  <si>
    <t>|          Delta P          |    6.96 bar     |</t>
  </si>
  <si>
    <t>|     Mass flow target      |    64.80 g/s    |</t>
  </si>
  <si>
    <t>|             A             |      10.42      |</t>
  </si>
  <si>
    <t>|           A_eq            |      10.42      |</t>
  </si>
  <si>
    <t>|             K             |      1.00       |</t>
  </si>
  <si>
    <t>|            Phi            |      0.22       |</t>
  </si>
  <si>
    <t>|          Phi_eq           |      0.22       |</t>
  </si>
  <si>
    <t>|            Ksi            |      1.02       |</t>
  </si>
  <si>
    <t>|          Lambda           |      0.03       |</t>
  </si>
  <si>
    <t>|         alpha2_1          |    138.5 deg    |</t>
  </si>
  <si>
    <t>|        alpha2_eq_1        |    138.5 deg    |</t>
  </si>
  <si>
    <t>|          r_mk_1           |     4.08 mm     |</t>
  </si>
  <si>
    <t>|          r_mn_1           |     4.36 mm     |</t>
  </si>
  <si>
    <t>|         t_fluid_1         |     0.59 mm     |</t>
  </si>
  <si>
    <t>|  Expected non-uniformity  |     12.65 %     |</t>
  </si>
  <si>
    <t xml:space="preserve">|       Nozzle Radius       |    2.708 </t>
  </si>
  <si>
    <t xml:space="preserve">|       Inlet Radius        |    3.661 </t>
  </si>
  <si>
    <t xml:space="preserve">|   Swirl chamber Radius    |    4.744 </t>
  </si>
  <si>
    <t xml:space="preserve">|   Inlet Channel Radius    |    1.083 </t>
  </si>
  <si>
    <t xml:space="preserve">|       Nozzle Length       |   11.103 </t>
  </si>
  <si>
    <t xml:space="preserve">|   Swirl Chamber Length    |    9.014 </t>
  </si>
  <si>
    <t xml:space="preserve">|   Inlet Channel Length    |    2.166 </t>
  </si>
  <si>
    <t>|          Delta P          |    4.26 bar     |</t>
  </si>
  <si>
    <t>|     Mass flow target      |   172.90 g/s    |</t>
  </si>
  <si>
    <t>|             A             |      1.41       |</t>
  </si>
  <si>
    <t>|           A_eq            |      1.40       |</t>
  </si>
  <si>
    <t>|             K             |      0.99       |</t>
  </si>
  <si>
    <t>|            Phi            |      0.57       |</t>
  </si>
  <si>
    <t>|          Phi_eq           |      0.57       |</t>
  </si>
  <si>
    <t>|            Ksi            |      0.97       |</t>
  </si>
  <si>
    <t>|         alpha2_1          |    101.6 deg    |</t>
  </si>
  <si>
    <t>|        alpha2_eq_1        |    101.6 deg    |</t>
  </si>
  <si>
    <t>|          r_mk_1           |     1.37 mm     |</t>
  </si>
  <si>
    <t>|          r_mn_1           |     1.77 mm     |</t>
  </si>
  <si>
    <t>|         t_fluid_1         |     0.94 mm     |</t>
  </si>
  <si>
    <t>|  Expected non-uniformity  |     1.77 %      |</t>
  </si>
  <si>
    <t>Dimensões Calculadas</t>
  </si>
  <si>
    <t>Raio do bocal</t>
  </si>
  <si>
    <t>Raio tangencial</t>
  </si>
  <si>
    <r>
      <t>R</t>
    </r>
    <r>
      <rPr>
        <vertAlign val="subscript"/>
        <sz val="12"/>
        <color theme="1"/>
        <rFont val="Arial"/>
        <family val="2"/>
      </rPr>
      <t>n</t>
    </r>
  </si>
  <si>
    <t>: Raio do bocal de saído do injetor</t>
  </si>
  <si>
    <r>
      <t>L</t>
    </r>
    <r>
      <rPr>
        <vertAlign val="subscript"/>
        <sz val="12"/>
        <color theme="1"/>
        <rFont val="Arial"/>
        <family val="2"/>
      </rPr>
      <t>n</t>
    </r>
  </si>
  <si>
    <t>: Comprimento do bocal de saído do injetor</t>
  </si>
  <si>
    <r>
      <t>R</t>
    </r>
    <r>
      <rPr>
        <vertAlign val="subscript"/>
        <sz val="12"/>
        <color theme="1"/>
        <rFont val="Arial"/>
        <family val="2"/>
      </rPr>
      <t>s</t>
    </r>
  </si>
  <si>
    <t>: Raio da câmara de vórtice</t>
  </si>
  <si>
    <r>
      <t>L</t>
    </r>
    <r>
      <rPr>
        <vertAlign val="subscript"/>
        <sz val="12"/>
        <color theme="1"/>
        <rFont val="Arial"/>
        <family val="2"/>
      </rPr>
      <t>s</t>
    </r>
  </si>
  <si>
    <t>: Comprimento da câmara de vórtice</t>
  </si>
  <si>
    <r>
      <t>R</t>
    </r>
    <r>
      <rPr>
        <vertAlign val="subscript"/>
        <sz val="12"/>
        <color theme="1"/>
        <rFont val="Arial"/>
        <family val="2"/>
      </rPr>
      <t>in</t>
    </r>
  </si>
  <si>
    <t>: Raio da posição do canal tangencial</t>
  </si>
  <si>
    <r>
      <t>r</t>
    </r>
    <r>
      <rPr>
        <vertAlign val="subscript"/>
        <sz val="12"/>
        <color theme="1"/>
        <rFont val="Arial"/>
        <family val="2"/>
      </rPr>
      <t>in</t>
    </r>
  </si>
  <si>
    <t>: Raio do canal tangencial</t>
  </si>
  <si>
    <r>
      <t>l</t>
    </r>
    <r>
      <rPr>
        <vertAlign val="subscript"/>
        <sz val="12"/>
        <color theme="1"/>
        <rFont val="Arial"/>
        <family val="2"/>
      </rPr>
      <t>in</t>
    </r>
  </si>
  <si>
    <t>: Comprimento do canal tangencial</t>
  </si>
  <si>
    <r>
      <t>n</t>
    </r>
    <r>
      <rPr>
        <vertAlign val="subscript"/>
        <sz val="12"/>
        <color theme="1"/>
        <rFont val="Arial"/>
        <family val="2"/>
      </rPr>
      <t>in</t>
    </r>
  </si>
  <si>
    <t>: Número de canais tangenciais</t>
  </si>
  <si>
    <r>
      <t>t</t>
    </r>
    <r>
      <rPr>
        <vertAlign val="subscript"/>
        <sz val="12"/>
        <color theme="1"/>
        <rFont val="Arial"/>
        <family val="2"/>
      </rPr>
      <t>w</t>
    </r>
  </si>
  <si>
    <t>: Espessura mínima de parede</t>
  </si>
  <si>
    <r>
      <t>h</t>
    </r>
    <r>
      <rPr>
        <vertAlign val="subscript"/>
        <sz val="12"/>
        <color theme="1"/>
        <rFont val="Arial"/>
        <family val="2"/>
      </rPr>
      <t>1</t>
    </r>
  </si>
  <si>
    <t>: Comprimento do recesso do 1º estágio de um injetor bipropelente</t>
  </si>
  <si>
    <t>Raio da câmara de vórtice</t>
  </si>
  <si>
    <t>Dimensões Reais [##]</t>
  </si>
  <si>
    <t>Raio do canal de entrada</t>
  </si>
  <si>
    <t>Número de canais</t>
  </si>
  <si>
    <t>Comprimento do bocal</t>
  </si>
  <si>
    <t>Unidades</t>
  </si>
  <si>
    <t>mm</t>
  </si>
  <si>
    <t>un.</t>
  </si>
  <si>
    <t>Comp. do canal de entrada</t>
  </si>
  <si>
    <t>Comp. da câmara de vórt.</t>
  </si>
  <si>
    <t>1.70*</t>
  </si>
  <si>
    <t>Geometria do Injetor</t>
  </si>
  <si>
    <t>Propriedades do Injetor</t>
  </si>
  <si>
    <t>Vazão mássica</t>
  </si>
  <si>
    <t>ṁ</t>
  </si>
  <si>
    <t>Ângulo do Spray</t>
  </si>
  <si>
    <t>graus</t>
  </si>
  <si>
    <t>g/s</t>
  </si>
  <si>
    <t>Diferencial de Pressão</t>
  </si>
  <si>
    <t>ΔP</t>
  </si>
  <si>
    <t>bar</t>
  </si>
  <si>
    <t>A</t>
  </si>
  <si>
    <t>Parâm. Geom. Característico</t>
  </si>
  <si>
    <t>Coeficiente de preenchimento</t>
  </si>
  <si>
    <t>: Vazão mássica do injetor</t>
  </si>
  <si>
    <t>: Diferencial de pressão aplicado no injetor</t>
  </si>
  <si>
    <t>α</t>
  </si>
  <si>
    <t>: Ângulo do eixo longitudinal do injetor ao cone do spray</t>
  </si>
  <si>
    <r>
      <t>α</t>
    </r>
    <r>
      <rPr>
        <vertAlign val="subscript"/>
        <sz val="12"/>
        <color theme="1"/>
        <rFont val="Arial"/>
        <family val="2"/>
      </rPr>
      <t>in</t>
    </r>
  </si>
  <si>
    <t>: Ângulo de entrada do canal tangencial</t>
  </si>
  <si>
    <t>μ</t>
  </si>
  <si>
    <t>: Coeficiente de descarga do injetor</t>
  </si>
  <si>
    <t>φ</t>
  </si>
  <si>
    <t>: Fração de ocupação do líquido na saída do injetor</t>
  </si>
  <si>
    <t>: Parâmetro geométrico característico do injetor</t>
  </si>
  <si>
    <t>λ</t>
  </si>
  <si>
    <t>: Coeficiente de</t>
  </si>
  <si>
    <r>
      <t>ξ</t>
    </r>
    <r>
      <rPr>
        <vertAlign val="subscript"/>
        <sz val="12"/>
        <color theme="1"/>
        <rFont val="Arial"/>
        <family val="2"/>
      </rPr>
      <t>in</t>
    </r>
  </si>
  <si>
    <t>: Coeficiente de perda hidráulica nos canais tangenciais</t>
  </si>
  <si>
    <r>
      <t>ξ</t>
    </r>
    <r>
      <rPr>
        <vertAlign val="subscript"/>
        <sz val="12"/>
        <color theme="1"/>
        <rFont val="Arial"/>
        <family val="2"/>
      </rPr>
      <t>i</t>
    </r>
  </si>
  <si>
    <t>: Coeficiente de perda hidráulica total do injetor</t>
  </si>
  <si>
    <t>Coef. de perda hidráulica</t>
  </si>
  <si>
    <t>2α</t>
  </si>
  <si>
    <r>
      <t>R</t>
    </r>
    <r>
      <rPr>
        <vertAlign val="subscript"/>
        <sz val="11"/>
        <color theme="1"/>
        <rFont val="Arial"/>
        <family val="2"/>
      </rPr>
      <t>n</t>
    </r>
  </si>
  <si>
    <r>
      <t>R</t>
    </r>
    <r>
      <rPr>
        <vertAlign val="subscript"/>
        <sz val="11"/>
        <color theme="1"/>
        <rFont val="Arial"/>
        <family val="2"/>
      </rPr>
      <t>in</t>
    </r>
  </si>
  <si>
    <r>
      <t>R</t>
    </r>
    <r>
      <rPr>
        <vertAlign val="subscript"/>
        <sz val="11"/>
        <color theme="1"/>
        <rFont val="Arial"/>
        <family val="2"/>
      </rPr>
      <t>s</t>
    </r>
  </si>
  <si>
    <r>
      <t>r</t>
    </r>
    <r>
      <rPr>
        <vertAlign val="subscript"/>
        <sz val="11"/>
        <color theme="1"/>
        <rFont val="Arial"/>
        <family val="2"/>
      </rPr>
      <t>in</t>
    </r>
  </si>
  <si>
    <r>
      <t>n</t>
    </r>
    <r>
      <rPr>
        <vertAlign val="subscript"/>
        <sz val="11"/>
        <color theme="1"/>
        <rFont val="Arial"/>
        <family val="2"/>
      </rPr>
      <t>in</t>
    </r>
  </si>
  <si>
    <r>
      <t>l</t>
    </r>
    <r>
      <rPr>
        <vertAlign val="subscript"/>
        <sz val="11"/>
        <color theme="1"/>
        <rFont val="Arial"/>
        <family val="2"/>
      </rPr>
      <t>in</t>
    </r>
  </si>
  <si>
    <r>
      <t>L</t>
    </r>
    <r>
      <rPr>
        <vertAlign val="subscript"/>
        <sz val="11"/>
        <color theme="1"/>
        <rFont val="Arial"/>
        <family val="2"/>
      </rPr>
      <t>n</t>
    </r>
  </si>
  <si>
    <r>
      <t>L</t>
    </r>
    <r>
      <rPr>
        <vertAlign val="subscript"/>
        <sz val="11"/>
        <color theme="1"/>
        <rFont val="Arial"/>
        <family val="2"/>
      </rPr>
      <t>s</t>
    </r>
  </si>
  <si>
    <r>
      <t>ξ</t>
    </r>
    <r>
      <rPr>
        <vertAlign val="subscript"/>
        <sz val="11"/>
        <color theme="1"/>
        <rFont val="Arial"/>
        <family val="2"/>
      </rPr>
      <t>i</t>
    </r>
  </si>
  <si>
    <t>*   : Valor estimado</t>
  </si>
  <si>
    <t>1.05*</t>
  </si>
  <si>
    <t>Não-Uniformidade</t>
  </si>
  <si>
    <t>I</t>
  </si>
  <si>
    <t>Valores Calculados</t>
  </si>
  <si>
    <t>mm²</t>
  </si>
  <si>
    <t>n_in</t>
  </si>
  <si>
    <t>r_in</t>
  </si>
  <si>
    <t>A_in</t>
  </si>
  <si>
    <t>R_n</t>
  </si>
  <si>
    <t>A_n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</si>
</sst>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E4F-5035-4606-B0BC-4EDF38E9D5BB}">
  <dimension ref="A2:H29"/>
  <sheetViews>
    <sheetView topLeftCell="A14" workbookViewId="0">
      <selection activeCell="C32" sqref="C32"/>
    </sheetView>
  </sheetViews>
  <sheetFormatPr defaultColWidth="8.90625" defaultRowHeight="14.5" x14ac:dyDescent="0.35"/>
  <cols>
    <col min="1" max="1" width="8.90625" style="1"/>
    <col min="2" max="2" width="18.6328125" style="1" customWidth="1"/>
    <col min="3" max="3" width="18" style="1" customWidth="1"/>
    <col min="4" max="4" width="12" style="1" bestFit="1" customWidth="1"/>
    <col min="5" max="16384" width="8.90625" style="1"/>
  </cols>
  <sheetData>
    <row r="2" spans="1:6" x14ac:dyDescent="0.35">
      <c r="B2" s="2" t="s">
        <v>11</v>
      </c>
      <c r="C2" s="2" t="s">
        <v>15</v>
      </c>
      <c r="D2" s="2" t="s">
        <v>2</v>
      </c>
    </row>
    <row r="3" spans="1:6" x14ac:dyDescent="0.35">
      <c r="A3" s="2" t="s">
        <v>0</v>
      </c>
      <c r="B3" s="3">
        <v>25.8</v>
      </c>
      <c r="C3" s="3">
        <v>32</v>
      </c>
      <c r="D3" s="4">
        <f>B3/C3</f>
        <v>0.80625000000000002</v>
      </c>
    </row>
    <row r="4" spans="1:6" x14ac:dyDescent="0.35">
      <c r="A4" s="2" t="s">
        <v>1</v>
      </c>
      <c r="B4" s="3">
        <v>10.5</v>
      </c>
      <c r="C4" s="3">
        <v>13</v>
      </c>
      <c r="D4" s="4">
        <f>B4/C4</f>
        <v>0.80769230769230771</v>
      </c>
    </row>
    <row r="5" spans="1:6" x14ac:dyDescent="0.35">
      <c r="A5" s="2" t="s">
        <v>3</v>
      </c>
      <c r="B5" s="3">
        <v>12</v>
      </c>
      <c r="C5" s="3">
        <v>14.5</v>
      </c>
      <c r="D5" s="4">
        <f>B5/C5</f>
        <v>0.82758620689655171</v>
      </c>
    </row>
    <row r="6" spans="1:6" x14ac:dyDescent="0.35">
      <c r="A6" s="2" t="s">
        <v>9</v>
      </c>
      <c r="B6" s="3" t="s">
        <v>8</v>
      </c>
      <c r="C6" s="3" t="s">
        <v>8</v>
      </c>
      <c r="D6" s="5">
        <f>AVERAGE(D3:D5)</f>
        <v>0.81384283819628644</v>
      </c>
      <c r="E6" s="4">
        <f>ROUND(D6,2)</f>
        <v>0.81</v>
      </c>
    </row>
    <row r="7" spans="1:6" x14ac:dyDescent="0.35">
      <c r="A7" s="2"/>
      <c r="B7" s="2" t="s">
        <v>11</v>
      </c>
      <c r="C7" s="2" t="s">
        <v>15</v>
      </c>
    </row>
    <row r="8" spans="1:6" x14ac:dyDescent="0.35">
      <c r="A8" s="2" t="s">
        <v>4</v>
      </c>
      <c r="B8" s="3">
        <v>14</v>
      </c>
      <c r="C8" s="3">
        <v>16.7</v>
      </c>
      <c r="D8" s="4">
        <f t="shared" ref="D8:D10" si="0">B8/C8</f>
        <v>0.83832335329341323</v>
      </c>
    </row>
    <row r="9" spans="1:6" x14ac:dyDescent="0.35">
      <c r="A9" s="2" t="s">
        <v>5</v>
      </c>
      <c r="B9" s="3">
        <v>5.4</v>
      </c>
      <c r="C9" s="3">
        <v>6</v>
      </c>
      <c r="D9" s="4">
        <f t="shared" si="0"/>
        <v>0.9</v>
      </c>
    </row>
    <row r="10" spans="1:6" x14ac:dyDescent="0.35">
      <c r="A10" s="2" t="s">
        <v>6</v>
      </c>
      <c r="B10" s="3">
        <v>10</v>
      </c>
      <c r="C10" s="3">
        <v>12</v>
      </c>
      <c r="D10" s="4">
        <f t="shared" si="0"/>
        <v>0.83333333333333337</v>
      </c>
    </row>
    <row r="11" spans="1:6" x14ac:dyDescent="0.35">
      <c r="A11" s="2" t="s">
        <v>7</v>
      </c>
      <c r="D11" s="5">
        <f t="shared" ref="D11" si="1">AVERAGE(D8:D10)</f>
        <v>0.85721889554224884</v>
      </c>
      <c r="E11" s="4">
        <f>ROUND(D11,2)</f>
        <v>0.86</v>
      </c>
    </row>
    <row r="13" spans="1:6" x14ac:dyDescent="0.35">
      <c r="A13" s="2" t="s">
        <v>10</v>
      </c>
      <c r="B13" s="1" t="s">
        <v>8</v>
      </c>
      <c r="C13" s="1" t="s">
        <v>8</v>
      </c>
      <c r="D13" s="1">
        <f>AVERAGE(D11,D6)</f>
        <v>0.83553086686926759</v>
      </c>
      <c r="E13" s="4">
        <f>ROUND(D13,2)</f>
        <v>0.84</v>
      </c>
    </row>
    <row r="14" spans="1:6" x14ac:dyDescent="0.35">
      <c r="A14" s="2"/>
      <c r="E14" s="4"/>
    </row>
    <row r="15" spans="1:6" x14ac:dyDescent="0.35">
      <c r="A15" s="2" t="s">
        <v>21</v>
      </c>
      <c r="E15" s="4"/>
    </row>
    <row r="16" spans="1:6" x14ac:dyDescent="0.35">
      <c r="A16" s="2" t="s">
        <v>20</v>
      </c>
      <c r="B16" s="2" t="s">
        <v>11</v>
      </c>
      <c r="C16" s="2" t="s">
        <v>15</v>
      </c>
      <c r="D16" s="8" t="s">
        <v>17</v>
      </c>
      <c r="E16" s="1" t="s">
        <v>18</v>
      </c>
      <c r="F16" s="1" t="s">
        <v>19</v>
      </c>
    </row>
    <row r="17" spans="1:8" x14ac:dyDescent="0.35">
      <c r="A17" s="2" t="s">
        <v>14</v>
      </c>
      <c r="B17" s="3">
        <f>12-1.6-1.7</f>
        <v>8.7000000000000011</v>
      </c>
      <c r="C17" s="1" t="s">
        <v>8</v>
      </c>
      <c r="D17" s="10">
        <f>SUM(B17:B18)</f>
        <v>10.548000000000002</v>
      </c>
      <c r="E17" s="7">
        <f>ROUND(B17+B18/2,2)</f>
        <v>9.6199999999999992</v>
      </c>
      <c r="F17" s="6">
        <f>B17</f>
        <v>8.7000000000000011</v>
      </c>
      <c r="H17" s="3">
        <f>D17-1.8</f>
        <v>8.7480000000000011</v>
      </c>
    </row>
    <row r="18" spans="1:8" x14ac:dyDescent="0.35">
      <c r="A18" s="2" t="s">
        <v>12</v>
      </c>
      <c r="B18" s="3">
        <f t="shared" ref="B18" si="2">C18*$E$13</f>
        <v>1.8480000000000001</v>
      </c>
      <c r="C18" s="3">
        <v>2.2000000000000002</v>
      </c>
      <c r="D18" s="11"/>
      <c r="E18" s="7" t="s">
        <v>8</v>
      </c>
      <c r="F18" s="12">
        <f>SUM(B18:B19)</f>
        <v>12.852</v>
      </c>
    </row>
    <row r="19" spans="1:8" x14ac:dyDescent="0.35">
      <c r="A19" s="2" t="s">
        <v>13</v>
      </c>
      <c r="B19" s="3">
        <f>C19*$E$13</f>
        <v>11.004</v>
      </c>
      <c r="C19" s="3">
        <v>13.1</v>
      </c>
      <c r="D19" s="9">
        <f>B19</f>
        <v>11.004</v>
      </c>
      <c r="E19" s="7">
        <f>ROUND(B19+B18/2,2)</f>
        <v>11.93</v>
      </c>
      <c r="F19" s="13"/>
    </row>
    <row r="21" spans="1:8" x14ac:dyDescent="0.35">
      <c r="A21" s="2" t="s">
        <v>16</v>
      </c>
      <c r="B21" s="3">
        <f>SUM(B17:B19)</f>
        <v>21.552</v>
      </c>
    </row>
    <row r="23" spans="1:8" x14ac:dyDescent="0.35">
      <c r="A23" s="2" t="s">
        <v>21</v>
      </c>
    </row>
    <row r="24" spans="1:8" x14ac:dyDescent="0.35">
      <c r="A24" s="2" t="s">
        <v>22</v>
      </c>
      <c r="B24" s="2" t="s">
        <v>11</v>
      </c>
      <c r="C24" s="2" t="s">
        <v>15</v>
      </c>
      <c r="D24" s="1" t="s">
        <v>17</v>
      </c>
      <c r="E24" s="1" t="s">
        <v>18</v>
      </c>
      <c r="F24" s="1" t="s">
        <v>19</v>
      </c>
    </row>
    <row r="25" spans="1:8" x14ac:dyDescent="0.35">
      <c r="A25" s="2" t="s">
        <v>14</v>
      </c>
      <c r="B25" s="1">
        <f>(10.5-0.7)/2</f>
        <v>4.9000000000000004</v>
      </c>
      <c r="C25" s="1" t="s">
        <v>8</v>
      </c>
      <c r="D25" s="12">
        <f>SUM(B25:B26)</f>
        <v>4.9000000000000004</v>
      </c>
      <c r="E25" s="7">
        <f>ROUND(B25+B26/2,2)</f>
        <v>4.9000000000000004</v>
      </c>
      <c r="F25" s="6">
        <f>B25</f>
        <v>4.9000000000000004</v>
      </c>
    </row>
    <row r="26" spans="1:8" x14ac:dyDescent="0.35">
      <c r="A26" s="2" t="s">
        <v>12</v>
      </c>
      <c r="B26" s="3">
        <v>0</v>
      </c>
      <c r="C26" s="3">
        <v>2.2000000000000002</v>
      </c>
      <c r="D26" s="13"/>
      <c r="E26" s="7" t="s">
        <v>8</v>
      </c>
      <c r="F26" s="12">
        <f>SUM(B26:B27)</f>
        <v>4.9000000000000004</v>
      </c>
    </row>
    <row r="27" spans="1:8" x14ac:dyDescent="0.35">
      <c r="A27" s="2" t="s">
        <v>13</v>
      </c>
      <c r="B27" s="1">
        <f>(10.5-0.7)/2</f>
        <v>4.9000000000000004</v>
      </c>
      <c r="C27" s="3">
        <v>13.1</v>
      </c>
      <c r="D27" s="6">
        <f>B27</f>
        <v>4.9000000000000004</v>
      </c>
      <c r="E27" s="7">
        <f>ROUND(B27+B26/2,2)</f>
        <v>4.9000000000000004</v>
      </c>
      <c r="F27" s="13"/>
    </row>
    <row r="29" spans="1:8" x14ac:dyDescent="0.35">
      <c r="A29" s="2" t="s">
        <v>16</v>
      </c>
      <c r="B29" s="3">
        <f>SUM(B25:B27)</f>
        <v>9.8000000000000007</v>
      </c>
    </row>
  </sheetData>
  <mergeCells count="4">
    <mergeCell ref="D17:D18"/>
    <mergeCell ref="F18:F19"/>
    <mergeCell ref="D25:D26"/>
    <mergeCell ref="F26:F27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90F3-00B5-426D-94B0-3A7FF005F104}">
  <dimension ref="A2:L76"/>
  <sheetViews>
    <sheetView topLeftCell="A43" workbookViewId="0">
      <selection activeCell="E43" sqref="E1:I1048576"/>
    </sheetView>
  </sheetViews>
  <sheetFormatPr defaultRowHeight="14.5" x14ac:dyDescent="0.35"/>
  <cols>
    <col min="1" max="1" width="37.6328125" bestFit="1" customWidth="1"/>
    <col min="5" max="5" width="26.1796875" style="1" bestFit="1" customWidth="1"/>
    <col min="6" max="6" width="3.6328125" style="19" bestFit="1" customWidth="1"/>
    <col min="7" max="8" width="20.26953125" style="7" customWidth="1"/>
    <col min="9" max="9" width="8.7265625" style="7" customWidth="1"/>
    <col min="10" max="10" width="9.90625" customWidth="1"/>
    <col min="11" max="11" width="8.7265625" style="15"/>
  </cols>
  <sheetData>
    <row r="2" spans="1:12" x14ac:dyDescent="0.35">
      <c r="A2" t="s">
        <v>23</v>
      </c>
      <c r="B2" t="s">
        <v>24</v>
      </c>
    </row>
    <row r="3" spans="1:12" x14ac:dyDescent="0.35">
      <c r="A3" t="s">
        <v>8</v>
      </c>
    </row>
    <row r="8" spans="1:12" x14ac:dyDescent="0.35">
      <c r="A8" s="14" t="s">
        <v>23</v>
      </c>
      <c r="B8" s="14" t="s">
        <v>25</v>
      </c>
    </row>
    <row r="9" spans="1:12" ht="16.5" x14ac:dyDescent="0.35">
      <c r="A9" t="s">
        <v>27</v>
      </c>
      <c r="E9" s="20" t="s">
        <v>110</v>
      </c>
      <c r="F9" s="21"/>
      <c r="G9" s="22" t="s">
        <v>100</v>
      </c>
      <c r="H9" s="22" t="s">
        <v>76</v>
      </c>
      <c r="I9" s="22" t="s">
        <v>104</v>
      </c>
      <c r="J9" s="16"/>
      <c r="K9" s="18" t="s">
        <v>79</v>
      </c>
      <c r="L9" s="17" t="s">
        <v>80</v>
      </c>
    </row>
    <row r="10" spans="1:12" ht="16.5" x14ac:dyDescent="0.35">
      <c r="E10" s="23" t="s">
        <v>77</v>
      </c>
      <c r="F10" s="24" t="s">
        <v>142</v>
      </c>
      <c r="G10" s="25">
        <f>5.4/2</f>
        <v>2.7</v>
      </c>
      <c r="H10" s="26">
        <v>2.71</v>
      </c>
      <c r="I10" s="26" t="s">
        <v>105</v>
      </c>
      <c r="K10" s="18" t="s">
        <v>81</v>
      </c>
      <c r="L10" s="17" t="s">
        <v>82</v>
      </c>
    </row>
    <row r="11" spans="1:12" ht="16.5" x14ac:dyDescent="0.35">
      <c r="A11" t="s">
        <v>28</v>
      </c>
      <c r="E11" s="23" t="s">
        <v>78</v>
      </c>
      <c r="F11" s="24" t="s">
        <v>143</v>
      </c>
      <c r="G11" s="25">
        <v>3.5</v>
      </c>
      <c r="H11" s="26">
        <v>3.66</v>
      </c>
      <c r="I11" s="26" t="s">
        <v>105</v>
      </c>
      <c r="K11" s="18" t="s">
        <v>83</v>
      </c>
      <c r="L11" s="17" t="s">
        <v>84</v>
      </c>
    </row>
    <row r="12" spans="1:12" ht="16.5" x14ac:dyDescent="0.35">
      <c r="E12" s="23" t="s">
        <v>99</v>
      </c>
      <c r="F12" s="24" t="s">
        <v>144</v>
      </c>
      <c r="G12" s="25">
        <f>9/2</f>
        <v>4.5</v>
      </c>
      <c r="H12" s="26">
        <v>4.74</v>
      </c>
      <c r="I12" s="26" t="s">
        <v>105</v>
      </c>
      <c r="K12" s="18" t="s">
        <v>85</v>
      </c>
      <c r="L12" s="17" t="s">
        <v>86</v>
      </c>
    </row>
    <row r="13" spans="1:12" ht="16.5" x14ac:dyDescent="0.35">
      <c r="B13" t="s">
        <v>29</v>
      </c>
      <c r="E13" s="23" t="s">
        <v>101</v>
      </c>
      <c r="F13" s="24" t="s">
        <v>145</v>
      </c>
      <c r="G13" s="26">
        <f>1.7/2</f>
        <v>0.85</v>
      </c>
      <c r="H13" s="26">
        <v>1.08</v>
      </c>
      <c r="I13" s="26" t="s">
        <v>105</v>
      </c>
      <c r="K13" s="18" t="s">
        <v>87</v>
      </c>
      <c r="L13" s="17" t="s">
        <v>88</v>
      </c>
    </row>
    <row r="14" spans="1:12" ht="16.5" x14ac:dyDescent="0.35">
      <c r="A14" t="s">
        <v>55</v>
      </c>
      <c r="B14" t="s">
        <v>31</v>
      </c>
      <c r="E14" s="23" t="s">
        <v>102</v>
      </c>
      <c r="F14" s="24" t="s">
        <v>146</v>
      </c>
      <c r="G14" s="26">
        <v>6</v>
      </c>
      <c r="H14" s="26">
        <v>6</v>
      </c>
      <c r="I14" s="26" t="s">
        <v>106</v>
      </c>
      <c r="K14" s="18" t="s">
        <v>89</v>
      </c>
      <c r="L14" s="17" t="s">
        <v>90</v>
      </c>
    </row>
    <row r="15" spans="1:12" ht="16.5" x14ac:dyDescent="0.35">
      <c r="A15" t="s">
        <v>56</v>
      </c>
      <c r="B15" t="s">
        <v>31</v>
      </c>
      <c r="E15" s="23" t="s">
        <v>107</v>
      </c>
      <c r="F15" s="24" t="s">
        <v>147</v>
      </c>
      <c r="G15" s="26" t="s">
        <v>109</v>
      </c>
      <c r="H15" s="26">
        <v>2.17</v>
      </c>
      <c r="I15" s="26" t="s">
        <v>105</v>
      </c>
      <c r="K15" s="18" t="s">
        <v>91</v>
      </c>
      <c r="L15" s="17" t="s">
        <v>92</v>
      </c>
    </row>
    <row r="16" spans="1:12" ht="16.5" x14ac:dyDescent="0.35">
      <c r="A16" t="s">
        <v>57</v>
      </c>
      <c r="B16" t="s">
        <v>31</v>
      </c>
      <c r="E16" s="23" t="s">
        <v>103</v>
      </c>
      <c r="F16" s="24" t="s">
        <v>148</v>
      </c>
      <c r="G16" s="26">
        <v>10.55</v>
      </c>
      <c r="H16" s="25">
        <v>11.1</v>
      </c>
      <c r="I16" s="26" t="s">
        <v>105</v>
      </c>
      <c r="K16" s="18" t="s">
        <v>93</v>
      </c>
      <c r="L16" s="17" t="s">
        <v>94</v>
      </c>
    </row>
    <row r="17" spans="1:12" ht="16.5" x14ac:dyDescent="0.35">
      <c r="A17" t="s">
        <v>58</v>
      </c>
      <c r="B17" t="s">
        <v>31</v>
      </c>
      <c r="E17" s="23" t="s">
        <v>108</v>
      </c>
      <c r="F17" s="24" t="s">
        <v>149</v>
      </c>
      <c r="G17" s="25">
        <v>11</v>
      </c>
      <c r="H17" s="26">
        <v>9.01</v>
      </c>
      <c r="I17" s="26" t="s">
        <v>105</v>
      </c>
      <c r="K17" s="18" t="s">
        <v>95</v>
      </c>
      <c r="L17" s="17" t="s">
        <v>96</v>
      </c>
    </row>
    <row r="18" spans="1:12" ht="16.5" x14ac:dyDescent="0.35">
      <c r="E18" s="20" t="s">
        <v>111</v>
      </c>
      <c r="F18" s="28"/>
      <c r="G18" s="29"/>
      <c r="H18" s="29"/>
      <c r="I18" s="30"/>
      <c r="K18" s="18" t="s">
        <v>97</v>
      </c>
      <c r="L18" s="17" t="s">
        <v>98</v>
      </c>
    </row>
    <row r="19" spans="1:12" x14ac:dyDescent="0.35">
      <c r="B19" t="s">
        <v>35</v>
      </c>
      <c r="E19" s="23" t="s">
        <v>114</v>
      </c>
      <c r="F19" s="24" t="s">
        <v>141</v>
      </c>
      <c r="G19" s="26">
        <v>80</v>
      </c>
      <c r="H19" s="26">
        <v>101.6</v>
      </c>
      <c r="I19" s="26" t="s">
        <v>115</v>
      </c>
    </row>
    <row r="20" spans="1:12" ht="15.5" x14ac:dyDescent="0.35">
      <c r="A20" t="s">
        <v>59</v>
      </c>
      <c r="B20" t="s">
        <v>31</v>
      </c>
      <c r="E20" s="23" t="s">
        <v>112</v>
      </c>
      <c r="F20" s="24" t="s">
        <v>113</v>
      </c>
      <c r="G20" s="26">
        <v>172.9</v>
      </c>
      <c r="H20" s="26" t="s">
        <v>8</v>
      </c>
      <c r="I20" s="26" t="s">
        <v>116</v>
      </c>
      <c r="K20" s="18" t="s">
        <v>113</v>
      </c>
      <c r="L20" s="17" t="s">
        <v>123</v>
      </c>
    </row>
    <row r="21" spans="1:12" ht="15.5" x14ac:dyDescent="0.35">
      <c r="A21" t="s">
        <v>60</v>
      </c>
      <c r="B21" t="s">
        <v>31</v>
      </c>
      <c r="E21" s="23" t="s">
        <v>117</v>
      </c>
      <c r="F21" s="24" t="s">
        <v>118</v>
      </c>
      <c r="G21" s="26">
        <v>4.26</v>
      </c>
      <c r="H21" s="26" t="s">
        <v>8</v>
      </c>
      <c r="I21" s="26" t="s">
        <v>119</v>
      </c>
      <c r="K21" s="18" t="s">
        <v>118</v>
      </c>
      <c r="L21" s="17" t="s">
        <v>124</v>
      </c>
    </row>
    <row r="22" spans="1:12" ht="15.5" x14ac:dyDescent="0.35">
      <c r="A22" t="s">
        <v>61</v>
      </c>
      <c r="B22" t="s">
        <v>31</v>
      </c>
      <c r="E22" s="23" t="s">
        <v>121</v>
      </c>
      <c r="F22" s="24" t="s">
        <v>120</v>
      </c>
      <c r="G22" s="25">
        <v>2</v>
      </c>
      <c r="H22" s="25">
        <v>1.41</v>
      </c>
      <c r="I22" s="26" t="s">
        <v>8</v>
      </c>
      <c r="K22" s="18" t="s">
        <v>125</v>
      </c>
      <c r="L22" s="17" t="s">
        <v>126</v>
      </c>
    </row>
    <row r="23" spans="1:12" ht="16.5" x14ac:dyDescent="0.35">
      <c r="E23" s="23" t="s">
        <v>122</v>
      </c>
      <c r="F23" s="24" t="s">
        <v>131</v>
      </c>
      <c r="G23" s="26" t="s">
        <v>8</v>
      </c>
      <c r="H23" s="26">
        <v>0.56999999999999995</v>
      </c>
      <c r="I23" s="26" t="s">
        <v>8</v>
      </c>
      <c r="K23" s="18" t="s">
        <v>127</v>
      </c>
      <c r="L23" s="17" t="s">
        <v>128</v>
      </c>
    </row>
    <row r="24" spans="1:12" ht="16" x14ac:dyDescent="0.35">
      <c r="E24" s="23" t="s">
        <v>140</v>
      </c>
      <c r="F24" s="24" t="s">
        <v>150</v>
      </c>
      <c r="G24" s="26" t="s">
        <v>8</v>
      </c>
      <c r="H24" s="26">
        <v>0.97</v>
      </c>
      <c r="I24" s="26" t="s">
        <v>8</v>
      </c>
      <c r="K24" s="18" t="s">
        <v>129</v>
      </c>
      <c r="L24" s="17" t="s">
        <v>130</v>
      </c>
    </row>
    <row r="25" spans="1:12" ht="15.5" x14ac:dyDescent="0.35">
      <c r="A25" t="s">
        <v>39</v>
      </c>
      <c r="E25" s="23" t="s">
        <v>153</v>
      </c>
      <c r="F25" s="21" t="s">
        <v>154</v>
      </c>
      <c r="G25" s="26" t="s">
        <v>8</v>
      </c>
      <c r="H25" s="31">
        <v>1.77E-2</v>
      </c>
      <c r="I25" s="26" t="s">
        <v>8</v>
      </c>
      <c r="K25" s="18" t="s">
        <v>131</v>
      </c>
      <c r="L25" s="17" t="s">
        <v>132</v>
      </c>
    </row>
    <row r="26" spans="1:12" ht="15.5" x14ac:dyDescent="0.35">
      <c r="A26" t="s">
        <v>62</v>
      </c>
      <c r="E26" s="27" t="s">
        <v>151</v>
      </c>
      <c r="F26" s="27"/>
      <c r="G26" s="27"/>
      <c r="H26" s="27"/>
      <c r="I26" s="27"/>
      <c r="K26" s="18" t="s">
        <v>120</v>
      </c>
      <c r="L26" s="17" t="s">
        <v>133</v>
      </c>
    </row>
    <row r="27" spans="1:12" ht="15.5" x14ac:dyDescent="0.35">
      <c r="A27" t="s">
        <v>63</v>
      </c>
      <c r="K27" s="18" t="s">
        <v>134</v>
      </c>
      <c r="L27" s="17" t="s">
        <v>135</v>
      </c>
    </row>
    <row r="28" spans="1:12" ht="16.5" x14ac:dyDescent="0.35">
      <c r="A28" t="s">
        <v>64</v>
      </c>
      <c r="K28" s="18" t="s">
        <v>136</v>
      </c>
      <c r="L28" s="17" t="s">
        <v>137</v>
      </c>
    </row>
    <row r="29" spans="1:12" ht="16.5" x14ac:dyDescent="0.35">
      <c r="A29" t="s">
        <v>65</v>
      </c>
      <c r="K29" s="18" t="s">
        <v>138</v>
      </c>
      <c r="L29" s="17" t="s">
        <v>139</v>
      </c>
    </row>
    <row r="30" spans="1:12" x14ac:dyDescent="0.35">
      <c r="A30" t="s">
        <v>66</v>
      </c>
    </row>
    <row r="31" spans="1:12" x14ac:dyDescent="0.35">
      <c r="A31" t="s">
        <v>67</v>
      </c>
    </row>
    <row r="32" spans="1:12" x14ac:dyDescent="0.35">
      <c r="A32" t="s">
        <v>68</v>
      </c>
    </row>
    <row r="33" spans="1:9" x14ac:dyDescent="0.35">
      <c r="A33" t="s">
        <v>69</v>
      </c>
    </row>
    <row r="34" spans="1:9" x14ac:dyDescent="0.35">
      <c r="A34" t="s">
        <v>48</v>
      </c>
    </row>
    <row r="35" spans="1:9" x14ac:dyDescent="0.35">
      <c r="A35" t="s">
        <v>70</v>
      </c>
    </row>
    <row r="36" spans="1:9" x14ac:dyDescent="0.35">
      <c r="A36" t="s">
        <v>71</v>
      </c>
    </row>
    <row r="37" spans="1:9" x14ac:dyDescent="0.35">
      <c r="A37" t="s">
        <v>72</v>
      </c>
    </row>
    <row r="38" spans="1:9" x14ac:dyDescent="0.35">
      <c r="A38" t="s">
        <v>73</v>
      </c>
    </row>
    <row r="39" spans="1:9" x14ac:dyDescent="0.35">
      <c r="A39" t="s">
        <v>74</v>
      </c>
    </row>
    <row r="40" spans="1:9" x14ac:dyDescent="0.35">
      <c r="A40" t="s">
        <v>75</v>
      </c>
    </row>
    <row r="44" spans="1:9" x14ac:dyDescent="0.35">
      <c r="A44" s="14" t="s">
        <v>23</v>
      </c>
      <c r="B44" s="14" t="s">
        <v>26</v>
      </c>
    </row>
    <row r="45" spans="1:9" x14ac:dyDescent="0.35">
      <c r="A45" t="s">
        <v>27</v>
      </c>
      <c r="E45" s="20" t="s">
        <v>110</v>
      </c>
      <c r="F45" s="21"/>
      <c r="G45" s="22" t="s">
        <v>100</v>
      </c>
      <c r="H45" s="22" t="s">
        <v>76</v>
      </c>
      <c r="I45" s="22" t="s">
        <v>104</v>
      </c>
    </row>
    <row r="46" spans="1:9" ht="16" x14ac:dyDescent="0.35">
      <c r="E46" s="23" t="s">
        <v>77</v>
      </c>
      <c r="F46" s="24" t="s">
        <v>142</v>
      </c>
      <c r="G46" s="25">
        <f>10/2</f>
        <v>5</v>
      </c>
      <c r="H46" s="26">
        <v>4.95</v>
      </c>
      <c r="I46" s="26" t="s">
        <v>105</v>
      </c>
    </row>
    <row r="47" spans="1:9" ht="16" x14ac:dyDescent="0.35">
      <c r="A47" t="s">
        <v>28</v>
      </c>
      <c r="E47" s="23" t="s">
        <v>78</v>
      </c>
      <c r="F47" s="24" t="s">
        <v>143</v>
      </c>
      <c r="G47" s="25">
        <v>4.5</v>
      </c>
      <c r="H47" s="26">
        <v>4.95</v>
      </c>
      <c r="I47" s="26" t="s">
        <v>105</v>
      </c>
    </row>
    <row r="48" spans="1:9" ht="16" x14ac:dyDescent="0.35">
      <c r="E48" s="23" t="s">
        <v>99</v>
      </c>
      <c r="F48" s="24" t="s">
        <v>144</v>
      </c>
      <c r="G48" s="25">
        <f>10/2</f>
        <v>5</v>
      </c>
      <c r="H48" s="26">
        <v>5.58</v>
      </c>
      <c r="I48" s="26" t="s">
        <v>105</v>
      </c>
    </row>
    <row r="49" spans="1:9" ht="16" x14ac:dyDescent="0.35">
      <c r="B49" t="s">
        <v>29</v>
      </c>
      <c r="E49" s="23" t="s">
        <v>101</v>
      </c>
      <c r="F49" s="24" t="s">
        <v>145</v>
      </c>
      <c r="G49" s="26">
        <f>0.7/2</f>
        <v>0.35</v>
      </c>
      <c r="H49" s="26">
        <v>0.63</v>
      </c>
      <c r="I49" s="26" t="s">
        <v>105</v>
      </c>
    </row>
    <row r="50" spans="1:9" ht="16" x14ac:dyDescent="0.35">
      <c r="A50" t="s">
        <v>30</v>
      </c>
      <c r="B50" t="s">
        <v>31</v>
      </c>
      <c r="E50" s="23" t="s">
        <v>102</v>
      </c>
      <c r="F50" s="24" t="s">
        <v>146</v>
      </c>
      <c r="G50" s="26">
        <v>6</v>
      </c>
      <c r="H50" s="26">
        <v>6</v>
      </c>
      <c r="I50" s="26" t="s">
        <v>106</v>
      </c>
    </row>
    <row r="51" spans="1:9" ht="16" x14ac:dyDescent="0.35">
      <c r="A51" t="s">
        <v>32</v>
      </c>
      <c r="B51" t="s">
        <v>31</v>
      </c>
      <c r="E51" s="23" t="s">
        <v>107</v>
      </c>
      <c r="F51" s="24" t="s">
        <v>147</v>
      </c>
      <c r="G51" s="26" t="s">
        <v>152</v>
      </c>
      <c r="H51" s="26">
        <v>1.88</v>
      </c>
      <c r="I51" s="26" t="s">
        <v>105</v>
      </c>
    </row>
    <row r="52" spans="1:9" ht="16" x14ac:dyDescent="0.35">
      <c r="A52" t="s">
        <v>33</v>
      </c>
      <c r="B52" t="s">
        <v>31</v>
      </c>
      <c r="E52" s="23" t="s">
        <v>103</v>
      </c>
      <c r="F52" s="24" t="s">
        <v>148</v>
      </c>
      <c r="G52" s="26" t="s">
        <v>8</v>
      </c>
      <c r="H52" s="25">
        <v>4.95</v>
      </c>
      <c r="I52" s="26" t="s">
        <v>105</v>
      </c>
    </row>
    <row r="53" spans="1:9" ht="16" x14ac:dyDescent="0.35">
      <c r="A53" t="s">
        <v>34</v>
      </c>
      <c r="B53" t="s">
        <v>31</v>
      </c>
      <c r="E53" s="23" t="s">
        <v>108</v>
      </c>
      <c r="F53" s="24" t="s">
        <v>149</v>
      </c>
      <c r="G53" s="25" t="s">
        <v>8</v>
      </c>
      <c r="H53" s="26">
        <v>4.91</v>
      </c>
      <c r="I53" s="26" t="s">
        <v>105</v>
      </c>
    </row>
    <row r="54" spans="1:9" x14ac:dyDescent="0.35">
      <c r="E54" s="20" t="s">
        <v>111</v>
      </c>
      <c r="F54" s="28"/>
      <c r="G54" s="29"/>
      <c r="H54" s="29"/>
      <c r="I54" s="30"/>
    </row>
    <row r="55" spans="1:9" x14ac:dyDescent="0.35">
      <c r="B55" t="s">
        <v>35</v>
      </c>
      <c r="E55" s="23" t="s">
        <v>114</v>
      </c>
      <c r="F55" s="24" t="s">
        <v>141</v>
      </c>
      <c r="G55" s="26">
        <v>135</v>
      </c>
      <c r="H55" s="26">
        <v>138.5</v>
      </c>
      <c r="I55" s="26" t="s">
        <v>115</v>
      </c>
    </row>
    <row r="56" spans="1:9" x14ac:dyDescent="0.35">
      <c r="A56" t="s">
        <v>36</v>
      </c>
      <c r="B56" t="s">
        <v>31</v>
      </c>
      <c r="E56" s="23" t="s">
        <v>112</v>
      </c>
      <c r="F56" s="24" t="s">
        <v>113</v>
      </c>
      <c r="G56" s="26">
        <v>64.8</v>
      </c>
      <c r="H56" s="26" t="s">
        <v>8</v>
      </c>
      <c r="I56" s="26" t="s">
        <v>116</v>
      </c>
    </row>
    <row r="57" spans="1:9" x14ac:dyDescent="0.35">
      <c r="A57" t="s">
        <v>37</v>
      </c>
      <c r="B57" t="s">
        <v>31</v>
      </c>
      <c r="E57" s="23" t="s">
        <v>117</v>
      </c>
      <c r="F57" s="24" t="s">
        <v>118</v>
      </c>
      <c r="G57" s="26">
        <v>6.96</v>
      </c>
      <c r="H57" s="26" t="s">
        <v>8</v>
      </c>
      <c r="I57" s="26" t="s">
        <v>119</v>
      </c>
    </row>
    <row r="58" spans="1:9" x14ac:dyDescent="0.35">
      <c r="A58" t="s">
        <v>38</v>
      </c>
      <c r="B58" t="s">
        <v>31</v>
      </c>
      <c r="E58" s="23" t="s">
        <v>121</v>
      </c>
      <c r="F58" s="24" t="s">
        <v>120</v>
      </c>
      <c r="G58" s="25">
        <v>24.5</v>
      </c>
      <c r="H58" s="25">
        <v>10.42</v>
      </c>
      <c r="I58" s="26" t="s">
        <v>8</v>
      </c>
    </row>
    <row r="59" spans="1:9" x14ac:dyDescent="0.35">
      <c r="E59" s="23" t="s">
        <v>122</v>
      </c>
      <c r="F59" s="24" t="s">
        <v>131</v>
      </c>
      <c r="G59" s="26" t="s">
        <v>8</v>
      </c>
      <c r="H59" s="26">
        <v>0.22</v>
      </c>
      <c r="I59" s="26" t="s">
        <v>8</v>
      </c>
    </row>
    <row r="60" spans="1:9" ht="16" x14ac:dyDescent="0.35">
      <c r="E60" s="23" t="s">
        <v>140</v>
      </c>
      <c r="F60" s="24" t="s">
        <v>150</v>
      </c>
      <c r="G60" s="26" t="s">
        <v>8</v>
      </c>
      <c r="H60" s="26">
        <v>1.02</v>
      </c>
      <c r="I60" s="26" t="s">
        <v>8</v>
      </c>
    </row>
    <row r="61" spans="1:9" x14ac:dyDescent="0.35">
      <c r="A61" t="s">
        <v>39</v>
      </c>
      <c r="E61" s="23" t="s">
        <v>153</v>
      </c>
      <c r="F61" s="21" t="s">
        <v>154</v>
      </c>
      <c r="G61" s="26" t="s">
        <v>8</v>
      </c>
      <c r="H61" s="31">
        <v>0.1265</v>
      </c>
      <c r="I61" s="26" t="s">
        <v>8</v>
      </c>
    </row>
    <row r="62" spans="1:9" x14ac:dyDescent="0.35">
      <c r="A62" t="s">
        <v>40</v>
      </c>
      <c r="E62" s="27" t="s">
        <v>151</v>
      </c>
      <c r="F62" s="27"/>
      <c r="G62" s="27"/>
      <c r="H62" s="27"/>
      <c r="I62" s="27"/>
    </row>
    <row r="63" spans="1:9" x14ac:dyDescent="0.35">
      <c r="A63" t="s">
        <v>41</v>
      </c>
    </row>
    <row r="64" spans="1:9" x14ac:dyDescent="0.35">
      <c r="A64" t="s">
        <v>42</v>
      </c>
    </row>
    <row r="65" spans="1:1" x14ac:dyDescent="0.35">
      <c r="A65" t="s">
        <v>43</v>
      </c>
    </row>
    <row r="66" spans="1:1" x14ac:dyDescent="0.35">
      <c r="A66" t="s">
        <v>44</v>
      </c>
    </row>
    <row r="67" spans="1:1" x14ac:dyDescent="0.35">
      <c r="A67" t="s">
        <v>45</v>
      </c>
    </row>
    <row r="68" spans="1:1" x14ac:dyDescent="0.35">
      <c r="A68" t="s">
        <v>46</v>
      </c>
    </row>
    <row r="69" spans="1:1" x14ac:dyDescent="0.35">
      <c r="A69" t="s">
        <v>47</v>
      </c>
    </row>
    <row r="70" spans="1:1" x14ac:dyDescent="0.35">
      <c r="A70" t="s">
        <v>48</v>
      </c>
    </row>
    <row r="71" spans="1:1" x14ac:dyDescent="0.35">
      <c r="A71" t="s">
        <v>49</v>
      </c>
    </row>
    <row r="72" spans="1:1" x14ac:dyDescent="0.35">
      <c r="A72" t="s">
        <v>50</v>
      </c>
    </row>
    <row r="73" spans="1:1" x14ac:dyDescent="0.35">
      <c r="A73" t="s">
        <v>51</v>
      </c>
    </row>
    <row r="74" spans="1:1" x14ac:dyDescent="0.35">
      <c r="A74" t="s">
        <v>52</v>
      </c>
    </row>
    <row r="75" spans="1:1" x14ac:dyDescent="0.35">
      <c r="A75" t="s">
        <v>53</v>
      </c>
    </row>
    <row r="76" spans="1:1" x14ac:dyDescent="0.35">
      <c r="A76" t="s">
        <v>54</v>
      </c>
    </row>
  </sheetData>
  <mergeCells count="4">
    <mergeCell ref="E26:I26"/>
    <mergeCell ref="E62:I62"/>
    <mergeCell ref="F54:I54"/>
    <mergeCell ref="F18:I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283D-CAF8-40F8-B819-32C33EB73167}">
  <dimension ref="H9:L62"/>
  <sheetViews>
    <sheetView workbookViewId="0">
      <selection activeCell="E9" sqref="E9"/>
    </sheetView>
  </sheetViews>
  <sheetFormatPr defaultRowHeight="14.5" x14ac:dyDescent="0.35"/>
  <cols>
    <col min="8" max="8" width="26.1796875" style="1" bestFit="1" customWidth="1"/>
    <col min="9" max="9" width="3.6328125" style="19" bestFit="1" customWidth="1"/>
    <col min="10" max="11" width="20.26953125" style="7" customWidth="1"/>
    <col min="12" max="12" width="8.7265625" style="7"/>
  </cols>
  <sheetData>
    <row r="9" spans="8:12" x14ac:dyDescent="0.35">
      <c r="H9" s="20" t="s">
        <v>110</v>
      </c>
      <c r="I9" s="21"/>
      <c r="J9" s="22" t="s">
        <v>100</v>
      </c>
      <c r="K9" s="22" t="s">
        <v>76</v>
      </c>
      <c r="L9" s="22" t="s">
        <v>104</v>
      </c>
    </row>
    <row r="10" spans="8:12" ht="16" x14ac:dyDescent="0.35">
      <c r="H10" s="23" t="s">
        <v>77</v>
      </c>
      <c r="I10" s="24" t="s">
        <v>142</v>
      </c>
      <c r="J10" s="25">
        <f>5.4/2</f>
        <v>2.7</v>
      </c>
      <c r="K10" s="26">
        <v>2.71</v>
      </c>
      <c r="L10" s="26" t="s">
        <v>105</v>
      </c>
    </row>
    <row r="11" spans="8:12" ht="16" x14ac:dyDescent="0.35">
      <c r="H11" s="23" t="s">
        <v>78</v>
      </c>
      <c r="I11" s="24" t="s">
        <v>143</v>
      </c>
      <c r="J11" s="25">
        <v>3.5</v>
      </c>
      <c r="K11" s="26">
        <v>3.66</v>
      </c>
      <c r="L11" s="26" t="s">
        <v>105</v>
      </c>
    </row>
    <row r="12" spans="8:12" ht="16" x14ac:dyDescent="0.35">
      <c r="H12" s="23" t="s">
        <v>99</v>
      </c>
      <c r="I12" s="24" t="s">
        <v>144</v>
      </c>
      <c r="J12" s="25">
        <f>9/2</f>
        <v>4.5</v>
      </c>
      <c r="K12" s="26">
        <v>4.74</v>
      </c>
      <c r="L12" s="26" t="s">
        <v>105</v>
      </c>
    </row>
    <row r="13" spans="8:12" ht="16" x14ac:dyDescent="0.35">
      <c r="H13" s="23" t="s">
        <v>101</v>
      </c>
      <c r="I13" s="24" t="s">
        <v>145</v>
      </c>
      <c r="J13" s="26">
        <f>1.7/2</f>
        <v>0.85</v>
      </c>
      <c r="K13" s="26">
        <v>1.08</v>
      </c>
      <c r="L13" s="26" t="s">
        <v>105</v>
      </c>
    </row>
    <row r="14" spans="8:12" ht="16" x14ac:dyDescent="0.35">
      <c r="H14" s="23" t="s">
        <v>102</v>
      </c>
      <c r="I14" s="24" t="s">
        <v>146</v>
      </c>
      <c r="J14" s="26">
        <v>6</v>
      </c>
      <c r="K14" s="26">
        <v>6</v>
      </c>
      <c r="L14" s="26" t="s">
        <v>106</v>
      </c>
    </row>
    <row r="15" spans="8:12" ht="16" x14ac:dyDescent="0.35">
      <c r="H15" s="23" t="s">
        <v>107</v>
      </c>
      <c r="I15" s="24" t="s">
        <v>147</v>
      </c>
      <c r="J15" s="26" t="s">
        <v>109</v>
      </c>
      <c r="K15" s="26">
        <v>2.17</v>
      </c>
      <c r="L15" s="26" t="s">
        <v>105</v>
      </c>
    </row>
    <row r="16" spans="8:12" ht="16" x14ac:dyDescent="0.35">
      <c r="H16" s="23" t="s">
        <v>103</v>
      </c>
      <c r="I16" s="24" t="s">
        <v>148</v>
      </c>
      <c r="J16" s="26">
        <v>10.55</v>
      </c>
      <c r="K16" s="25">
        <v>11.1</v>
      </c>
      <c r="L16" s="26" t="s">
        <v>105</v>
      </c>
    </row>
    <row r="17" spans="8:12" ht="16" x14ac:dyDescent="0.35">
      <c r="H17" s="23" t="s">
        <v>108</v>
      </c>
      <c r="I17" s="24" t="s">
        <v>149</v>
      </c>
      <c r="J17" s="25">
        <v>11</v>
      </c>
      <c r="K17" s="26">
        <v>9.01</v>
      </c>
      <c r="L17" s="26" t="s">
        <v>105</v>
      </c>
    </row>
    <row r="18" spans="8:12" x14ac:dyDescent="0.35">
      <c r="H18" s="20" t="s">
        <v>111</v>
      </c>
      <c r="I18" s="28"/>
      <c r="J18" s="29"/>
      <c r="K18" s="29"/>
      <c r="L18" s="30"/>
    </row>
    <row r="19" spans="8:12" x14ac:dyDescent="0.35">
      <c r="H19" s="23" t="s">
        <v>114</v>
      </c>
      <c r="I19" s="24" t="s">
        <v>141</v>
      </c>
      <c r="J19" s="26">
        <v>80</v>
      </c>
      <c r="K19" s="26">
        <v>101.6</v>
      </c>
      <c r="L19" s="26" t="s">
        <v>115</v>
      </c>
    </row>
    <row r="20" spans="8:12" x14ac:dyDescent="0.35">
      <c r="H20" s="23" t="s">
        <v>112</v>
      </c>
      <c r="I20" s="24" t="s">
        <v>113</v>
      </c>
      <c r="J20" s="26">
        <v>172.9</v>
      </c>
      <c r="K20" s="26" t="s">
        <v>8</v>
      </c>
      <c r="L20" s="26" t="s">
        <v>116</v>
      </c>
    </row>
    <row r="21" spans="8:12" x14ac:dyDescent="0.35">
      <c r="H21" s="23" t="s">
        <v>117</v>
      </c>
      <c r="I21" s="24" t="s">
        <v>118</v>
      </c>
      <c r="J21" s="26">
        <v>4.26</v>
      </c>
      <c r="K21" s="26" t="s">
        <v>8</v>
      </c>
      <c r="L21" s="26" t="s">
        <v>119</v>
      </c>
    </row>
    <row r="22" spans="8:12" x14ac:dyDescent="0.35">
      <c r="H22" s="23" t="s">
        <v>121</v>
      </c>
      <c r="I22" s="24" t="s">
        <v>120</v>
      </c>
      <c r="J22" s="25">
        <v>2</v>
      </c>
      <c r="K22" s="25">
        <v>1.41</v>
      </c>
      <c r="L22" s="26" t="s">
        <v>8</v>
      </c>
    </row>
    <row r="23" spans="8:12" x14ac:dyDescent="0.35">
      <c r="H23" s="23" t="s">
        <v>122</v>
      </c>
      <c r="I23" s="24" t="s">
        <v>131</v>
      </c>
      <c r="J23" s="26" t="s">
        <v>8</v>
      </c>
      <c r="K23" s="26">
        <v>0.56999999999999995</v>
      </c>
      <c r="L23" s="26" t="s">
        <v>8</v>
      </c>
    </row>
    <row r="24" spans="8:12" ht="16" x14ac:dyDescent="0.35">
      <c r="H24" s="23" t="s">
        <v>140</v>
      </c>
      <c r="I24" s="24" t="s">
        <v>150</v>
      </c>
      <c r="J24" s="26" t="s">
        <v>8</v>
      </c>
      <c r="K24" s="26">
        <v>0.97</v>
      </c>
      <c r="L24" s="26" t="s">
        <v>8</v>
      </c>
    </row>
    <row r="25" spans="8:12" x14ac:dyDescent="0.35">
      <c r="H25" s="23" t="s">
        <v>153</v>
      </c>
      <c r="I25" s="21" t="s">
        <v>154</v>
      </c>
      <c r="J25" s="26" t="s">
        <v>8</v>
      </c>
      <c r="K25" s="31">
        <v>1.77E-2</v>
      </c>
      <c r="L25" s="26" t="s">
        <v>8</v>
      </c>
    </row>
    <row r="26" spans="8:12" x14ac:dyDescent="0.35">
      <c r="H26" s="27" t="s">
        <v>151</v>
      </c>
      <c r="I26" s="27"/>
      <c r="J26" s="27"/>
      <c r="K26" s="27"/>
      <c r="L26" s="27"/>
    </row>
    <row r="45" spans="8:12" x14ac:dyDescent="0.35">
      <c r="H45" s="20" t="s">
        <v>110</v>
      </c>
      <c r="I45" s="21"/>
      <c r="J45" s="22" t="s">
        <v>100</v>
      </c>
      <c r="K45" s="22" t="s">
        <v>76</v>
      </c>
      <c r="L45" s="22" t="s">
        <v>104</v>
      </c>
    </row>
    <row r="46" spans="8:12" ht="16" x14ac:dyDescent="0.35">
      <c r="H46" s="23" t="s">
        <v>77</v>
      </c>
      <c r="I46" s="24" t="s">
        <v>142</v>
      </c>
      <c r="J46" s="25">
        <f>10/2</f>
        <v>5</v>
      </c>
      <c r="K46" s="26">
        <v>4.95</v>
      </c>
      <c r="L46" s="26" t="s">
        <v>105</v>
      </c>
    </row>
    <row r="47" spans="8:12" ht="16" x14ac:dyDescent="0.35">
      <c r="H47" s="23" t="s">
        <v>78</v>
      </c>
      <c r="I47" s="24" t="s">
        <v>143</v>
      </c>
      <c r="J47" s="25">
        <v>4.5</v>
      </c>
      <c r="K47" s="26">
        <v>4.95</v>
      </c>
      <c r="L47" s="26" t="s">
        <v>105</v>
      </c>
    </row>
    <row r="48" spans="8:12" ht="16" x14ac:dyDescent="0.35">
      <c r="H48" s="23" t="s">
        <v>99</v>
      </c>
      <c r="I48" s="24" t="s">
        <v>144</v>
      </c>
      <c r="J48" s="25">
        <f>10/2</f>
        <v>5</v>
      </c>
      <c r="K48" s="26">
        <v>5.58</v>
      </c>
      <c r="L48" s="26" t="s">
        <v>105</v>
      </c>
    </row>
    <row r="49" spans="8:12" ht="16" x14ac:dyDescent="0.35">
      <c r="H49" s="23" t="s">
        <v>101</v>
      </c>
      <c r="I49" s="24" t="s">
        <v>145</v>
      </c>
      <c r="J49" s="26">
        <f>0.7/2</f>
        <v>0.35</v>
      </c>
      <c r="K49" s="26">
        <v>0.63</v>
      </c>
      <c r="L49" s="26" t="s">
        <v>105</v>
      </c>
    </row>
    <row r="50" spans="8:12" ht="16" x14ac:dyDescent="0.35">
      <c r="H50" s="23" t="s">
        <v>102</v>
      </c>
      <c r="I50" s="24" t="s">
        <v>146</v>
      </c>
      <c r="J50" s="26">
        <v>6</v>
      </c>
      <c r="K50" s="26">
        <v>6</v>
      </c>
      <c r="L50" s="26" t="s">
        <v>106</v>
      </c>
    </row>
    <row r="51" spans="8:12" ht="16" x14ac:dyDescent="0.35">
      <c r="H51" s="23" t="s">
        <v>107</v>
      </c>
      <c r="I51" s="24" t="s">
        <v>147</v>
      </c>
      <c r="J51" s="26" t="s">
        <v>152</v>
      </c>
      <c r="K51" s="26">
        <v>1.88</v>
      </c>
      <c r="L51" s="26" t="s">
        <v>105</v>
      </c>
    </row>
    <row r="52" spans="8:12" ht="16" x14ac:dyDescent="0.35">
      <c r="H52" s="23" t="s">
        <v>103</v>
      </c>
      <c r="I52" s="24" t="s">
        <v>148</v>
      </c>
      <c r="J52" s="26" t="s">
        <v>8</v>
      </c>
      <c r="K52" s="25">
        <v>4.95</v>
      </c>
      <c r="L52" s="26" t="s">
        <v>105</v>
      </c>
    </row>
    <row r="53" spans="8:12" ht="16" x14ac:dyDescent="0.35">
      <c r="H53" s="23" t="s">
        <v>108</v>
      </c>
      <c r="I53" s="24" t="s">
        <v>149</v>
      </c>
      <c r="J53" s="25" t="s">
        <v>8</v>
      </c>
      <c r="K53" s="26">
        <v>4.91</v>
      </c>
      <c r="L53" s="26" t="s">
        <v>105</v>
      </c>
    </row>
    <row r="54" spans="8:12" x14ac:dyDescent="0.35">
      <c r="H54" s="20" t="s">
        <v>111</v>
      </c>
      <c r="I54" s="28"/>
      <c r="J54" s="29"/>
      <c r="K54" s="29"/>
      <c r="L54" s="30"/>
    </row>
    <row r="55" spans="8:12" x14ac:dyDescent="0.35">
      <c r="H55" s="23" t="s">
        <v>114</v>
      </c>
      <c r="I55" s="24" t="s">
        <v>141</v>
      </c>
      <c r="J55" s="26">
        <v>135</v>
      </c>
      <c r="K55" s="26">
        <v>138.5</v>
      </c>
      <c r="L55" s="26" t="s">
        <v>115</v>
      </c>
    </row>
    <row r="56" spans="8:12" x14ac:dyDescent="0.35">
      <c r="H56" s="23" t="s">
        <v>112</v>
      </c>
      <c r="I56" s="24" t="s">
        <v>113</v>
      </c>
      <c r="J56" s="26">
        <v>64.8</v>
      </c>
      <c r="K56" s="26" t="s">
        <v>8</v>
      </c>
      <c r="L56" s="26" t="s">
        <v>116</v>
      </c>
    </row>
    <row r="57" spans="8:12" x14ac:dyDescent="0.35">
      <c r="H57" s="23" t="s">
        <v>117</v>
      </c>
      <c r="I57" s="24" t="s">
        <v>118</v>
      </c>
      <c r="J57" s="26">
        <v>6.96</v>
      </c>
      <c r="K57" s="26" t="s">
        <v>8</v>
      </c>
      <c r="L57" s="26" t="s">
        <v>119</v>
      </c>
    </row>
    <row r="58" spans="8:12" x14ac:dyDescent="0.35">
      <c r="H58" s="23" t="s">
        <v>121</v>
      </c>
      <c r="I58" s="24" t="s">
        <v>120</v>
      </c>
      <c r="J58" s="25">
        <v>24.5</v>
      </c>
      <c r="K58" s="25">
        <v>10.42</v>
      </c>
      <c r="L58" s="26" t="s">
        <v>8</v>
      </c>
    </row>
    <row r="59" spans="8:12" x14ac:dyDescent="0.35">
      <c r="H59" s="23" t="s">
        <v>122</v>
      </c>
      <c r="I59" s="24" t="s">
        <v>131</v>
      </c>
      <c r="J59" s="26" t="s">
        <v>8</v>
      </c>
      <c r="K59" s="26">
        <v>0.22</v>
      </c>
      <c r="L59" s="26" t="s">
        <v>8</v>
      </c>
    </row>
    <row r="60" spans="8:12" ht="16" x14ac:dyDescent="0.35">
      <c r="H60" s="23" t="s">
        <v>140</v>
      </c>
      <c r="I60" s="24" t="s">
        <v>150</v>
      </c>
      <c r="J60" s="26" t="s">
        <v>8</v>
      </c>
      <c r="K60" s="26">
        <v>1.02</v>
      </c>
      <c r="L60" s="26" t="s">
        <v>8</v>
      </c>
    </row>
    <row r="61" spans="8:12" x14ac:dyDescent="0.35">
      <c r="H61" s="23" t="s">
        <v>153</v>
      </c>
      <c r="I61" s="21" t="s">
        <v>154</v>
      </c>
      <c r="J61" s="26" t="s">
        <v>8</v>
      </c>
      <c r="K61" s="31">
        <v>0.1265</v>
      </c>
      <c r="L61" s="26" t="s">
        <v>8</v>
      </c>
    </row>
    <row r="62" spans="8:12" x14ac:dyDescent="0.35">
      <c r="H62" s="27" t="s">
        <v>151</v>
      </c>
      <c r="I62" s="27"/>
      <c r="J62" s="27"/>
      <c r="K62" s="27"/>
      <c r="L62" s="27"/>
    </row>
  </sheetData>
  <mergeCells count="4">
    <mergeCell ref="I18:L18"/>
    <mergeCell ref="H26:L26"/>
    <mergeCell ref="I54:L54"/>
    <mergeCell ref="H62:L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2D4F-FBB2-4ED6-A77A-8F37AB202762}">
  <dimension ref="H9:P62"/>
  <sheetViews>
    <sheetView tabSelected="1" topLeftCell="E6" workbookViewId="0">
      <selection activeCell="O22" sqref="O22"/>
    </sheetView>
  </sheetViews>
  <sheetFormatPr defaultRowHeight="14.5" x14ac:dyDescent="0.35"/>
  <cols>
    <col min="8" max="8" width="26.1796875" style="1" bestFit="1" customWidth="1"/>
    <col min="9" max="9" width="3.6328125" style="19" bestFit="1" customWidth="1"/>
    <col min="10" max="10" width="20.26953125" style="7" customWidth="1"/>
    <col min="11" max="11" width="8.7265625" style="7"/>
  </cols>
  <sheetData>
    <row r="9" spans="8:16" x14ac:dyDescent="0.35">
      <c r="H9" s="20" t="s">
        <v>110</v>
      </c>
      <c r="I9" s="21"/>
      <c r="J9" s="22" t="s">
        <v>155</v>
      </c>
      <c r="K9" s="22" t="s">
        <v>104</v>
      </c>
    </row>
    <row r="10" spans="8:16" ht="16" x14ac:dyDescent="0.35">
      <c r="H10" s="23" t="s">
        <v>77</v>
      </c>
      <c r="I10" s="24" t="s">
        <v>142</v>
      </c>
      <c r="J10" s="26"/>
      <c r="K10" s="26" t="s">
        <v>105</v>
      </c>
    </row>
    <row r="11" spans="8:16" ht="16" x14ac:dyDescent="0.35">
      <c r="H11" s="23" t="s">
        <v>78</v>
      </c>
      <c r="I11" s="24" t="s">
        <v>143</v>
      </c>
      <c r="J11" s="26"/>
      <c r="K11" s="26" t="s">
        <v>105</v>
      </c>
    </row>
    <row r="12" spans="8:16" ht="16" x14ac:dyDescent="0.35">
      <c r="H12" s="23" t="s">
        <v>99</v>
      </c>
      <c r="I12" s="24" t="s">
        <v>144</v>
      </c>
      <c r="J12" s="26"/>
      <c r="K12" s="26" t="s">
        <v>105</v>
      </c>
    </row>
    <row r="13" spans="8:16" ht="16" x14ac:dyDescent="0.35">
      <c r="H13" s="23" t="s">
        <v>101</v>
      </c>
      <c r="I13" s="24" t="s">
        <v>145</v>
      </c>
      <c r="J13" s="26"/>
      <c r="K13" s="26" t="s">
        <v>105</v>
      </c>
    </row>
    <row r="14" spans="8:16" ht="16" x14ac:dyDescent="0.35">
      <c r="H14" s="23" t="s">
        <v>102</v>
      </c>
      <c r="I14" s="24" t="s">
        <v>146</v>
      </c>
      <c r="J14" s="26"/>
      <c r="K14" s="26" t="s">
        <v>106</v>
      </c>
      <c r="N14" t="s">
        <v>157</v>
      </c>
      <c r="O14">
        <v>3</v>
      </c>
    </row>
    <row r="15" spans="8:16" ht="16" x14ac:dyDescent="0.35">
      <c r="H15" s="23" t="s">
        <v>107</v>
      </c>
      <c r="I15" s="24" t="s">
        <v>147</v>
      </c>
      <c r="J15" s="26"/>
      <c r="K15" s="26" t="s">
        <v>105</v>
      </c>
      <c r="N15" t="s">
        <v>158</v>
      </c>
      <c r="O15">
        <v>0.45</v>
      </c>
      <c r="P15" t="s">
        <v>105</v>
      </c>
    </row>
    <row r="16" spans="8:16" ht="16" x14ac:dyDescent="0.35">
      <c r="H16" s="23" t="s">
        <v>103</v>
      </c>
      <c r="I16" s="24" t="s">
        <v>148</v>
      </c>
      <c r="J16" s="25"/>
      <c r="K16" s="26" t="s">
        <v>105</v>
      </c>
      <c r="N16" t="s">
        <v>159</v>
      </c>
      <c r="O16">
        <f>O14*PI()*O15^2</f>
        <v>1.9085175370557994</v>
      </c>
      <c r="P16" t="s">
        <v>156</v>
      </c>
    </row>
    <row r="17" spans="8:16" ht="16" x14ac:dyDescent="0.35">
      <c r="H17" s="23" t="s">
        <v>108</v>
      </c>
      <c r="I17" s="24" t="s">
        <v>149</v>
      </c>
      <c r="J17" s="26"/>
      <c r="K17" s="26" t="s">
        <v>105</v>
      </c>
    </row>
    <row r="18" spans="8:16" x14ac:dyDescent="0.35">
      <c r="H18" s="20" t="s">
        <v>111</v>
      </c>
      <c r="I18" s="28"/>
      <c r="J18" s="29"/>
      <c r="K18" s="30"/>
      <c r="N18" t="s">
        <v>160</v>
      </c>
      <c r="O18">
        <f>0.8</f>
        <v>0.8</v>
      </c>
      <c r="P18" t="s">
        <v>156</v>
      </c>
    </row>
    <row r="19" spans="8:16" x14ac:dyDescent="0.35">
      <c r="H19" s="23" t="s">
        <v>114</v>
      </c>
      <c r="I19" s="24" t="s">
        <v>141</v>
      </c>
      <c r="J19" s="26"/>
      <c r="K19" s="26" t="s">
        <v>115</v>
      </c>
      <c r="N19" t="s">
        <v>161</v>
      </c>
      <c r="O19">
        <f>PI()*O18^2</f>
        <v>2.0106192982974678</v>
      </c>
      <c r="P19" t="s">
        <v>156</v>
      </c>
    </row>
    <row r="20" spans="8:16" x14ac:dyDescent="0.35">
      <c r="H20" s="23" t="s">
        <v>112</v>
      </c>
      <c r="I20" s="24" t="s">
        <v>113</v>
      </c>
      <c r="J20" s="26"/>
      <c r="K20" s="26" t="s">
        <v>116</v>
      </c>
    </row>
    <row r="21" spans="8:16" x14ac:dyDescent="0.35">
      <c r="H21" s="23" t="s">
        <v>117</v>
      </c>
      <c r="I21" s="24" t="s">
        <v>118</v>
      </c>
      <c r="J21" s="26"/>
      <c r="K21" s="26" t="s">
        <v>119</v>
      </c>
    </row>
    <row r="22" spans="8:16" x14ac:dyDescent="0.35">
      <c r="H22" s="23" t="s">
        <v>121</v>
      </c>
      <c r="I22" s="24" t="s">
        <v>120</v>
      </c>
      <c r="J22" s="25"/>
      <c r="K22" s="26" t="s">
        <v>8</v>
      </c>
    </row>
    <row r="23" spans="8:16" x14ac:dyDescent="0.35">
      <c r="H23" s="23" t="s">
        <v>122</v>
      </c>
      <c r="I23" s="24" t="s">
        <v>131</v>
      </c>
      <c r="J23" s="26"/>
      <c r="K23" s="26" t="s">
        <v>8</v>
      </c>
    </row>
    <row r="24" spans="8:16" ht="16" x14ac:dyDescent="0.35">
      <c r="H24" s="23" t="s">
        <v>140</v>
      </c>
      <c r="I24" s="24" t="s">
        <v>150</v>
      </c>
      <c r="J24" s="26"/>
      <c r="K24" s="26" t="s">
        <v>8</v>
      </c>
    </row>
    <row r="25" spans="8:16" x14ac:dyDescent="0.35">
      <c r="H25" s="23" t="s">
        <v>153</v>
      </c>
      <c r="I25" s="21" t="s">
        <v>154</v>
      </c>
      <c r="J25" s="31"/>
      <c r="K25" s="26" t="s">
        <v>8</v>
      </c>
    </row>
    <row r="26" spans="8:16" x14ac:dyDescent="0.35">
      <c r="H26" s="27" t="s">
        <v>151</v>
      </c>
      <c r="I26" s="27"/>
      <c r="J26" s="27"/>
      <c r="K26" s="27"/>
    </row>
    <row r="45" spans="8:11" x14ac:dyDescent="0.35">
      <c r="H45" s="20" t="s">
        <v>110</v>
      </c>
      <c r="I45" s="21"/>
      <c r="J45" s="22" t="s">
        <v>76</v>
      </c>
      <c r="K45" s="22" t="s">
        <v>104</v>
      </c>
    </row>
    <row r="46" spans="8:11" ht="16" x14ac:dyDescent="0.35">
      <c r="H46" s="23" t="s">
        <v>77</v>
      </c>
      <c r="I46" s="24" t="s">
        <v>142</v>
      </c>
      <c r="J46" s="26">
        <v>4.95</v>
      </c>
      <c r="K46" s="26" t="s">
        <v>105</v>
      </c>
    </row>
    <row r="47" spans="8:11" ht="16" x14ac:dyDescent="0.35">
      <c r="H47" s="23" t="s">
        <v>78</v>
      </c>
      <c r="I47" s="24" t="s">
        <v>143</v>
      </c>
      <c r="J47" s="26">
        <v>4.95</v>
      </c>
      <c r="K47" s="26" t="s">
        <v>105</v>
      </c>
    </row>
    <row r="48" spans="8:11" ht="16" x14ac:dyDescent="0.35">
      <c r="H48" s="23" t="s">
        <v>99</v>
      </c>
      <c r="I48" s="24" t="s">
        <v>144</v>
      </c>
      <c r="J48" s="26">
        <v>5.58</v>
      </c>
      <c r="K48" s="26" t="s">
        <v>105</v>
      </c>
    </row>
    <row r="49" spans="8:11" ht="16" x14ac:dyDescent="0.35">
      <c r="H49" s="23" t="s">
        <v>101</v>
      </c>
      <c r="I49" s="24" t="s">
        <v>145</v>
      </c>
      <c r="J49" s="26">
        <v>0.63</v>
      </c>
      <c r="K49" s="26" t="s">
        <v>105</v>
      </c>
    </row>
    <row r="50" spans="8:11" ht="16" x14ac:dyDescent="0.35">
      <c r="H50" s="23" t="s">
        <v>102</v>
      </c>
      <c r="I50" s="24" t="s">
        <v>146</v>
      </c>
      <c r="J50" s="26">
        <v>6</v>
      </c>
      <c r="K50" s="26" t="s">
        <v>106</v>
      </c>
    </row>
    <row r="51" spans="8:11" ht="16" x14ac:dyDescent="0.35">
      <c r="H51" s="23" t="s">
        <v>107</v>
      </c>
      <c r="I51" s="24" t="s">
        <v>147</v>
      </c>
      <c r="J51" s="26">
        <v>1.88</v>
      </c>
      <c r="K51" s="26" t="s">
        <v>105</v>
      </c>
    </row>
    <row r="52" spans="8:11" ht="16" x14ac:dyDescent="0.35">
      <c r="H52" s="23" t="s">
        <v>103</v>
      </c>
      <c r="I52" s="24" t="s">
        <v>148</v>
      </c>
      <c r="J52" s="25">
        <v>4.95</v>
      </c>
      <c r="K52" s="26" t="s">
        <v>105</v>
      </c>
    </row>
    <row r="53" spans="8:11" ht="16" x14ac:dyDescent="0.35">
      <c r="H53" s="23" t="s">
        <v>108</v>
      </c>
      <c r="I53" s="24" t="s">
        <v>149</v>
      </c>
      <c r="J53" s="26">
        <v>4.91</v>
      </c>
      <c r="K53" s="26" t="s">
        <v>105</v>
      </c>
    </row>
    <row r="54" spans="8:11" x14ac:dyDescent="0.35">
      <c r="H54" s="20" t="s">
        <v>111</v>
      </c>
      <c r="I54" s="28"/>
      <c r="J54" s="29"/>
      <c r="K54" s="30"/>
    </row>
    <row r="55" spans="8:11" x14ac:dyDescent="0.35">
      <c r="H55" s="23" t="s">
        <v>114</v>
      </c>
      <c r="I55" s="24" t="s">
        <v>141</v>
      </c>
      <c r="J55" s="26">
        <v>138.5</v>
      </c>
      <c r="K55" s="26" t="s">
        <v>115</v>
      </c>
    </row>
    <row r="56" spans="8:11" x14ac:dyDescent="0.35">
      <c r="H56" s="23" t="s">
        <v>112</v>
      </c>
      <c r="I56" s="24" t="s">
        <v>113</v>
      </c>
      <c r="J56" s="26" t="s">
        <v>8</v>
      </c>
      <c r="K56" s="26" t="s">
        <v>116</v>
      </c>
    </row>
    <row r="57" spans="8:11" x14ac:dyDescent="0.35">
      <c r="H57" s="23" t="s">
        <v>117</v>
      </c>
      <c r="I57" s="24" t="s">
        <v>118</v>
      </c>
      <c r="J57" s="26" t="s">
        <v>8</v>
      </c>
      <c r="K57" s="26" t="s">
        <v>119</v>
      </c>
    </row>
    <row r="58" spans="8:11" x14ac:dyDescent="0.35">
      <c r="H58" s="23" t="s">
        <v>121</v>
      </c>
      <c r="I58" s="24" t="s">
        <v>120</v>
      </c>
      <c r="J58" s="25">
        <v>10.42</v>
      </c>
      <c r="K58" s="26" t="s">
        <v>8</v>
      </c>
    </row>
    <row r="59" spans="8:11" x14ac:dyDescent="0.35">
      <c r="H59" s="23" t="s">
        <v>122</v>
      </c>
      <c r="I59" s="24" t="s">
        <v>131</v>
      </c>
      <c r="J59" s="26">
        <v>0.22</v>
      </c>
      <c r="K59" s="26" t="s">
        <v>8</v>
      </c>
    </row>
    <row r="60" spans="8:11" ht="16" x14ac:dyDescent="0.35">
      <c r="H60" s="23" t="s">
        <v>140</v>
      </c>
      <c r="I60" s="24" t="s">
        <v>150</v>
      </c>
      <c r="J60" s="26">
        <v>1.02</v>
      </c>
      <c r="K60" s="26" t="s">
        <v>8</v>
      </c>
    </row>
    <row r="61" spans="8:11" x14ac:dyDescent="0.35">
      <c r="H61" s="23" t="s">
        <v>153</v>
      </c>
      <c r="I61" s="21" t="s">
        <v>154</v>
      </c>
      <c r="J61" s="31">
        <v>0.1265</v>
      </c>
      <c r="K61" s="26" t="s">
        <v>8</v>
      </c>
    </row>
    <row r="62" spans="8:11" x14ac:dyDescent="0.35">
      <c r="H62" s="27" t="s">
        <v>151</v>
      </c>
      <c r="I62" s="27"/>
      <c r="J62" s="27"/>
      <c r="K62" s="27"/>
    </row>
  </sheetData>
  <mergeCells count="4">
    <mergeCell ref="I18:K18"/>
    <mergeCell ref="H26:K26"/>
    <mergeCell ref="I54:K54"/>
    <mergeCell ref="H62:K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Medidas paper</vt:lpstr>
      <vt:lpstr>tabelas RD</vt:lpstr>
      <vt:lpstr>tabelas Alves</vt:lpstr>
      <vt:lpstr>tabelas 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Goulart</dc:creator>
  <cp:lastModifiedBy>Alexandre Goulart</cp:lastModifiedBy>
  <dcterms:created xsi:type="dcterms:W3CDTF">2022-09-27T15:39:01Z</dcterms:created>
  <dcterms:modified xsi:type="dcterms:W3CDTF">2022-10-15T12:57:39Z</dcterms:modified>
</cp:coreProperties>
</file>