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 activeTab="1"/>
  </bookViews>
  <sheets>
    <sheet name="Assessment" sheetId="1" r:id="rId1"/>
    <sheet name="Dashboard" sheetId="2" r:id="rId2"/>
  </sheets>
  <definedNames>
    <definedName name="ExternalData_1" localSheetId="0" hidden="1">Assessment!$A$1:$L$31</definedName>
    <definedName name="Slicer_Dia_da_semana">#N/A</definedName>
    <definedName name="Slicer_Rede_Social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6"/>
        <x14:slicerCache r:id="rId5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social_network" type="6" background="1" refreshedVersion="2" saveData="1">
    <textPr sourceFile="C:\Users\Alexandre Pedro\Desktop\BASE_CODING\Classes\Data_Analytics\Class02\challenge\files\csv\social_network.csv" tab="0" comma="1">
      <textFields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<sst xmlns="http://schemas.openxmlformats.org/spreadsheetml/2006/main" count="169" uniqueCount="69">
  <si>
    <t>Titulo do Video</t>
  </si>
  <si>
    <t>Visualizações</t>
  </si>
  <si>
    <t>Data da Visualização</t>
  </si>
  <si>
    <t>Dia da semana</t>
  </si>
  <si>
    <t>Horário de Visualização</t>
  </si>
  <si>
    <t>Hora de Visualização</t>
  </si>
  <si>
    <t>Período do dia</t>
  </si>
  <si>
    <t>Horário da Visualização</t>
  </si>
  <si>
    <t>Monetização (R$ )</t>
  </si>
  <si>
    <t>Monetização</t>
  </si>
  <si>
    <t>Rede Social (antiga)</t>
  </si>
  <si>
    <t>Rede Social</t>
  </si>
  <si>
    <t>Power BI</t>
  </si>
  <si>
    <t>82.01</t>
  </si>
  <si>
    <t>YouT</t>
  </si>
  <si>
    <t>Soma de Monetização</t>
  </si>
  <si>
    <t>Excel</t>
  </si>
  <si>
    <t>416.65</t>
  </si>
  <si>
    <t>TikTok</t>
  </si>
  <si>
    <t>Instagram</t>
  </si>
  <si>
    <t>Soma de Visualizações</t>
  </si>
  <si>
    <t>111.06</t>
  </si>
  <si>
    <t>Tableau</t>
  </si>
  <si>
    <t>25.76</t>
  </si>
  <si>
    <t>YouTube</t>
  </si>
  <si>
    <t>Madrugada</t>
  </si>
  <si>
    <t>399.22</t>
  </si>
  <si>
    <t>Insta</t>
  </si>
  <si>
    <t>Total geral</t>
  </si>
  <si>
    <t>Manhã</t>
  </si>
  <si>
    <t>Looker</t>
  </si>
  <si>
    <t>194.4</t>
  </si>
  <si>
    <t>Noite</t>
  </si>
  <si>
    <t>405.72</t>
  </si>
  <si>
    <t>495.57</t>
  </si>
  <si>
    <t>401.64</t>
  </si>
  <si>
    <t>54.88</t>
  </si>
  <si>
    <t>66.47</t>
  </si>
  <si>
    <t>Tarde</t>
  </si>
  <si>
    <t>424.29</t>
  </si>
  <si>
    <t>368.45</t>
  </si>
  <si>
    <t>43.99</t>
  </si>
  <si>
    <t>dom</t>
  </si>
  <si>
    <t>301.48</t>
  </si>
  <si>
    <t>qua</t>
  </si>
  <si>
    <t>202.82</t>
  </si>
  <si>
    <t>qui</t>
  </si>
  <si>
    <t>115.41</t>
  </si>
  <si>
    <t>sáb</t>
  </si>
  <si>
    <t>446.7</t>
  </si>
  <si>
    <t>seg</t>
  </si>
  <si>
    <t>495.2</t>
  </si>
  <si>
    <t>TikTak</t>
  </si>
  <si>
    <t>sex</t>
  </si>
  <si>
    <t>373.53</t>
  </si>
  <si>
    <t>ter</t>
  </si>
  <si>
    <t>166.6</t>
  </si>
  <si>
    <t>474.8</t>
  </si>
  <si>
    <t>179.19</t>
  </si>
  <si>
    <t>Tiktak</t>
  </si>
  <si>
    <t>198.98</t>
  </si>
  <si>
    <t>318.82</t>
  </si>
  <si>
    <t>MAIOR VISUALIZAÇÕES</t>
  </si>
  <si>
    <t>320.82</t>
  </si>
  <si>
    <t>HORA CORRESPONDENTE</t>
  </si>
  <si>
    <t>362.63</t>
  </si>
  <si>
    <t>153.64</t>
  </si>
  <si>
    <t>23.05</t>
  </si>
  <si>
    <t>101.64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</si>
</sst>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[$-416]dddd\,d\ &quot;de&quot;\ mmmm\ &quot;de&quot;\ yyyy;@"/>
    <numFmt numFmtId="181" formatCode="dd/mm/yyyy\ h:mm"/>
    <numFmt numFmtId="182" formatCode="&quot;R$&quot;\ #,##0.00_);[Red]\(&quot;R$&quot;\ #,###.00\)"/>
    <numFmt numFmtId="183" formatCode="&quot;R$&quot;\ #,##0.00;\-&quot;R$&quot;\ #,##0.00"/>
    <numFmt numFmtId="184" formatCode="&quot;R$&quot;\ #,##0.00;\-&quot;R$&quot;\ #,##0.00"/>
    <numFmt numFmtId="185" formatCode="&quot;R$&quot;\ #,##0.00;\-&quot;R$&quot;\ #,##0.00"/>
  </numFmts>
  <fonts count="21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NumberFormat="1">
      <alignment vertical="center"/>
    </xf>
    <xf numFmtId="182" fontId="0" fillId="0" borderId="0" xfId="0" applyNumberFormat="1" applyAlignment="1">
      <alignment horizontal="distributed" vertical="center"/>
    </xf>
    <xf numFmtId="0" fontId="0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183" fontId="1" fillId="0" borderId="0" xfId="0" applyNumberFormat="1" applyFont="1">
      <alignment vertical="center"/>
    </xf>
    <xf numFmtId="182" fontId="0" fillId="0" borderId="0" xfId="0" applyNumberFormat="1">
      <alignment vertical="center"/>
    </xf>
    <xf numFmtId="0" fontId="0" fillId="0" borderId="0" xfId="0" applyAlignment="1">
      <alignment horizontal="justify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45">
    <dxf>
      <font>
        <sz val="11"/>
      </font>
    </dxf>
    <dxf>
      <font>
        <sz val="12"/>
      </font>
    </dxf>
    <dxf>
      <font>
        <sz val="11"/>
      </font>
    </dxf>
    <dxf>
      <font>
        <sz val="12"/>
      </font>
    </dxf>
    <dxf>
      <font>
        <sz val="11"/>
      </font>
    </dxf>
    <dxf>
      <font>
        <sz val="12"/>
      </font>
    </dxf>
    <dxf>
      <font>
        <sz val="11"/>
      </font>
    </dxf>
    <dxf>
      <font>
        <sz val="12"/>
      </font>
    </dxf>
    <dxf>
      <font>
        <sz val="11"/>
      </font>
    </dxf>
    <dxf>
      <font>
        <sz val="12"/>
      </font>
    </dxf>
    <dxf>
      <font>
        <sz val="11"/>
      </font>
    </dxf>
    <dxf>
      <font>
        <sz val="12"/>
      </font>
    </dxf>
    <dxf>
      <numFmt numFmtId="180" formatCode="[$-416]dddd\,d\ &quot;de&quot;\ mmmm\ &quot;de&quot;\ yyyy;@"/>
    </dxf>
    <dxf>
      <numFmt numFmtId="181" formatCode="dd/mm/yyyy\ h:mm"/>
    </dxf>
    <dxf>
      <numFmt numFmtId="181" formatCode="dd/mm/yyyy\ h:mm"/>
    </dxf>
    <dxf>
      <numFmt numFmtId="0" formatCode="General"/>
    </dxf>
    <dxf>
      <numFmt numFmtId="181" formatCode="dd/mm/yyyy\ h:mm"/>
    </dxf>
    <dxf>
      <numFmt numFmtId="181" formatCode="dd/mm/yyyy\ h:mm"/>
    </dxf>
    <dxf>
      <numFmt numFmtId="182" formatCode="&quot;R$&quot;\ #,##0.00_);[Red]\(&quot;R$&quot;\ #,###.00\)"/>
      <alignment horizontal="distributed" vertical="center"/>
    </dxf>
    <dxf>
      <font>
        <u val="none"/>
      </font>
    </dxf>
    <dxf>
      <numFmt numFmtId="0" formatCode="General"/>
    </dxf>
    <dxf>
      <fill>
        <patternFill patternType="solid">
          <fgColor rgb="FF000000" tint="0.799981688894314"/>
          <bgColor rgb="FF000000" tint="0.799981688894314"/>
        </patternFill>
      </fill>
    </dxf>
    <dxf>
      <fill>
        <patternFill patternType="solid">
          <fgColor rgb="FF000000" tint="0.799981688894314"/>
          <bgColor rgb="FF000000" tint="0.79998168889431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top style="double">
          <color rgb="FF000000"/>
        </top>
      </border>
    </dxf>
    <dxf>
      <font>
        <b val="1"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horizontal style="thin">
          <color rgb="FF000000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Dark" pivot="0" count="7" xr9:uid="{A23A6A0A-29F2-439B-92E2-2009244044D1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TableStylePreset3_Accent1" pivot="0" count="7" xr9:uid="{59DB682C-5494-4EDE-A608-00C9E5F0F923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PivotStylePreset2_Accent1" table="0" count="10" xr9:uid="{267968C8-6FFD-4C36-ACC1-9EA1FD1885CA}">
      <tableStyleElement type="headerRow" dxfId="44"/>
      <tableStyleElement type="totalRow" dxfId="43"/>
      <tableStyleElement type="firstRowStripe" dxfId="42"/>
      <tableStyleElement type="firstColumnStripe" dxfId="41"/>
      <tableStyleElement type="firstSubtotalRow" dxfId="40"/>
      <tableStyleElement type="secondSubtotalRow" dxfId="39"/>
      <tableStyleElement type="firstRowSubheading" dxfId="38"/>
      <tableStyleElement type="secondRowSubheading" dxfId="37"/>
      <tableStyleElement type="pageFieldLabels" dxfId="36"/>
      <tableStyleElement type="pageFieldValues" dxfId="35"/>
    </tableStyle>
  </tableStyles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[Dashboard-Redes_Sociais.xlsx]Assessment!Tabela 
Dinâmica1</c:name>
    <c:fmtId val="0"/>
  </c:pivotSource>
  <c:chart>
    <c:autoTitleDeleted val="1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>
        <c:manualLayout>
          <c:layoutTarget val="inner"/>
          <c:xMode val="edge"/>
          <c:yMode val="edge"/>
          <c:x val="0.0764105263157895"/>
          <c:y val="0.102037037037037"/>
          <c:w val="0.696126315789474"/>
          <c:h val="0.79037037037037"/>
        </c:manualLayout>
      </c:layout>
      <c:pie3DChart>
        <c:varyColors val="1"/>
        <c:ser>
          <c:idx val="0"/>
          <c:order val="0"/>
          <c:tx>
            <c:strRef>
              <c:f>Assessment!$O$2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dLbl>
              <c:idx val="0"/>
              <c:layout>
                <c:manualLayout>
                  <c:x val="0.0404051115705925"/>
                  <c:y val="-0.030160142221803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116618562519354"/>
                  <c:y val="0.1408334624886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214932069652959"/>
                  <c:y val="-0.43497200185707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Assessment!$N$3:$N$6</c:f>
              <c:strCache>
                <c:ptCount val="3"/>
                <c:pt idx="0">
                  <c:v>Instagram</c:v>
                </c:pt>
                <c:pt idx="1">
                  <c:v>TikTok</c:v>
                </c:pt>
                <c:pt idx="2">
                  <c:v>YouTube</c:v>
                </c:pt>
              </c:strCache>
            </c:strRef>
          </c:cat>
          <c:val>
            <c:numRef>
              <c:f>Assessment!$O$3:$O$6</c:f>
              <c:numCache>
                <c:formatCode>"R$"\ #,##0.00;\-"R$"\ #,##0.00</c:formatCode>
                <c:ptCount val="3"/>
                <c:pt idx="0">
                  <c:v>1455.13</c:v>
                </c:pt>
                <c:pt idx="1">
                  <c:v>2185.17</c:v>
                </c:pt>
                <c:pt idx="2">
                  <c:v>4085.12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71bf87f-1cbb-402e-9e28-8f6f7b1537f1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[Dashboard-Redes_Sociais.xlsx]Assessment!Tabela 
Dinâmica3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Assessment!$O$14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Assessment!$N$15:$N$22</c:f>
              <c:strCache>
                <c:ptCount val="7"/>
                <c:pt idx="0">
                  <c:v>dom</c:v>
                </c:pt>
                <c:pt idx="1">
                  <c:v>qua</c:v>
                </c:pt>
                <c:pt idx="2">
                  <c:v>qui</c:v>
                </c:pt>
                <c:pt idx="3">
                  <c:v>sáb</c:v>
                </c:pt>
                <c:pt idx="4">
                  <c:v>seg</c:v>
                </c:pt>
                <c:pt idx="5">
                  <c:v>sex</c:v>
                </c:pt>
                <c:pt idx="6">
                  <c:v>ter</c:v>
                </c:pt>
              </c:strCache>
            </c:strRef>
          </c:cat>
          <c:val>
            <c:numRef>
              <c:f>Assessment!$O$15:$O$22</c:f>
              <c:numCache>
                <c:formatCode>"R$"\ #,##0.00;\-"R$"\ #,##0.00</c:formatCode>
                <c:ptCount val="7"/>
                <c:pt idx="0">
                  <c:v>265.45</c:v>
                </c:pt>
                <c:pt idx="1">
                  <c:v>947.95</c:v>
                </c:pt>
                <c:pt idx="2">
                  <c:v>1385.82</c:v>
                </c:pt>
                <c:pt idx="3">
                  <c:v>644.33</c:v>
                </c:pt>
                <c:pt idx="4">
                  <c:v>320.82</c:v>
                </c:pt>
                <c:pt idx="5">
                  <c:v>2319.14</c:v>
                </c:pt>
                <c:pt idx="6">
                  <c:v>1841.91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698142903"/>
        <c:axId val="737422078"/>
      </c:barChart>
      <c:catAx>
        <c:axId val="69814290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7422078"/>
        <c:crosses val="autoZero"/>
        <c:auto val="1"/>
        <c:lblAlgn val="ctr"/>
        <c:lblOffset val="100"/>
        <c:noMultiLvlLbl val="0"/>
      </c:catAx>
      <c:valAx>
        <c:axId val="73742207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R$&quot;\ #,##0.00;\-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8142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775c8b5-73a4-4658-a769-7a93cec77f3f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pt-BR" sz="1000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[Dashboard-Redes_Sociais.xlsx]Assessment!Tabela 
Dinâmica5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Assessment!$O$44:$O$45</c:f>
              <c:strCache>
                <c:ptCount val="1"/>
                <c:pt idx="0">
                  <c:v>sex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Assessment!$N$46:$N$49</c:f>
              <c:strCache>
                <c:ptCount val="3"/>
                <c:pt idx="0">
                  <c:v>Instagram</c:v>
                </c:pt>
                <c:pt idx="1">
                  <c:v>TikTok</c:v>
                </c:pt>
                <c:pt idx="2">
                  <c:v>YouTube</c:v>
                </c:pt>
              </c:strCache>
            </c:strRef>
          </c:cat>
          <c:val>
            <c:numRef>
              <c:f>Assessment!$O$46:$O$49</c:f>
              <c:numCache>
                <c:formatCode>General</c:formatCode>
                <c:ptCount val="3"/>
                <c:pt idx="0">
                  <c:v>4494</c:v>
                </c:pt>
                <c:pt idx="1">
                  <c:v>6964</c:v>
                </c:pt>
                <c:pt idx="2">
                  <c:v>9425</c:v>
                </c:pt>
              </c:numCache>
            </c:numRef>
          </c:val>
        </c:ser>
        <c:ser>
          <c:idx val="1"/>
          <c:order val="1"/>
          <c:tx>
            <c:strRef>
              <c:f>Assessment!$P$44:$P$45</c:f>
              <c:strCache>
                <c:ptCount val="1"/>
                <c:pt idx="0">
                  <c:v>qui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Assessment!$N$46:$N$49</c:f>
              <c:strCache>
                <c:ptCount val="3"/>
                <c:pt idx="0">
                  <c:v>Instagram</c:v>
                </c:pt>
                <c:pt idx="1">
                  <c:v>TikTok</c:v>
                </c:pt>
                <c:pt idx="2">
                  <c:v>YouTube</c:v>
                </c:pt>
              </c:strCache>
            </c:strRef>
          </c:cat>
          <c:val>
            <c:numRef>
              <c:f>Assessment!$P$46:$P$49</c:f>
              <c:numCache>
                <c:formatCode>General</c:formatCode>
                <c:ptCount val="3"/>
                <c:pt idx="0">
                  <c:v>4064</c:v>
                </c:pt>
                <c:pt idx="1">
                  <c:v>3321</c:v>
                </c:pt>
                <c:pt idx="2">
                  <c:v>8817</c:v>
                </c:pt>
              </c:numCache>
            </c:numRef>
          </c:val>
        </c:ser>
        <c:ser>
          <c:idx val="2"/>
          <c:order val="2"/>
          <c:tx>
            <c:strRef>
              <c:f>Assessment!$Q$44:$Q$45</c:f>
              <c:strCache>
                <c:ptCount val="1"/>
                <c:pt idx="0">
                  <c:v>qua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Assessment!$N$46:$N$49</c:f>
              <c:strCache>
                <c:ptCount val="3"/>
                <c:pt idx="0">
                  <c:v>Instagram</c:v>
                </c:pt>
                <c:pt idx="1">
                  <c:v>TikTok</c:v>
                </c:pt>
                <c:pt idx="2">
                  <c:v>YouTube</c:v>
                </c:pt>
              </c:strCache>
            </c:strRef>
          </c:cat>
          <c:val>
            <c:numRef>
              <c:f>Assessment!$Q$46:$Q$49</c:f>
              <c:numCache>
                <c:formatCode>General</c:formatCode>
                <c:ptCount val="3"/>
                <c:pt idx="0">
                  <c:v>4341</c:v>
                </c:pt>
                <c:pt idx="1">
                  <c:v>4898</c:v>
                </c:pt>
                <c:pt idx="2">
                  <c:v>10076</c:v>
                </c:pt>
              </c:numCache>
            </c:numRef>
          </c:val>
        </c:ser>
        <c:ser>
          <c:idx val="3"/>
          <c:order val="3"/>
          <c:tx>
            <c:strRef>
              <c:f>Assessment!$R$44:$R$45</c:f>
              <c:strCache>
                <c:ptCount val="1"/>
                <c:pt idx="0">
                  <c:v>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Assessment!$N$46:$N$49</c:f>
              <c:strCache>
                <c:ptCount val="3"/>
                <c:pt idx="0">
                  <c:v>Instagram</c:v>
                </c:pt>
                <c:pt idx="1">
                  <c:v>TikTok</c:v>
                </c:pt>
                <c:pt idx="2">
                  <c:v>YouTube</c:v>
                </c:pt>
              </c:strCache>
            </c:strRef>
          </c:cat>
          <c:val>
            <c:numRef>
              <c:f>Assessment!$R$46:$R$49</c:f>
              <c:numCache>
                <c:formatCode>General</c:formatCode>
                <c:ptCount val="3"/>
                <c:pt idx="0">
                  <c:v>4487</c:v>
                </c:pt>
                <c:pt idx="1">
                  <c:v>9603</c:v>
                </c:pt>
                <c:pt idx="2">
                  <c:v>1264</c:v>
                </c:pt>
              </c:numCache>
            </c:numRef>
          </c:val>
        </c:ser>
        <c:ser>
          <c:idx val="4"/>
          <c:order val="4"/>
          <c:tx>
            <c:strRef>
              <c:f>Assessment!$S$44:$S$45</c:f>
              <c:strCache>
                <c:ptCount val="1"/>
                <c:pt idx="0">
                  <c:v>dom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Assessment!$N$46:$N$49</c:f>
              <c:strCache>
                <c:ptCount val="3"/>
                <c:pt idx="0">
                  <c:v>Instagram</c:v>
                </c:pt>
                <c:pt idx="1">
                  <c:v>TikTok</c:v>
                </c:pt>
                <c:pt idx="2">
                  <c:v>YouTube</c:v>
                </c:pt>
              </c:strCache>
            </c:strRef>
          </c:cat>
          <c:val>
            <c:numRef>
              <c:f>Assessment!$S$46:$S$49</c:f>
              <c:numCache>
                <c:formatCode>General</c:formatCode>
                <c:ptCount val="3"/>
                <c:pt idx="0">
                  <c:v>2620</c:v>
                </c:pt>
                <c:pt idx="2">
                  <c:v>3335</c:v>
                </c:pt>
              </c:numCache>
            </c:numRef>
          </c:val>
        </c:ser>
        <c:ser>
          <c:idx val="5"/>
          <c:order val="5"/>
          <c:tx>
            <c:strRef>
              <c:f>Assessment!$T$44:$T$45</c:f>
              <c:strCache>
                <c:ptCount val="1"/>
                <c:pt idx="0">
                  <c:v>sáb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Assessment!$N$46:$N$49</c:f>
              <c:strCache>
                <c:ptCount val="3"/>
                <c:pt idx="0">
                  <c:v>Instagram</c:v>
                </c:pt>
                <c:pt idx="1">
                  <c:v>TikTok</c:v>
                </c:pt>
                <c:pt idx="2">
                  <c:v>YouTube</c:v>
                </c:pt>
              </c:strCache>
            </c:strRef>
          </c:cat>
          <c:val>
            <c:numRef>
              <c:f>Assessment!$T$46:$T$49</c:f>
              <c:numCache>
                <c:formatCode>General</c:formatCode>
                <c:ptCount val="3"/>
                <c:pt idx="0">
                  <c:v>799</c:v>
                </c:pt>
                <c:pt idx="1">
                  <c:v>2721</c:v>
                </c:pt>
                <c:pt idx="2">
                  <c:v>4284</c:v>
                </c:pt>
              </c:numCache>
            </c:numRef>
          </c:val>
        </c:ser>
        <c:ser>
          <c:idx val="6"/>
          <c:order val="6"/>
          <c:tx>
            <c:strRef>
              <c:f>Assessment!$U$44:$U$45</c:f>
              <c:strCache>
                <c:ptCount val="1"/>
                <c:pt idx="0">
                  <c:v>seg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Assessment!$N$46:$N$49</c:f>
              <c:strCache>
                <c:ptCount val="3"/>
                <c:pt idx="0">
                  <c:v>Instagram</c:v>
                </c:pt>
                <c:pt idx="1">
                  <c:v>TikTok</c:v>
                </c:pt>
                <c:pt idx="2">
                  <c:v>YouTube</c:v>
                </c:pt>
              </c:strCache>
            </c:strRef>
          </c:cat>
          <c:val>
            <c:numRef>
              <c:f>Assessment!$U$46:$U$49</c:f>
              <c:numCache>
                <c:formatCode>General</c:formatCode>
                <c:ptCount val="3"/>
                <c:pt idx="2">
                  <c:v>1411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08340055"/>
        <c:axId val="521965230"/>
      </c:barChart>
      <c:catAx>
        <c:axId val="108340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965230"/>
        <c:crosses val="autoZero"/>
        <c:auto val="1"/>
        <c:lblAlgn val="ctr"/>
        <c:lblOffset val="100"/>
        <c:noMultiLvlLbl val="0"/>
      </c:catAx>
      <c:valAx>
        <c:axId val="5219652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340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56305f5-0703-47aa-af5f-c8b1aefa5d08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[Dashboard-Redes_Sociais.xlsx]Assessment!Tabela 
Dinâmica2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158314855875831"/>
          <c:y val="0.0641025641025641"/>
          <c:w val="0.754497941083307"/>
          <c:h val="0.7949883449883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Assessment!$O$8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Assessment!$N$9:$N$12</c:f>
              <c:strCache>
                <c:ptCount val="3"/>
                <c:pt idx="0">
                  <c:v>Instagram</c:v>
                </c:pt>
                <c:pt idx="1">
                  <c:v>TikTok</c:v>
                </c:pt>
                <c:pt idx="2">
                  <c:v>YouTube</c:v>
                </c:pt>
              </c:strCache>
            </c:strRef>
          </c:cat>
          <c:val>
            <c:numRef>
              <c:f>Assessment!$O$9:$O$12</c:f>
              <c:numCache>
                <c:formatCode>General</c:formatCode>
                <c:ptCount val="3"/>
                <c:pt idx="0">
                  <c:v>20805</c:v>
                </c:pt>
                <c:pt idx="1">
                  <c:v>27507</c:v>
                </c:pt>
                <c:pt idx="2">
                  <c:v>38612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672729800"/>
        <c:axId val="20277649"/>
      </c:barChart>
      <c:catAx>
        <c:axId val="67272980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277649"/>
        <c:crosses val="autoZero"/>
        <c:auto val="1"/>
        <c:lblAlgn val="ctr"/>
        <c:lblOffset val="100"/>
        <c:noMultiLvlLbl val="0"/>
      </c:catAx>
      <c:valAx>
        <c:axId val="2027764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272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24db7f3-7c47-4b2e-81f8-9c657301d943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[Dashboard-Redes_Sociais.xlsx]Assessment!Tabela 
Dinâmica6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Assessment!$T$3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Assessment!$R$4:$S$18</c:f>
              <c:multiLvlStrCache>
                <c:ptCount val="11"/>
                <c:lvl>
                  <c:pt idx="0">
                    <c:v>Madrugada</c:v>
                  </c:pt>
                  <c:pt idx="1">
                    <c:v>Manhã</c:v>
                  </c:pt>
                  <c:pt idx="2">
                    <c:v>Noite</c:v>
                  </c:pt>
                  <c:pt idx="3">
                    <c:v>Madrugada</c:v>
                  </c:pt>
                  <c:pt idx="4">
                    <c:v>Manhã</c:v>
                  </c:pt>
                  <c:pt idx="5">
                    <c:v>Noite</c:v>
                  </c:pt>
                  <c:pt idx="6">
                    <c:v>Tarde</c:v>
                  </c:pt>
                  <c:pt idx="7">
                    <c:v>Madrugada</c:v>
                  </c:pt>
                  <c:pt idx="8">
                    <c:v>Manhã</c:v>
                  </c:pt>
                  <c:pt idx="9">
                    <c:v>Noite</c:v>
                  </c:pt>
                  <c:pt idx="10">
                    <c:v>Tarde</c:v>
                  </c:pt>
                </c:lvl>
                <c:lvl>
                  <c:pt idx="0">
                    <c:v>Instagram</c:v>
                  </c:pt>
                  <c:pt idx="3">
                    <c:v>TikTok</c:v>
                  </c:pt>
                  <c:pt idx="7">
                    <c:v>YouTube</c:v>
                  </c:pt>
                </c:lvl>
              </c:multiLvlStrCache>
            </c:multiLvlStrRef>
          </c:cat>
          <c:val>
            <c:numRef>
              <c:f>Assessment!$T$4:$T$18</c:f>
              <c:numCache>
                <c:formatCode>General</c:formatCode>
                <c:ptCount val="11"/>
                <c:pt idx="0">
                  <c:v>12254</c:v>
                </c:pt>
                <c:pt idx="1">
                  <c:v>4487</c:v>
                </c:pt>
                <c:pt idx="2">
                  <c:v>4064</c:v>
                </c:pt>
                <c:pt idx="3">
                  <c:v>962</c:v>
                </c:pt>
                <c:pt idx="4">
                  <c:v>11728</c:v>
                </c:pt>
                <c:pt idx="5">
                  <c:v>4053</c:v>
                </c:pt>
                <c:pt idx="6">
                  <c:v>10764</c:v>
                </c:pt>
                <c:pt idx="7">
                  <c:v>1839</c:v>
                </c:pt>
                <c:pt idx="8">
                  <c:v>15520</c:v>
                </c:pt>
                <c:pt idx="9">
                  <c:v>11827</c:v>
                </c:pt>
                <c:pt idx="10">
                  <c:v>9426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257600"/>
        <c:axId val="714828166"/>
      </c:lineChart>
      <c:catAx>
        <c:axId val="452257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4828166"/>
        <c:crosses val="autoZero"/>
        <c:auto val="1"/>
        <c:lblAlgn val="ctr"/>
        <c:lblOffset val="100"/>
        <c:noMultiLvlLbl val="0"/>
      </c:catAx>
      <c:valAx>
        <c:axId val="7148281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225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a422809-801b-4ecd-8f29-09248b5ae876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114300</xdr:colOff>
      <xdr:row>0</xdr:row>
      <xdr:rowOff>83820</xdr:rowOff>
    </xdr:from>
    <xdr:to>
      <xdr:col>4</xdr:col>
      <xdr:colOff>274955</xdr:colOff>
      <xdr:row>32</xdr:row>
      <xdr:rowOff>8255</xdr:rowOff>
    </xdr:to>
    <xdr:sp>
      <xdr:nvSpPr>
        <xdr:cNvPr id="2" name="Retângulo arredondado 1"/>
        <xdr:cNvSpPr/>
      </xdr:nvSpPr>
      <xdr:spPr>
        <a:xfrm>
          <a:off x="114300" y="83820"/>
          <a:ext cx="2599055" cy="553275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pt-BR" altLang="en-US" sz="1100"/>
        </a:p>
      </xdr:txBody>
    </xdr:sp>
    <xdr:clientData/>
  </xdr:twoCellAnchor>
  <xdr:twoCellAnchor>
    <xdr:from>
      <xdr:col>0</xdr:col>
      <xdr:colOff>266700</xdr:colOff>
      <xdr:row>3</xdr:row>
      <xdr:rowOff>74930</xdr:rowOff>
    </xdr:from>
    <xdr:to>
      <xdr:col>4</xdr:col>
      <xdr:colOff>121285</xdr:colOff>
      <xdr:row>8</xdr:row>
      <xdr:rowOff>45720</xdr:rowOff>
    </xdr:to>
    <xdr:sp textlink="Assessment!$P$6">
      <xdr:nvSpPr>
        <xdr:cNvPr id="3" name="Retângulo 2"/>
        <xdr:cNvSpPr/>
      </xdr:nvSpPr>
      <xdr:spPr>
        <a:xfrm>
          <a:off x="266700" y="600710"/>
          <a:ext cx="2292985" cy="8470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fld id="{BB962C8B-B14F-4D97-AF65-F5344CB8AC3E}" type="TxLink">
            <a:rPr lang="pt-BR" altLang="en-US" sz="2800"/>
            <a:t>R$ 7.725,42 </a:t>
          </a:fld>
          <a:endParaRPr lang="pt-BR" altLang="en-US" sz="2800"/>
        </a:p>
      </xdr:txBody>
    </xdr:sp>
    <xdr:clientData/>
  </xdr:twoCellAnchor>
  <xdr:twoCellAnchor>
    <xdr:from>
      <xdr:col>0</xdr:col>
      <xdr:colOff>259715</xdr:colOff>
      <xdr:row>1</xdr:row>
      <xdr:rowOff>168910</xdr:rowOff>
    </xdr:from>
    <xdr:to>
      <xdr:col>3</xdr:col>
      <xdr:colOff>405130</xdr:colOff>
      <xdr:row>4</xdr:row>
      <xdr:rowOff>31750</xdr:rowOff>
    </xdr:to>
    <xdr:sp>
      <xdr:nvSpPr>
        <xdr:cNvPr id="4" name="Retângulo arredondado 3"/>
        <xdr:cNvSpPr/>
      </xdr:nvSpPr>
      <xdr:spPr>
        <a:xfrm>
          <a:off x="259715" y="344170"/>
          <a:ext cx="1974215" cy="388620"/>
        </a:xfrm>
        <a:prstGeom prst="roundRect">
          <a:avLst>
            <a:gd name="adj" fmla="val 12765"/>
          </a:avLst>
        </a:prstGeom>
        <a:solidFill>
          <a:schemeClr val="accent1">
            <a:lumMod val="75000"/>
          </a:schemeClr>
        </a:solidFill>
        <a:effectLst>
          <a:innerShdw blurRad="63500" dist="50800">
            <a:prstClr val="black">
              <a:alpha val="50000"/>
            </a:prstClr>
          </a:innerShdw>
        </a:effectLst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600" b="1">
              <a:solidFill>
                <a:schemeClr val="bg1"/>
              </a:solidFill>
            </a:rPr>
            <a:t>Receitas</a:t>
          </a:r>
          <a:endParaRPr lang="pt-B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248920</xdr:colOff>
      <xdr:row>11</xdr:row>
      <xdr:rowOff>3810</xdr:rowOff>
    </xdr:from>
    <xdr:to>
      <xdr:col>4</xdr:col>
      <xdr:colOff>127635</xdr:colOff>
      <xdr:row>15</xdr:row>
      <xdr:rowOff>142240</xdr:rowOff>
    </xdr:to>
    <xdr:sp textlink="Assessment!$P$12">
      <xdr:nvSpPr>
        <xdr:cNvPr id="5" name="Retângulo 4"/>
        <xdr:cNvSpPr/>
      </xdr:nvSpPr>
      <xdr:spPr>
        <a:xfrm>
          <a:off x="248920" y="1931670"/>
          <a:ext cx="2317115" cy="83947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BB962C8B-B14F-4D97-AF65-F5344CB8AC3E}" type="TxLink">
            <a:rPr lang="pt-BR" altLang="en-US" sz="3200"/>
            <a:t>86924</a:t>
          </a:fld>
          <a:endParaRPr lang="pt-BR" altLang="en-US" sz="3200"/>
        </a:p>
      </xdr:txBody>
    </xdr:sp>
    <xdr:clientData/>
  </xdr:twoCellAnchor>
  <xdr:twoCellAnchor>
    <xdr:from>
      <xdr:col>0</xdr:col>
      <xdr:colOff>241935</xdr:colOff>
      <xdr:row>9</xdr:row>
      <xdr:rowOff>90170</xdr:rowOff>
    </xdr:from>
    <xdr:to>
      <xdr:col>3</xdr:col>
      <xdr:colOff>387350</xdr:colOff>
      <xdr:row>11</xdr:row>
      <xdr:rowOff>128270</xdr:rowOff>
    </xdr:to>
    <xdr:sp>
      <xdr:nvSpPr>
        <xdr:cNvPr id="6" name="Retângulo arredondado 5"/>
        <xdr:cNvSpPr/>
      </xdr:nvSpPr>
      <xdr:spPr>
        <a:xfrm>
          <a:off x="241935" y="1667510"/>
          <a:ext cx="1974215" cy="388620"/>
        </a:xfrm>
        <a:prstGeom prst="roundRect">
          <a:avLst>
            <a:gd name="adj" fmla="val 12765"/>
          </a:avLst>
        </a:prstGeom>
        <a:solidFill>
          <a:schemeClr val="accent1">
            <a:lumMod val="75000"/>
          </a:schemeClr>
        </a:solidFill>
        <a:effectLst>
          <a:innerShdw blurRad="63500" dist="50800">
            <a:prstClr val="black">
              <a:alpha val="50000"/>
            </a:prstClr>
          </a:innerShdw>
        </a:effectLst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800" b="1">
              <a:solidFill>
                <a:schemeClr val="bg1"/>
              </a:solidFill>
            </a:rPr>
            <a:t>Visualizações</a:t>
          </a:r>
          <a:endParaRPr lang="pt-BR" alt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253365</xdr:colOff>
      <xdr:row>18</xdr:row>
      <xdr:rowOff>50800</xdr:rowOff>
    </xdr:from>
    <xdr:to>
      <xdr:col>4</xdr:col>
      <xdr:colOff>107950</xdr:colOff>
      <xdr:row>23</xdr:row>
      <xdr:rowOff>21590</xdr:rowOff>
    </xdr:to>
    <xdr:sp textlink="Assessment!$Q$27">
      <xdr:nvSpPr>
        <xdr:cNvPr id="7" name="Retângulo 6"/>
        <xdr:cNvSpPr/>
      </xdr:nvSpPr>
      <xdr:spPr>
        <a:xfrm>
          <a:off x="253365" y="3205480"/>
          <a:ext cx="2292985" cy="8470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BB962C8B-B14F-4D97-AF65-F5344CB8AC3E}" type="TxLink">
            <a:rPr lang="pt-BR" altLang="en-US" sz="2800"/>
            <a:t>06:22</a:t>
          </a:fld>
          <a:endParaRPr lang="pt-BR" altLang="en-US" sz="2800"/>
        </a:p>
      </xdr:txBody>
    </xdr:sp>
    <xdr:clientData/>
  </xdr:twoCellAnchor>
  <xdr:twoCellAnchor>
    <xdr:from>
      <xdr:col>0</xdr:col>
      <xdr:colOff>246380</xdr:colOff>
      <xdr:row>16</xdr:row>
      <xdr:rowOff>144780</xdr:rowOff>
    </xdr:from>
    <xdr:to>
      <xdr:col>3</xdr:col>
      <xdr:colOff>369570</xdr:colOff>
      <xdr:row>19</xdr:row>
      <xdr:rowOff>7620</xdr:rowOff>
    </xdr:to>
    <xdr:sp>
      <xdr:nvSpPr>
        <xdr:cNvPr id="8" name="Retângulo arredondado 7"/>
        <xdr:cNvSpPr/>
      </xdr:nvSpPr>
      <xdr:spPr>
        <a:xfrm>
          <a:off x="246380" y="2948940"/>
          <a:ext cx="1951990" cy="388620"/>
        </a:xfrm>
        <a:prstGeom prst="roundRect">
          <a:avLst>
            <a:gd name="adj" fmla="val 12765"/>
          </a:avLst>
        </a:prstGeom>
        <a:solidFill>
          <a:schemeClr val="accent1">
            <a:lumMod val="75000"/>
          </a:schemeClr>
        </a:solidFill>
        <a:effectLst>
          <a:innerShdw blurRad="63500" dist="50800">
            <a:prstClr val="black">
              <a:alpha val="50000"/>
            </a:prstClr>
          </a:innerShdw>
        </a:effectLst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800" b="1">
              <a:solidFill>
                <a:schemeClr val="bg1"/>
              </a:solidFill>
            </a:rPr>
            <a:t>Horário de pico</a:t>
          </a:r>
          <a:endParaRPr lang="pt-BR" alt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235585</xdr:colOff>
      <xdr:row>25</xdr:row>
      <xdr:rowOff>154940</xdr:rowOff>
    </xdr:from>
    <xdr:to>
      <xdr:col>4</xdr:col>
      <xdr:colOff>121920</xdr:colOff>
      <xdr:row>30</xdr:row>
      <xdr:rowOff>118110</xdr:rowOff>
    </xdr:to>
    <xdr:sp textlink="Assessment!$Q$26">
      <xdr:nvSpPr>
        <xdr:cNvPr id="9" name="Retângulo 8"/>
        <xdr:cNvSpPr/>
      </xdr:nvSpPr>
      <xdr:spPr>
        <a:xfrm>
          <a:off x="235585" y="4536440"/>
          <a:ext cx="2324735" cy="83947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BB962C8B-B14F-4D97-AF65-F5344CB8AC3E}" type="TxLink">
            <a:rPr lang="pt-BR" altLang="en-US" sz="3200"/>
            <a:t>4977</a:t>
          </a:fld>
          <a:endParaRPr lang="pt-BR" altLang="en-US" sz="3200"/>
        </a:p>
      </xdr:txBody>
    </xdr:sp>
    <xdr:clientData/>
  </xdr:twoCellAnchor>
  <xdr:twoCellAnchor>
    <xdr:from>
      <xdr:col>0</xdr:col>
      <xdr:colOff>228600</xdr:colOff>
      <xdr:row>24</xdr:row>
      <xdr:rowOff>66040</xdr:rowOff>
    </xdr:from>
    <xdr:to>
      <xdr:col>3</xdr:col>
      <xdr:colOff>374015</xdr:colOff>
      <xdr:row>26</xdr:row>
      <xdr:rowOff>104140</xdr:rowOff>
    </xdr:to>
    <xdr:sp>
      <xdr:nvSpPr>
        <xdr:cNvPr id="10" name="Retângulo arredondado 9"/>
        <xdr:cNvSpPr/>
      </xdr:nvSpPr>
      <xdr:spPr>
        <a:xfrm>
          <a:off x="228600" y="4272280"/>
          <a:ext cx="1974215" cy="388620"/>
        </a:xfrm>
        <a:prstGeom prst="roundRect">
          <a:avLst>
            <a:gd name="adj" fmla="val 12765"/>
          </a:avLst>
        </a:prstGeom>
        <a:solidFill>
          <a:schemeClr val="accent1">
            <a:lumMod val="75000"/>
          </a:schemeClr>
        </a:solidFill>
        <a:effectLst>
          <a:innerShdw blurRad="63500" dist="50800">
            <a:prstClr val="black">
              <a:alpha val="50000"/>
            </a:prstClr>
          </a:innerShdw>
        </a:effectLst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800" b="1">
              <a:solidFill>
                <a:schemeClr val="bg1"/>
              </a:solidFill>
            </a:rPr>
            <a:t>Visualizações</a:t>
          </a:r>
          <a:endParaRPr lang="pt-BR" altLang="en-US" sz="18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312420</xdr:colOff>
      <xdr:row>0</xdr:row>
      <xdr:rowOff>149860</xdr:rowOff>
    </xdr:from>
    <xdr:to>
      <xdr:col>12</xdr:col>
      <xdr:colOff>379730</xdr:colOff>
      <xdr:row>4</xdr:row>
      <xdr:rowOff>139700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3" name="Rede Social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de Soci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0420" y="149860"/>
              <a:ext cx="4334510" cy="690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48260</xdr:colOff>
      <xdr:row>0</xdr:row>
      <xdr:rowOff>152400</xdr:rowOff>
    </xdr:from>
    <xdr:to>
      <xdr:col>25</xdr:col>
      <xdr:colOff>100330</xdr:colOff>
      <xdr:row>4</xdr:row>
      <xdr:rowOff>141605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4" name="Dia da seman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 da sema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82660" y="152400"/>
              <a:ext cx="6757670" cy="6902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>
    <xdr:from>
      <xdr:col>5</xdr:col>
      <xdr:colOff>243840</xdr:colOff>
      <xdr:row>6</xdr:row>
      <xdr:rowOff>11430</xdr:rowOff>
    </xdr:from>
    <xdr:to>
      <xdr:col>12</xdr:col>
      <xdr:colOff>416560</xdr:colOff>
      <xdr:row>17</xdr:row>
      <xdr:rowOff>72390</xdr:rowOff>
    </xdr:to>
    <xdr:sp>
      <xdr:nvSpPr>
        <xdr:cNvPr id="15" name="Retângulo arredondado 14"/>
        <xdr:cNvSpPr/>
      </xdr:nvSpPr>
      <xdr:spPr>
        <a:xfrm>
          <a:off x="3291840" y="1062990"/>
          <a:ext cx="4439920" cy="198882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5</xdr:col>
      <xdr:colOff>540385</xdr:colOff>
      <xdr:row>5</xdr:row>
      <xdr:rowOff>30480</xdr:rowOff>
    </xdr:from>
    <xdr:to>
      <xdr:col>11</xdr:col>
      <xdr:colOff>244475</xdr:colOff>
      <xdr:row>6</xdr:row>
      <xdr:rowOff>99695</xdr:rowOff>
    </xdr:to>
    <xdr:sp>
      <xdr:nvSpPr>
        <xdr:cNvPr id="16" name="Retângulo arredondado 15"/>
        <xdr:cNvSpPr/>
      </xdr:nvSpPr>
      <xdr:spPr>
        <a:xfrm>
          <a:off x="3588385" y="906780"/>
          <a:ext cx="3361690" cy="24447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100" b="1">
              <a:solidFill>
                <a:schemeClr val="bg1"/>
              </a:solidFill>
            </a:rPr>
            <a:t>DISTRIBUIÇÃO DE RECEITAS POR REDE SOCIAL</a:t>
          </a:r>
          <a:endParaRPr lang="pt-BR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406400</xdr:colOff>
      <xdr:row>6</xdr:row>
      <xdr:rowOff>98425</xdr:rowOff>
    </xdr:from>
    <xdr:to>
      <xdr:col>12</xdr:col>
      <xdr:colOff>232410</xdr:colOff>
      <xdr:row>16</xdr:row>
      <xdr:rowOff>167640</xdr:rowOff>
    </xdr:to>
    <xdr:graphicFrame>
      <xdr:nvGraphicFramePr>
        <xdr:cNvPr id="18" name="Gráfico 17"/>
        <xdr:cNvGraphicFramePr/>
      </xdr:nvGraphicFramePr>
      <xdr:xfrm>
        <a:off x="3454400" y="1149985"/>
        <a:ext cx="4093210" cy="1821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53340</xdr:colOff>
      <xdr:row>6</xdr:row>
      <xdr:rowOff>11430</xdr:rowOff>
    </xdr:from>
    <xdr:to>
      <xdr:col>25</xdr:col>
      <xdr:colOff>141605</xdr:colOff>
      <xdr:row>17</xdr:row>
      <xdr:rowOff>72390</xdr:rowOff>
    </xdr:to>
    <xdr:sp>
      <xdr:nvSpPr>
        <xdr:cNvPr id="21" name="Retângulo arredondado 20"/>
        <xdr:cNvSpPr/>
      </xdr:nvSpPr>
      <xdr:spPr>
        <a:xfrm>
          <a:off x="8587740" y="1062990"/>
          <a:ext cx="6793865" cy="198882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14</xdr:col>
      <xdr:colOff>349885</xdr:colOff>
      <xdr:row>5</xdr:row>
      <xdr:rowOff>30480</xdr:rowOff>
    </xdr:from>
    <xdr:to>
      <xdr:col>20</xdr:col>
      <xdr:colOff>53340</xdr:colOff>
      <xdr:row>6</xdr:row>
      <xdr:rowOff>99695</xdr:rowOff>
    </xdr:to>
    <xdr:sp>
      <xdr:nvSpPr>
        <xdr:cNvPr id="22" name="Retângulo arredondado 21"/>
        <xdr:cNvSpPr/>
      </xdr:nvSpPr>
      <xdr:spPr>
        <a:xfrm>
          <a:off x="8884285" y="906780"/>
          <a:ext cx="3361055" cy="24447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100" b="1">
              <a:solidFill>
                <a:schemeClr val="bg1"/>
              </a:solidFill>
            </a:rPr>
            <a:t>DISTRIBUIÇÃO DE RECEITAS POR DIA DA SEMANA</a:t>
          </a:r>
          <a:endParaRPr lang="pt-BR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243840</xdr:colOff>
      <xdr:row>6</xdr:row>
      <xdr:rowOff>48895</xdr:rowOff>
    </xdr:from>
    <xdr:to>
      <xdr:col>24</xdr:col>
      <xdr:colOff>529590</xdr:colOff>
      <xdr:row>17</xdr:row>
      <xdr:rowOff>18415</xdr:rowOff>
    </xdr:to>
    <xdr:graphicFrame>
      <xdr:nvGraphicFramePr>
        <xdr:cNvPr id="23" name="Gráfico 22"/>
        <xdr:cNvGraphicFramePr/>
      </xdr:nvGraphicFramePr>
      <xdr:xfrm>
        <a:off x="8778240" y="1100455"/>
        <a:ext cx="6381750" cy="1897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114300</xdr:colOff>
      <xdr:row>19</xdr:row>
      <xdr:rowOff>34290</xdr:rowOff>
    </xdr:from>
    <xdr:to>
      <xdr:col>25</xdr:col>
      <xdr:colOff>233680</xdr:colOff>
      <xdr:row>32</xdr:row>
      <xdr:rowOff>56515</xdr:rowOff>
    </xdr:to>
    <xdr:sp>
      <xdr:nvSpPr>
        <xdr:cNvPr id="24" name="Retângulo arredondado 23"/>
        <xdr:cNvSpPr/>
      </xdr:nvSpPr>
      <xdr:spPr>
        <a:xfrm>
          <a:off x="8648700" y="3364230"/>
          <a:ext cx="6824980" cy="230060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14</xdr:col>
      <xdr:colOff>410845</xdr:colOff>
      <xdr:row>18</xdr:row>
      <xdr:rowOff>53340</xdr:rowOff>
    </xdr:from>
    <xdr:to>
      <xdr:col>20</xdr:col>
      <xdr:colOff>114300</xdr:colOff>
      <xdr:row>19</xdr:row>
      <xdr:rowOff>160655</xdr:rowOff>
    </xdr:to>
    <xdr:sp>
      <xdr:nvSpPr>
        <xdr:cNvPr id="25" name="Retângulo arredondado 24"/>
        <xdr:cNvSpPr/>
      </xdr:nvSpPr>
      <xdr:spPr>
        <a:xfrm>
          <a:off x="8945245" y="3208020"/>
          <a:ext cx="3361055" cy="28257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100" b="1">
              <a:solidFill>
                <a:schemeClr val="bg1"/>
              </a:solidFill>
            </a:rPr>
            <a:t>VISUALIZAÇÃO POR DIA DA SEMANA</a:t>
          </a:r>
          <a:endParaRPr lang="pt-BR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274320</xdr:colOff>
      <xdr:row>19</xdr:row>
      <xdr:rowOff>120650</xdr:rowOff>
    </xdr:from>
    <xdr:to>
      <xdr:col>25</xdr:col>
      <xdr:colOff>9525</xdr:colOff>
      <xdr:row>32</xdr:row>
      <xdr:rowOff>29210</xdr:rowOff>
    </xdr:to>
    <xdr:graphicFrame>
      <xdr:nvGraphicFramePr>
        <xdr:cNvPr id="27" name="Gráfico 26"/>
        <xdr:cNvGraphicFramePr/>
      </xdr:nvGraphicFramePr>
      <xdr:xfrm>
        <a:off x="8808720" y="3450590"/>
        <a:ext cx="6440805" cy="2186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309880</xdr:colOff>
      <xdr:row>19</xdr:row>
      <xdr:rowOff>46990</xdr:rowOff>
    </xdr:from>
    <xdr:to>
      <xdr:col>12</xdr:col>
      <xdr:colOff>482600</xdr:colOff>
      <xdr:row>32</xdr:row>
      <xdr:rowOff>69215</xdr:rowOff>
    </xdr:to>
    <xdr:sp>
      <xdr:nvSpPr>
        <xdr:cNvPr id="28" name="Retângulo arredondado 27"/>
        <xdr:cNvSpPr/>
      </xdr:nvSpPr>
      <xdr:spPr>
        <a:xfrm>
          <a:off x="3357880" y="3376930"/>
          <a:ext cx="4439920" cy="230060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5</xdr:col>
      <xdr:colOff>516255</xdr:colOff>
      <xdr:row>19</xdr:row>
      <xdr:rowOff>118110</xdr:rowOff>
    </xdr:from>
    <xdr:to>
      <xdr:col>12</xdr:col>
      <xdr:colOff>258445</xdr:colOff>
      <xdr:row>32</xdr:row>
      <xdr:rowOff>19050</xdr:rowOff>
    </xdr:to>
    <xdr:graphicFrame>
      <xdr:nvGraphicFramePr>
        <xdr:cNvPr id="31" name="Gráfico 30"/>
        <xdr:cNvGraphicFramePr/>
      </xdr:nvGraphicFramePr>
      <xdr:xfrm>
        <a:off x="3564255" y="3448050"/>
        <a:ext cx="4009390" cy="217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606425</xdr:colOff>
      <xdr:row>18</xdr:row>
      <xdr:rowOff>66040</xdr:rowOff>
    </xdr:from>
    <xdr:to>
      <xdr:col>11</xdr:col>
      <xdr:colOff>309880</xdr:colOff>
      <xdr:row>20</xdr:row>
      <xdr:rowOff>5715</xdr:rowOff>
    </xdr:to>
    <xdr:sp>
      <xdr:nvSpPr>
        <xdr:cNvPr id="29" name="Retângulo arredondado 28"/>
        <xdr:cNvSpPr/>
      </xdr:nvSpPr>
      <xdr:spPr>
        <a:xfrm>
          <a:off x="3654425" y="3220720"/>
          <a:ext cx="3361055" cy="29019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100" b="1">
              <a:solidFill>
                <a:schemeClr val="bg1"/>
              </a:solidFill>
            </a:rPr>
            <a:t>VISUALIZAÇÕES POR REDE SOCIAL</a:t>
          </a:r>
          <a:endParaRPr lang="pt-BR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142240</xdr:colOff>
      <xdr:row>34</xdr:row>
      <xdr:rowOff>8890</xdr:rowOff>
    </xdr:from>
    <xdr:to>
      <xdr:col>25</xdr:col>
      <xdr:colOff>291465</xdr:colOff>
      <xdr:row>47</xdr:row>
      <xdr:rowOff>31115</xdr:rowOff>
    </xdr:to>
    <xdr:sp>
      <xdr:nvSpPr>
        <xdr:cNvPr id="32" name="Retângulo arredondado 31"/>
        <xdr:cNvSpPr/>
      </xdr:nvSpPr>
      <xdr:spPr>
        <a:xfrm>
          <a:off x="142240" y="5967730"/>
          <a:ext cx="15389225" cy="230060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0</xdr:col>
      <xdr:colOff>438785</xdr:colOff>
      <xdr:row>33</xdr:row>
      <xdr:rowOff>27940</xdr:rowOff>
    </xdr:from>
    <xdr:to>
      <xdr:col>13</xdr:col>
      <xdr:colOff>92710</xdr:colOff>
      <xdr:row>34</xdr:row>
      <xdr:rowOff>135255</xdr:rowOff>
    </xdr:to>
    <xdr:sp>
      <xdr:nvSpPr>
        <xdr:cNvPr id="33" name="Retângulo arredondado 32"/>
        <xdr:cNvSpPr/>
      </xdr:nvSpPr>
      <xdr:spPr>
        <a:xfrm>
          <a:off x="438785" y="5811520"/>
          <a:ext cx="7578725" cy="28257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100" b="1">
              <a:solidFill>
                <a:schemeClr val="bg1"/>
              </a:solidFill>
            </a:rPr>
            <a:t>VISUALIZAÇÃO POR REDE SOCIAL E POR PERÍODO DO DIA</a:t>
          </a:r>
          <a:endParaRPr lang="pt-BR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336550</xdr:colOff>
      <xdr:row>34</xdr:row>
      <xdr:rowOff>128905</xdr:rowOff>
    </xdr:from>
    <xdr:to>
      <xdr:col>24</xdr:col>
      <xdr:colOff>574040</xdr:colOff>
      <xdr:row>46</xdr:row>
      <xdr:rowOff>174625</xdr:rowOff>
    </xdr:to>
    <xdr:graphicFrame>
      <xdr:nvGraphicFramePr>
        <xdr:cNvPr id="36" name="Gráfico 35"/>
        <xdr:cNvGraphicFramePr/>
      </xdr:nvGraphicFramePr>
      <xdr:xfrm>
        <a:off x="336550" y="6087745"/>
        <a:ext cx="14867890" cy="214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929.8334259259" refreshedBy="Alexandre Pedro" recordCount="30">
  <cacheSource type="worksheet">
    <worksheetSource name="Tabela1"/>
  </cacheSource>
  <cacheFields count="12">
    <cacheField name="Titulo do Video" numFmtId="0">
      <sharedItems count="4">
        <s v="Power BI"/>
        <s v="Excel"/>
        <s v="Tableau"/>
        <s v="Looker"/>
      </sharedItems>
    </cacheField>
    <cacheField name="Visualizações" numFmtId="0">
      <sharedItems containsSemiMixedTypes="0" containsString="0" containsNumber="1" containsInteger="1" minValue="475" maxValue="4977" count="30">
        <n v="4916"/>
        <n v="1119"/>
        <n v="2934"/>
        <n v="3911"/>
        <n v="4494"/>
        <n v="4341"/>
        <n v="1736"/>
        <n v="3664"/>
        <n v="475"/>
        <n v="1839"/>
        <n v="2620"/>
        <n v="2298"/>
        <n v="2657"/>
        <n v="2721"/>
        <n v="4347"/>
        <n v="1669"/>
        <n v="1744"/>
        <n v="4284"/>
        <n v="4030"/>
        <n v="1264"/>
        <n v="4064"/>
        <n v="4487"/>
        <n v="962"/>
        <n v="3335"/>
        <n v="4977"/>
        <n v="1411"/>
        <n v="2726"/>
        <n v="799"/>
        <n v="2202"/>
        <n v="4898"/>
      </sharedItems>
    </cacheField>
    <cacheField name="Data da Visualização" numFmtId="180">
      <sharedItems count="18">
        <s v="15/08/2025"/>
        <s v="07/08/2025"/>
        <s v="29/08/2025"/>
        <s v="30/07/2025"/>
        <s v="20/08/2025"/>
        <s v="08/08/2025"/>
        <s v="19/08/2025"/>
        <s v="27/08/2025"/>
        <s v="24/08/2025"/>
        <s v="09/08/2025"/>
        <s v="28/08/2025"/>
        <s v="06/08/2025"/>
        <s v="02/08/2025"/>
        <s v="22/08/2025"/>
        <s v="26/08/2025"/>
        <s v="12/08/2025"/>
        <s v="03/08/2025"/>
        <s v="18/08/2025"/>
      </sharedItems>
    </cacheField>
    <cacheField name="Dia da semana" numFmtId="181">
      <sharedItems count="7">
        <s v="sex"/>
        <s v="qui"/>
        <s v="qua"/>
        <s v="ter"/>
        <s v="dom"/>
        <s v="sáb"/>
        <s v="seg"/>
      </sharedItems>
    </cacheField>
    <cacheField name="Horário de Visualização" numFmtId="181">
      <sharedItems count="30">
        <s v="11:10"/>
        <s v="23:26"/>
        <s v="20:38"/>
        <s v="08:52"/>
        <s v="03:02"/>
        <s v="01:47"/>
        <s v="20:21"/>
        <s v="14:52"/>
        <s v="21:38"/>
        <s v="00:01"/>
        <s v="03:35"/>
        <s v="08:00"/>
        <s v="21:31"/>
        <s v="09:42"/>
        <s v="17:26"/>
        <s v="08:12"/>
        <s v="13:09"/>
        <s v="22:48"/>
        <s v="09:55"/>
        <s v="18:07"/>
        <s v="22:33"/>
        <s v="06:05"/>
        <s v="05:12"/>
        <s v="13:25"/>
        <s v="06:22"/>
        <s v="23:41"/>
        <s v="11:46"/>
        <s v="05:58"/>
        <s v="15:41"/>
        <s v="13:15"/>
      </sharedItems>
    </cacheField>
    <cacheField name="Hora de Visualização" numFmtId="0">
      <sharedItems containsSemiMixedTypes="0" containsString="0" containsNumber="1" containsInteger="1" minValue="0" maxValue="23" count="17">
        <n v="11"/>
        <n v="23"/>
        <n v="20"/>
        <n v="8"/>
        <n v="3"/>
        <n v="1"/>
        <n v="14"/>
        <n v="21"/>
        <n v="0"/>
        <n v="9"/>
        <n v="17"/>
        <n v="13"/>
        <n v="22"/>
        <n v="18"/>
        <n v="6"/>
        <n v="5"/>
        <n v="15"/>
      </sharedItems>
    </cacheField>
    <cacheField name="Período do dia" numFmtId="181">
      <sharedItems count="4">
        <s v="Manhã"/>
        <s v="Noite"/>
        <s v="Madrugada"/>
        <s v="Tarde"/>
      </sharedItems>
    </cacheField>
    <cacheField name="Horário da Visualização" numFmtId="181">
      <sharedItems containsSemiMixedTypes="0" containsString="0" containsNonDate="0" containsDate="1" minDate="2025-07-30T08:52:49" maxDate="2025-08-29T20:38:49" count="30">
        <d v="2025-08-15T11:10:49"/>
        <d v="2025-08-07T23:26:49"/>
        <d v="2025-08-29T20:38:49"/>
        <d v="2025-07-30T08:52:49"/>
        <d v="2025-08-29T03:02:49"/>
        <d v="2025-08-20T01:47:49"/>
        <d v="2025-08-08T20:21:49"/>
        <d v="2025-08-19T14:52:49"/>
        <d v="2025-08-08T21:38:49"/>
        <d v="2025-08-27T00:01:49"/>
        <d v="2025-08-24T03:35:49"/>
        <d v="2025-08-08T08:00:49"/>
        <d v="2025-08-27T21:31:49"/>
        <d v="2025-08-09T09:42:49"/>
        <d v="2025-08-28T17:26:49"/>
        <d v="2025-08-06T08:12:49"/>
        <d v="2025-08-07T13:09:49"/>
        <d v="2025-08-02T22:48:49"/>
        <d v="2025-08-22T09:55:49"/>
        <d v="2025-08-26T18:07:49"/>
        <d v="2025-08-28T22:33:49"/>
        <d v="2025-08-26T06:05:49"/>
        <d v="2025-08-12T05:12:49"/>
        <d v="2025-08-03T13:25:49"/>
        <d v="2025-08-12T06:22:49"/>
        <d v="2025-08-18T23:41:49"/>
        <d v="2025-08-07T11:46:49"/>
        <d v="2025-08-02T05:58:49"/>
        <d v="2025-08-28T15:41:49"/>
        <d v="2025-08-27T13:15:49"/>
      </sharedItems>
    </cacheField>
    <cacheField name="Monetização (R$ )" numFmtId="0">
      <sharedItems count="30">
        <s v="82.01"/>
        <s v="416.65"/>
        <s v="111.06"/>
        <s v="25.76"/>
        <s v="399.22"/>
        <s v="194.4"/>
        <s v="405.72"/>
        <s v="495.57"/>
        <s v="401.64"/>
        <s v="54.88"/>
        <s v="66.47"/>
        <s v="424.29"/>
        <s v="368.45"/>
        <s v="43.99"/>
        <s v="301.48"/>
        <s v="202.82"/>
        <s v="115.41"/>
        <s v="446.7"/>
        <s v="495.2"/>
        <s v="373.53"/>
        <s v="166.6"/>
        <s v="474.8"/>
        <s v="179.19"/>
        <s v="198.98"/>
        <s v="318.82"/>
        <s v="320.82"/>
        <s v="362.63"/>
        <s v="153.64"/>
        <s v="23.05"/>
        <s v="101.64"/>
      </sharedItems>
    </cacheField>
    <cacheField name="Monetização" numFmtId="0">
      <sharedItems containsSemiMixedTypes="0" containsString="0" containsNumber="1" minValue="23.05" maxValue="495.57" count="30">
        <n v="82.01"/>
        <n v="416.65"/>
        <n v="111.06"/>
        <n v="25.76"/>
        <n v="399.22"/>
        <n v="194.4"/>
        <n v="405.72"/>
        <n v="495.57"/>
        <n v="401.64"/>
        <n v="54.88"/>
        <n v="66.47"/>
        <n v="424.29"/>
        <n v="368.45"/>
        <n v="43.99"/>
        <n v="301.48"/>
        <n v="202.82"/>
        <n v="115.41"/>
        <n v="446.7"/>
        <n v="495.2"/>
        <n v="373.53"/>
        <n v="166.6"/>
        <n v="474.8"/>
        <n v="179.19"/>
        <n v="198.98"/>
        <n v="318.82"/>
        <n v="320.82"/>
        <n v="362.63"/>
        <n v="153.64"/>
        <n v="23.05"/>
        <n v="101.64"/>
      </sharedItems>
    </cacheField>
    <cacheField name="Rede Social (antiga)" numFmtId="0">
      <sharedItems count="6">
        <s v="YouT"/>
        <s v="TikTok"/>
        <s v="YouTube"/>
        <s v="Insta"/>
        <s v="Instagram"/>
        <s v="TikTak"/>
      </sharedItems>
    </cacheField>
    <cacheField name="Rede Social" numFmtId="0">
      <sharedItems count="3">
        <s v="YouTube"/>
        <s v="TikTok"/>
        <s v="Instagram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</r>
  <r>
    <x v="1"/>
    <x v="2"/>
    <x v="2"/>
    <x v="0"/>
    <x v="2"/>
    <x v="2"/>
    <x v="1"/>
    <x v="2"/>
    <x v="2"/>
    <x v="2"/>
    <x v="1"/>
    <x v="1"/>
  </r>
  <r>
    <x v="2"/>
    <x v="3"/>
    <x v="3"/>
    <x v="2"/>
    <x v="3"/>
    <x v="3"/>
    <x v="0"/>
    <x v="3"/>
    <x v="3"/>
    <x v="3"/>
    <x v="2"/>
    <x v="0"/>
  </r>
  <r>
    <x v="0"/>
    <x v="4"/>
    <x v="2"/>
    <x v="0"/>
    <x v="4"/>
    <x v="4"/>
    <x v="2"/>
    <x v="4"/>
    <x v="4"/>
    <x v="4"/>
    <x v="3"/>
    <x v="2"/>
  </r>
  <r>
    <x v="3"/>
    <x v="5"/>
    <x v="4"/>
    <x v="2"/>
    <x v="5"/>
    <x v="5"/>
    <x v="2"/>
    <x v="5"/>
    <x v="5"/>
    <x v="5"/>
    <x v="4"/>
    <x v="2"/>
  </r>
  <r>
    <x v="3"/>
    <x v="6"/>
    <x v="5"/>
    <x v="0"/>
    <x v="6"/>
    <x v="2"/>
    <x v="1"/>
    <x v="6"/>
    <x v="6"/>
    <x v="6"/>
    <x v="2"/>
    <x v="0"/>
  </r>
  <r>
    <x v="2"/>
    <x v="7"/>
    <x v="6"/>
    <x v="3"/>
    <x v="7"/>
    <x v="6"/>
    <x v="3"/>
    <x v="7"/>
    <x v="7"/>
    <x v="7"/>
    <x v="1"/>
    <x v="1"/>
  </r>
  <r>
    <x v="0"/>
    <x v="8"/>
    <x v="5"/>
    <x v="0"/>
    <x v="8"/>
    <x v="7"/>
    <x v="1"/>
    <x v="8"/>
    <x v="8"/>
    <x v="8"/>
    <x v="2"/>
    <x v="0"/>
  </r>
  <r>
    <x v="1"/>
    <x v="9"/>
    <x v="7"/>
    <x v="2"/>
    <x v="9"/>
    <x v="8"/>
    <x v="2"/>
    <x v="9"/>
    <x v="9"/>
    <x v="9"/>
    <x v="0"/>
    <x v="0"/>
  </r>
  <r>
    <x v="0"/>
    <x v="10"/>
    <x v="8"/>
    <x v="4"/>
    <x v="10"/>
    <x v="4"/>
    <x v="2"/>
    <x v="10"/>
    <x v="10"/>
    <x v="10"/>
    <x v="4"/>
    <x v="2"/>
  </r>
  <r>
    <x v="3"/>
    <x v="11"/>
    <x v="5"/>
    <x v="0"/>
    <x v="11"/>
    <x v="3"/>
    <x v="0"/>
    <x v="11"/>
    <x v="11"/>
    <x v="11"/>
    <x v="2"/>
    <x v="0"/>
  </r>
  <r>
    <x v="3"/>
    <x v="12"/>
    <x v="7"/>
    <x v="2"/>
    <x v="12"/>
    <x v="7"/>
    <x v="1"/>
    <x v="12"/>
    <x v="12"/>
    <x v="12"/>
    <x v="2"/>
    <x v="0"/>
  </r>
  <r>
    <x v="1"/>
    <x v="13"/>
    <x v="9"/>
    <x v="5"/>
    <x v="13"/>
    <x v="9"/>
    <x v="0"/>
    <x v="13"/>
    <x v="13"/>
    <x v="13"/>
    <x v="1"/>
    <x v="1"/>
  </r>
  <r>
    <x v="3"/>
    <x v="14"/>
    <x v="10"/>
    <x v="1"/>
    <x v="14"/>
    <x v="10"/>
    <x v="3"/>
    <x v="14"/>
    <x v="14"/>
    <x v="14"/>
    <x v="2"/>
    <x v="0"/>
  </r>
  <r>
    <x v="1"/>
    <x v="15"/>
    <x v="11"/>
    <x v="2"/>
    <x v="15"/>
    <x v="3"/>
    <x v="0"/>
    <x v="15"/>
    <x v="15"/>
    <x v="15"/>
    <x v="2"/>
    <x v="0"/>
  </r>
  <r>
    <x v="1"/>
    <x v="16"/>
    <x v="1"/>
    <x v="1"/>
    <x v="16"/>
    <x v="11"/>
    <x v="3"/>
    <x v="16"/>
    <x v="16"/>
    <x v="16"/>
    <x v="2"/>
    <x v="0"/>
  </r>
  <r>
    <x v="2"/>
    <x v="17"/>
    <x v="12"/>
    <x v="5"/>
    <x v="17"/>
    <x v="12"/>
    <x v="1"/>
    <x v="17"/>
    <x v="17"/>
    <x v="17"/>
    <x v="2"/>
    <x v="0"/>
  </r>
  <r>
    <x v="2"/>
    <x v="18"/>
    <x v="13"/>
    <x v="0"/>
    <x v="18"/>
    <x v="9"/>
    <x v="0"/>
    <x v="18"/>
    <x v="18"/>
    <x v="18"/>
    <x v="5"/>
    <x v="1"/>
  </r>
  <r>
    <x v="1"/>
    <x v="19"/>
    <x v="14"/>
    <x v="3"/>
    <x v="19"/>
    <x v="13"/>
    <x v="1"/>
    <x v="19"/>
    <x v="19"/>
    <x v="19"/>
    <x v="0"/>
    <x v="0"/>
  </r>
  <r>
    <x v="0"/>
    <x v="20"/>
    <x v="10"/>
    <x v="1"/>
    <x v="20"/>
    <x v="12"/>
    <x v="1"/>
    <x v="20"/>
    <x v="20"/>
    <x v="20"/>
    <x v="4"/>
    <x v="2"/>
  </r>
  <r>
    <x v="1"/>
    <x v="21"/>
    <x v="14"/>
    <x v="3"/>
    <x v="21"/>
    <x v="14"/>
    <x v="0"/>
    <x v="21"/>
    <x v="21"/>
    <x v="21"/>
    <x v="4"/>
    <x v="2"/>
  </r>
  <r>
    <x v="2"/>
    <x v="22"/>
    <x v="15"/>
    <x v="3"/>
    <x v="22"/>
    <x v="15"/>
    <x v="2"/>
    <x v="22"/>
    <x v="22"/>
    <x v="22"/>
    <x v="5"/>
    <x v="1"/>
  </r>
  <r>
    <x v="2"/>
    <x v="23"/>
    <x v="16"/>
    <x v="4"/>
    <x v="23"/>
    <x v="11"/>
    <x v="3"/>
    <x v="23"/>
    <x v="23"/>
    <x v="23"/>
    <x v="2"/>
    <x v="0"/>
  </r>
  <r>
    <x v="3"/>
    <x v="24"/>
    <x v="15"/>
    <x v="3"/>
    <x v="24"/>
    <x v="14"/>
    <x v="0"/>
    <x v="24"/>
    <x v="24"/>
    <x v="24"/>
    <x v="1"/>
    <x v="1"/>
  </r>
  <r>
    <x v="1"/>
    <x v="25"/>
    <x v="17"/>
    <x v="6"/>
    <x v="25"/>
    <x v="1"/>
    <x v="1"/>
    <x v="25"/>
    <x v="25"/>
    <x v="25"/>
    <x v="2"/>
    <x v="0"/>
  </r>
  <r>
    <x v="0"/>
    <x v="26"/>
    <x v="1"/>
    <x v="1"/>
    <x v="26"/>
    <x v="0"/>
    <x v="0"/>
    <x v="26"/>
    <x v="26"/>
    <x v="26"/>
    <x v="2"/>
    <x v="0"/>
  </r>
  <r>
    <x v="1"/>
    <x v="27"/>
    <x v="12"/>
    <x v="5"/>
    <x v="27"/>
    <x v="15"/>
    <x v="2"/>
    <x v="27"/>
    <x v="27"/>
    <x v="27"/>
    <x v="4"/>
    <x v="2"/>
  </r>
  <r>
    <x v="2"/>
    <x v="28"/>
    <x v="10"/>
    <x v="1"/>
    <x v="28"/>
    <x v="16"/>
    <x v="3"/>
    <x v="28"/>
    <x v="28"/>
    <x v="28"/>
    <x v="1"/>
    <x v="1"/>
  </r>
  <r>
    <x v="2"/>
    <x v="29"/>
    <x v="7"/>
    <x v="2"/>
    <x v="29"/>
    <x v="11"/>
    <x v="3"/>
    <x v="29"/>
    <x v="29"/>
    <x v="29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_x000a_Dinâmica1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 chartFormat="4">
  <location ref="N2:O6" firstHeaderRow="1" firstDataRow="1" firstDataCol="1"/>
  <pivotFields count="12">
    <pivotField compact="0" showAll="0">
      <items count="5">
        <item x="0"/>
        <item x="1"/>
        <item x="2"/>
        <item x="3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18">
        <item x="8"/>
        <item x="5"/>
        <item x="4"/>
        <item x="15"/>
        <item x="14"/>
        <item x="3"/>
        <item x="9"/>
        <item x="0"/>
        <item x="11"/>
        <item x="6"/>
        <item x="16"/>
        <item x="10"/>
        <item x="13"/>
        <item x="2"/>
        <item x="7"/>
        <item x="12"/>
        <item x="1"/>
        <item t="default"/>
      </items>
    </pivotField>
    <pivotField compact="0" showAll="0">
      <items count="5">
        <item x="2"/>
        <item x="0"/>
        <item x="1"/>
        <item x="3"/>
        <item t="default"/>
      </items>
    </pivotField>
    <pivotField compact="0" numFmtId="18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1">
        <item x="29"/>
        <item x="2"/>
        <item x="16"/>
        <item x="27"/>
        <item x="20"/>
        <item x="22"/>
        <item x="5"/>
        <item x="23"/>
        <item x="15"/>
        <item x="28"/>
        <item x="3"/>
        <item x="14"/>
        <item x="24"/>
        <item x="25"/>
        <item x="26"/>
        <item x="12"/>
        <item x="19"/>
        <item x="4"/>
        <item x="8"/>
        <item x="6"/>
        <item x="1"/>
        <item x="11"/>
        <item x="13"/>
        <item x="17"/>
        <item x="21"/>
        <item x="18"/>
        <item x="7"/>
        <item x="9"/>
        <item x="10"/>
        <item x="0"/>
        <item t="default"/>
      </items>
    </pivotField>
    <pivotField dataField="1" compact="0" numFmtId="182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4">
        <item x="2"/>
        <item x="1"/>
        <item x="0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Monetização" fld="9" baseField="0" baseItem="0" numFmtId="183"/>
  </dataFields>
  <formats count="2">
    <format dxfId="0">
      <pivotArea type="all" dataOnly="0" outline="0" fieldPosition="0"/>
    </format>
    <format dxfId="1">
      <pivotArea type="all" dataOnly="0" outline="0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_x000a_Dinâmica2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 chartFormat="2">
  <location ref="N8:O12" firstHeaderRow="1" firstDataRow="1" firstDataCol="1"/>
  <pivotFields count="12">
    <pivotField compact="0" showAll="0">
      <items count="5">
        <item x="1"/>
        <item x="3"/>
        <item x="0"/>
        <item x="2"/>
        <item t="default"/>
      </items>
    </pivotField>
    <pivotField dataField="1"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18">
        <item x="8"/>
        <item x="5"/>
        <item x="4"/>
        <item x="15"/>
        <item x="14"/>
        <item x="3"/>
        <item x="9"/>
        <item x="0"/>
        <item x="11"/>
        <item x="6"/>
        <item x="16"/>
        <item x="10"/>
        <item x="13"/>
        <item x="2"/>
        <item x="7"/>
        <item x="12"/>
        <item x="1"/>
        <item t="default"/>
      </items>
    </pivotField>
    <pivotField compact="0" showAll="0">
      <items count="5">
        <item x="2"/>
        <item x="0"/>
        <item x="1"/>
        <item x="3"/>
        <item t="default"/>
      </items>
    </pivotField>
    <pivotField compact="0" numFmtId="18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1">
        <item x="29"/>
        <item x="2"/>
        <item x="16"/>
        <item x="27"/>
        <item x="20"/>
        <item x="22"/>
        <item x="5"/>
        <item x="23"/>
        <item x="15"/>
        <item x="28"/>
        <item x="3"/>
        <item x="14"/>
        <item x="24"/>
        <item x="25"/>
        <item x="26"/>
        <item x="12"/>
        <item x="19"/>
        <item x="4"/>
        <item x="8"/>
        <item x="6"/>
        <item x="1"/>
        <item x="11"/>
        <item x="13"/>
        <item x="17"/>
        <item x="21"/>
        <item x="18"/>
        <item x="7"/>
        <item x="9"/>
        <item x="10"/>
        <item x="0"/>
        <item t="default"/>
      </items>
    </pivotField>
    <pivotField compact="0" numFmtId="182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4">
        <item x="2"/>
        <item x="1"/>
        <item x="0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isualizações" fld="1" baseField="0" baseItem="0"/>
  </dataFields>
  <formats count="2">
    <format dxfId="2">
      <pivotArea type="all" dataOnly="0" outline="0" fieldPosition="0"/>
    </format>
    <format dxfId="3">
      <pivotArea type="all" dataOnly="0" outline="0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_x000a_Dinâmica3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 chartFormat="2">
  <location ref="N14:O22" firstHeaderRow="1" firstDataRow="1" firstDataCol="1"/>
  <pivotFields count="12">
    <pivotField compact="0" showAll="0">
      <items count="5">
        <item x="1"/>
        <item x="3"/>
        <item x="0"/>
        <item x="2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compact="0" sortType="ascending" showAll="0">
      <items count="8">
        <item x="4"/>
        <item x="2"/>
        <item x="1"/>
        <item x="5"/>
        <item x="6"/>
        <item x="0"/>
        <item x="3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18">
        <item x="8"/>
        <item x="5"/>
        <item x="4"/>
        <item x="15"/>
        <item x="14"/>
        <item x="3"/>
        <item x="9"/>
        <item x="0"/>
        <item x="11"/>
        <item x="6"/>
        <item x="16"/>
        <item x="10"/>
        <item x="13"/>
        <item x="2"/>
        <item x="7"/>
        <item x="12"/>
        <item x="1"/>
        <item t="default"/>
      </items>
    </pivotField>
    <pivotField compact="0" showAll="0">
      <items count="5">
        <item x="2"/>
        <item x="0"/>
        <item x="1"/>
        <item x="3"/>
        <item t="default"/>
      </items>
    </pivotField>
    <pivotField compact="0" numFmtId="18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1">
        <item x="29"/>
        <item x="2"/>
        <item x="16"/>
        <item x="27"/>
        <item x="20"/>
        <item x="22"/>
        <item x="5"/>
        <item x="23"/>
        <item x="15"/>
        <item x="28"/>
        <item x="3"/>
        <item x="14"/>
        <item x="24"/>
        <item x="25"/>
        <item x="26"/>
        <item x="12"/>
        <item x="19"/>
        <item x="4"/>
        <item x="8"/>
        <item x="6"/>
        <item x="1"/>
        <item x="11"/>
        <item x="13"/>
        <item x="17"/>
        <item x="21"/>
        <item x="18"/>
        <item x="7"/>
        <item x="9"/>
        <item x="10"/>
        <item x="0"/>
        <item t="default"/>
      </items>
    </pivotField>
    <pivotField dataField="1" compact="0" numFmtId="182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Monetização" fld="9" baseField="0" baseItem="0" numFmtId="183"/>
  </dataFields>
  <formats count="2">
    <format dxfId="4">
      <pivotArea type="all" dataOnly="0" outline="0" fieldPosition="0"/>
    </format>
    <format dxfId="5">
      <pivotArea type="all" dataOnly="0" outline="0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_x000a_Dinâmica4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>
  <location ref="N24:O42" firstHeaderRow="1" firstDataRow="1" firstDataCol="1"/>
  <pivotFields count="12">
    <pivotField compact="0" showAll="0">
      <items count="5">
        <item x="1"/>
        <item x="3"/>
        <item x="0"/>
        <item x="2"/>
        <item t="default"/>
      </items>
    </pivotField>
    <pivotField dataField="1"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ortType="ascending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showAll="0">
      <items count="18">
        <item x="8"/>
        <item x="5"/>
        <item x="4"/>
        <item x="15"/>
        <item x="14"/>
        <item x="3"/>
        <item x="9"/>
        <item x="0"/>
        <item x="11"/>
        <item x="6"/>
        <item x="16"/>
        <item x="10"/>
        <item x="13"/>
        <item x="2"/>
        <item x="7"/>
        <item x="12"/>
        <item x="1"/>
        <item t="default"/>
      </items>
    </pivotField>
    <pivotField compact="0" showAll="0">
      <items count="5">
        <item x="2"/>
        <item x="0"/>
        <item x="1"/>
        <item x="3"/>
        <item t="default"/>
      </items>
    </pivotField>
    <pivotField compact="0" numFmtId="18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1">
        <item x="29"/>
        <item x="2"/>
        <item x="16"/>
        <item x="27"/>
        <item x="20"/>
        <item x="22"/>
        <item x="5"/>
        <item x="23"/>
        <item x="15"/>
        <item x="28"/>
        <item x="3"/>
        <item x="14"/>
        <item x="24"/>
        <item x="25"/>
        <item x="26"/>
        <item x="12"/>
        <item x="19"/>
        <item x="4"/>
        <item x="8"/>
        <item x="6"/>
        <item x="1"/>
        <item x="11"/>
        <item x="13"/>
        <item x="17"/>
        <item x="21"/>
        <item x="18"/>
        <item x="7"/>
        <item x="9"/>
        <item x="10"/>
        <item x="0"/>
        <item t="default"/>
      </items>
    </pivotField>
    <pivotField compact="0" numFmtId="182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oma de Visualizações" fld="1" baseField="0" baseItem="0"/>
  </dataFields>
  <formats count="2">
    <format dxfId="6">
      <pivotArea type="all" dataOnly="0" outline="0" fieldPosition="0"/>
    </format>
    <format dxfId="7">
      <pivotArea type="all" dataOnly="0" outline="0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_x000a_Dinâmica5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 chartFormat="8">
  <location ref="N44:V49" firstHeaderRow="1" firstDataRow="2" firstDataCol="1"/>
  <pivotFields count="12">
    <pivotField compact="0" showAll="0">
      <items count="5">
        <item x="1"/>
        <item x="3"/>
        <item x="0"/>
        <item x="2"/>
        <item t="default"/>
      </items>
    </pivotField>
    <pivotField dataField="1"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18">
        <item x="8"/>
        <item x="5"/>
        <item x="4"/>
        <item x="15"/>
        <item x="14"/>
        <item x="3"/>
        <item x="9"/>
        <item x="0"/>
        <item x="11"/>
        <item x="6"/>
        <item x="16"/>
        <item x="10"/>
        <item x="13"/>
        <item x="2"/>
        <item x="7"/>
        <item x="12"/>
        <item x="1"/>
        <item t="default"/>
      </items>
    </pivotField>
    <pivotField compact="0" showAll="0">
      <items count="5">
        <item x="2"/>
        <item x="0"/>
        <item x="1"/>
        <item x="3"/>
        <item t="default"/>
      </items>
    </pivotField>
    <pivotField compact="0" numFmtId="18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1">
        <item x="29"/>
        <item x="2"/>
        <item x="16"/>
        <item x="27"/>
        <item x="20"/>
        <item x="22"/>
        <item x="5"/>
        <item x="23"/>
        <item x="15"/>
        <item x="28"/>
        <item x="3"/>
        <item x="14"/>
        <item x="24"/>
        <item x="25"/>
        <item x="26"/>
        <item x="12"/>
        <item x="19"/>
        <item x="4"/>
        <item x="8"/>
        <item x="6"/>
        <item x="1"/>
        <item x="11"/>
        <item x="13"/>
        <item x="17"/>
        <item x="21"/>
        <item x="18"/>
        <item x="7"/>
        <item x="9"/>
        <item x="10"/>
        <item x="0"/>
        <item t="default"/>
      </items>
    </pivotField>
    <pivotField compact="0" numFmtId="182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4">
        <item x="2"/>
        <item x="1"/>
        <item x="0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oma de Visualizações" fld="1" baseField="0" baseItem="0"/>
  </dataFields>
  <formats count="2">
    <format dxfId="8">
      <pivotArea type="all" dataOnly="0" outline="0" fieldPosition="0"/>
    </format>
    <format dxfId="9">
      <pivotArea type="all" dataOnly="0" outline="0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_x000a_Dinâmica6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 chartFormat="2">
  <location ref="R3:T18" firstHeaderRow="1" firstDataRow="1" firstDataCol="2"/>
  <pivotFields count="12">
    <pivotField compact="0" showAll="0">
      <items count="5">
        <item x="1"/>
        <item x="3"/>
        <item x="0"/>
        <item x="2"/>
        <item t="default"/>
      </items>
    </pivotField>
    <pivotField dataField="1"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18">
        <item x="8"/>
        <item x="5"/>
        <item x="4"/>
        <item x="15"/>
        <item x="14"/>
        <item x="3"/>
        <item x="9"/>
        <item x="0"/>
        <item x="11"/>
        <item x="6"/>
        <item x="16"/>
        <item x="10"/>
        <item x="13"/>
        <item x="2"/>
        <item x="7"/>
        <item x="12"/>
        <item x="1"/>
        <item t="default"/>
      </items>
    </pivotField>
    <pivotField axis="axisRow" compact="0" showAll="0">
      <items count="5">
        <item x="2"/>
        <item x="0"/>
        <item x="1"/>
        <item x="3"/>
        <item t="default"/>
      </items>
    </pivotField>
    <pivotField compact="0" numFmtId="18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1">
        <item x="29"/>
        <item x="2"/>
        <item x="16"/>
        <item x="27"/>
        <item x="20"/>
        <item x="22"/>
        <item x="5"/>
        <item x="23"/>
        <item x="15"/>
        <item x="28"/>
        <item x="3"/>
        <item x="14"/>
        <item x="24"/>
        <item x="25"/>
        <item x="26"/>
        <item x="12"/>
        <item x="19"/>
        <item x="4"/>
        <item x="8"/>
        <item x="6"/>
        <item x="1"/>
        <item x="11"/>
        <item x="13"/>
        <item x="17"/>
        <item x="21"/>
        <item x="18"/>
        <item x="7"/>
        <item x="9"/>
        <item x="10"/>
        <item x="0"/>
        <item t="default"/>
      </items>
    </pivotField>
    <pivotField compact="0" numFmtId="182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4">
        <item x="2"/>
        <item x="1"/>
        <item x="0"/>
        <item t="default"/>
      </items>
    </pivotField>
  </pivotFields>
  <rowFields count="2">
    <field x="11"/>
    <field x="6"/>
  </rowFields>
  <rowItems count="15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oma de Visualizações" fld="1" baseField="0" baseItem="0"/>
  </dataFields>
  <formats count="2">
    <format dxfId="10">
      <pivotArea type="all" dataOnly="0" outline="0" fieldPosition="0"/>
    </format>
    <format dxfId="11">
      <pivotArea type="all" dataOnly="0" outline="0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ia_da_semana" sourceName="Dia da semana">
  <pivotTables>
    <pivotTable tabId="1" name="Tabela _x000a_Dinâmica1"/>
    <pivotTable tabId="1" name="Tabela _x000a_Dinâmica2"/>
    <pivotTable tabId="1" name="Tabela _x000a_Dinâmica3"/>
    <pivotTable tabId="1" name="Tabela _x000a_Dinâmica4"/>
    <pivotTable tabId="1" name="Tabela _x000a_Dinâmica5"/>
    <pivotTable tabId="1" name="Tabela _x000a_Dinâmica6"/>
  </pivotTables>
  <data>
    <tabular pivotCacheId="1">
      <items count="7">
        <i x="4" s="1"/>
        <i x="2" s="1"/>
        <i x="1" s="1"/>
        <i x="5" s="1"/>
        <i x="6" s="1"/>
        <i x="0" s="1"/>
        <i x="3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de_Social" sourceName="Rede Social">
  <pivotTables>
    <pivotTable tabId="1" name="Tabela _x000a_Dinâmica1"/>
    <pivotTable tabId="1" name="Tabela _x000a_Dinâmica2"/>
    <pivotTable tabId="1" name="Tabela _x000a_Dinâmica3"/>
    <pivotTable tabId="1" name="Tabela _x000a_Dinâmica4"/>
    <pivotTable tabId="1" name="Tabela _x000a_Dinâmica5"/>
    <pivotTable tabId="1" name="Tabela _x000a_Dinâmica6"/>
  </pivotTables>
  <data>
    <tabular pivotCacheId="1">
      <items count="3">
        <i x="2" s="1"/>
        <i x="1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de Social" cache="Slicer_Rede_Social" caption="Rede Social" columnCount="3" style="SlicerStyleDark5" rowHeight="193675"/>
  <slicer name="Dia da semana" cache="Slicer_Dia_da_semana" caption="Dia da semana" columnCount="7" style="SlicerStyleDark5" rowHeight="193675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1" displayName="Tabela1" ref="A1:L31" tableType="queryTable" totalsRowShown="0">
  <autoFilter xmlns:etc="http://www.wps.cn/officeDocument/2017/etCustomData" ref="A1:L31" etc:filterBottomFollowUsedRange="0"/>
  <tableColumns count="12">
    <tableColumn id="1" name="Titulo do Video" uniqueName="1" queryTableFieldId="1"/>
    <tableColumn id="2" name="Visualizações" uniqueName="2" queryTableFieldId="2"/>
    <tableColumn id="6" name="Data da Visualização" uniqueName="6" queryTableFieldId="3" dataDxfId="12">
      <calculatedColumnFormula>TEXT(D2,"dd/mm/aaaa")</calculatedColumnFormula>
    </tableColumn>
    <tableColumn id="8" name="Dia da semana" uniqueName="8" queryTableFieldId="4" dataDxfId="13">
      <calculatedColumnFormula>TEXT(F2,"ddd")</calculatedColumnFormula>
    </tableColumn>
    <tableColumn id="7" name="Horário de Visualização" uniqueName="7" queryTableFieldId="5" dataDxfId="14">
      <calculatedColumnFormula>TEXT(F2,"HH:MM")</calculatedColumnFormula>
    </tableColumn>
    <tableColumn id="11" name="Hora de Visualização" uniqueName="11" queryTableFieldId="6" dataDxfId="15">
      <calculatedColumnFormula>HOUR(E2)</calculatedColumnFormula>
    </tableColumn>
    <tableColumn id="12" name="Período do dia" uniqueName="12" queryTableFieldId="7" dataDxfId="16">
      <calculatedColumnFormula>VLOOKUP(F2,$G$33:$H$36,2,TRUE)</calculatedColumnFormula>
    </tableColumn>
    <tableColumn id="3" name="Horário da Visualização" uniqueName="3" queryTableFieldId="8" dataDxfId="17"/>
    <tableColumn id="4" name="Monetização (R$ )" uniqueName="4" queryTableFieldId="9"/>
    <tableColumn id="9" name="Monetização" uniqueName="9" queryTableFieldId="10" dataDxfId="18">
      <calculatedColumnFormula>VALUE(SUBSTITUTE(I2,".",","))</calculatedColumnFormula>
    </tableColumn>
    <tableColumn id="5" name="Rede Social (antiga)" uniqueName="5" queryTableFieldId="11" dataDxfId="19"/>
    <tableColumn id="10" name="Rede Social" uniqueName="10" queryTableFieldId="12" dataDxfId="20">
      <calculatedColumnFormula>IF(K2="YouT","YouTube",IF(K2="Insta","Instagram",IF(K2="Tiktak","TikTok",K2)))</calculatedColumnFormula>
    </tableColumn>
  </tableColumns>
  <tableStyleInfo name="TableStylePreset3_Dark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table" Target="../tables/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9"/>
  <sheetViews>
    <sheetView topLeftCell="H7" workbookViewId="0">
      <selection activeCell="N16" sqref="N15:N21"/>
      <pivotSelection pane="bottomRight" showHeader="1" extendable="1" axis="axisRow" activeRow="15" activeCol="13" previousRow="15" previousCol="13" click="1" r:id="rId3">
        <pivotArea dataOnly="0" labelOnly="1" fieldPosition="0">
          <references count="1">
            <reference field="3" count="0"/>
          </references>
        </pivotArea>
      </pivotSelection>
    </sheetView>
  </sheetViews>
  <sheetFormatPr defaultColWidth="8.88888888888889" defaultRowHeight="13.8"/>
  <cols>
    <col min="1" max="1" width="17.1111111111111" customWidth="1"/>
    <col min="2" max="2" width="13.3333333333333" customWidth="1"/>
    <col min="3" max="3" width="16.3333333333333" customWidth="1"/>
    <col min="4" max="4" width="13.6666666666667" customWidth="1"/>
    <col min="5" max="5" width="21.1111111111111" customWidth="1"/>
    <col min="6" max="8" width="23" customWidth="1"/>
    <col min="9" max="9" width="18.6666666666667" customWidth="1"/>
    <col min="10" max="11" width="16.6666666666667" customWidth="1"/>
    <col min="12" max="12" width="13.6666666666667" customWidth="1"/>
    <col min="14" max="14" width="24.1111111111111"/>
    <col min="15" max="18" width="18.2222222222222"/>
    <col min="19" max="19" width="18.3333333333333"/>
    <col min="20" max="20" width="24.1111111111111"/>
    <col min="21" max="21" width="18.2222222222222"/>
    <col min="22" max="23" width="11.7777777777778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5.6" spans="1:15">
      <c r="A2" t="s">
        <v>12</v>
      </c>
      <c r="B2">
        <v>4916</v>
      </c>
      <c r="C2" s="2" t="str">
        <f t="shared" ref="C2:C31" si="0">TEXT(H2,"dd/mm/aaaa")</f>
        <v>15/08/2025</v>
      </c>
      <c r="D2" s="3" t="str">
        <f t="shared" ref="D2:D31" si="1">TEXT(H2,"ddd")</f>
        <v>sex</v>
      </c>
      <c r="E2" s="3" t="str">
        <f t="shared" ref="E2:E31" si="2">TEXT(H2,"HH:MM")</f>
        <v>11:10</v>
      </c>
      <c r="F2" s="4">
        <f t="shared" ref="F2:F31" si="3">HOUR(E2)</f>
        <v>11</v>
      </c>
      <c r="G2" s="3" t="str">
        <f t="shared" ref="G2:G31" si="4">VLOOKUP(F2,$G$33:$H$36,2,TRUE)</f>
        <v>Manhã</v>
      </c>
      <c r="H2" s="3">
        <v>45884.4658449074</v>
      </c>
      <c r="I2" t="s">
        <v>13</v>
      </c>
      <c r="J2" s="5">
        <f t="shared" ref="J2:J31" si="5">VALUE(SUBSTITUTE(I2,".",","))</f>
        <v>82.01</v>
      </c>
      <c r="K2" s="6" t="s">
        <v>14</v>
      </c>
      <c r="L2" s="7" t="str">
        <f t="shared" ref="L2:L31" si="6">IF(K2="YouT","YouTube",IF(K2="Insta","Instagram",IF(K2="Tiktak","TikTok",K2)))</f>
        <v>YouTube</v>
      </c>
      <c r="N2" s="8" t="s">
        <v>11</v>
      </c>
      <c r="O2" s="8" t="s">
        <v>15</v>
      </c>
    </row>
    <row r="3" ht="15.6" spans="1:20">
      <c r="A3" t="s">
        <v>16</v>
      </c>
      <c r="B3">
        <v>1119</v>
      </c>
      <c r="C3" s="2" t="str">
        <f t="shared" si="0"/>
        <v>07/08/2025</v>
      </c>
      <c r="D3" s="3" t="str">
        <f t="shared" si="1"/>
        <v>qui</v>
      </c>
      <c r="E3" s="3" t="str">
        <f t="shared" si="2"/>
        <v>23:26</v>
      </c>
      <c r="F3" s="4">
        <f t="shared" si="3"/>
        <v>23</v>
      </c>
      <c r="G3" s="3" t="str">
        <f t="shared" si="4"/>
        <v>Noite</v>
      </c>
      <c r="H3" s="3">
        <v>45876.9769560185</v>
      </c>
      <c r="I3" t="s">
        <v>17</v>
      </c>
      <c r="J3" s="5">
        <f t="shared" si="5"/>
        <v>416.65</v>
      </c>
      <c r="K3" s="6" t="s">
        <v>18</v>
      </c>
      <c r="L3" s="4" t="str">
        <f t="shared" si="6"/>
        <v>TikTok</v>
      </c>
      <c r="N3" s="8" t="s">
        <v>19</v>
      </c>
      <c r="O3" s="9">
        <v>1455.13</v>
      </c>
      <c r="P3"/>
      <c r="R3" s="8" t="s">
        <v>11</v>
      </c>
      <c r="S3" s="8" t="s">
        <v>6</v>
      </c>
      <c r="T3" s="8" t="s">
        <v>20</v>
      </c>
    </row>
    <row r="4" ht="15.6" spans="1:20">
      <c r="A4" t="s">
        <v>16</v>
      </c>
      <c r="B4">
        <v>2934</v>
      </c>
      <c r="C4" s="2" t="str">
        <f t="shared" si="0"/>
        <v>29/08/2025</v>
      </c>
      <c r="D4" s="3" t="str">
        <f t="shared" si="1"/>
        <v>sex</v>
      </c>
      <c r="E4" s="3" t="str">
        <f t="shared" si="2"/>
        <v>20:38</v>
      </c>
      <c r="F4" s="4">
        <f t="shared" si="3"/>
        <v>20</v>
      </c>
      <c r="G4" s="3" t="str">
        <f t="shared" si="4"/>
        <v>Noite</v>
      </c>
      <c r="H4" s="3">
        <v>45898.8602893519</v>
      </c>
      <c r="I4" t="s">
        <v>21</v>
      </c>
      <c r="J4" s="5">
        <f t="shared" si="5"/>
        <v>111.06</v>
      </c>
      <c r="K4" s="6" t="s">
        <v>18</v>
      </c>
      <c r="L4" s="4" t="str">
        <f t="shared" si="6"/>
        <v>TikTok</v>
      </c>
      <c r="N4" s="8" t="s">
        <v>18</v>
      </c>
      <c r="O4" s="9">
        <v>2185.17</v>
      </c>
      <c r="P4"/>
      <c r="R4" s="8" t="s">
        <v>19</v>
      </c>
      <c r="S4" s="8"/>
      <c r="T4" s="8">
        <v>20805</v>
      </c>
    </row>
    <row r="5" ht="15.6" spans="1:20">
      <c r="A5" t="s">
        <v>22</v>
      </c>
      <c r="B5">
        <v>3911</v>
      </c>
      <c r="C5" s="2" t="str">
        <f t="shared" si="0"/>
        <v>30/07/2025</v>
      </c>
      <c r="D5" s="3" t="str">
        <f t="shared" si="1"/>
        <v>qua</v>
      </c>
      <c r="E5" s="3" t="str">
        <f t="shared" si="2"/>
        <v>08:52</v>
      </c>
      <c r="F5" s="4">
        <f t="shared" si="3"/>
        <v>8</v>
      </c>
      <c r="G5" s="3" t="str">
        <f t="shared" si="4"/>
        <v>Manhã</v>
      </c>
      <c r="H5" s="3">
        <v>45868.3700115741</v>
      </c>
      <c r="I5" t="s">
        <v>23</v>
      </c>
      <c r="J5" s="5">
        <f t="shared" si="5"/>
        <v>25.76</v>
      </c>
      <c r="K5" s="6" t="s">
        <v>24</v>
      </c>
      <c r="L5" s="4" t="str">
        <f t="shared" si="6"/>
        <v>YouTube</v>
      </c>
      <c r="N5" s="8" t="s">
        <v>24</v>
      </c>
      <c r="O5" s="9">
        <v>4085.12</v>
      </c>
      <c r="P5"/>
      <c r="R5" s="8"/>
      <c r="S5" s="8" t="s">
        <v>25</v>
      </c>
      <c r="T5" s="8">
        <v>12254</v>
      </c>
    </row>
    <row r="6" ht="15.6" spans="1:20">
      <c r="A6" t="s">
        <v>12</v>
      </c>
      <c r="B6">
        <v>4494</v>
      </c>
      <c r="C6" s="2" t="str">
        <f t="shared" si="0"/>
        <v>29/08/2025</v>
      </c>
      <c r="D6" s="3" t="str">
        <f t="shared" si="1"/>
        <v>sex</v>
      </c>
      <c r="E6" s="3" t="str">
        <f t="shared" si="2"/>
        <v>03:02</v>
      </c>
      <c r="F6" s="4">
        <f t="shared" si="3"/>
        <v>3</v>
      </c>
      <c r="G6" s="3" t="str">
        <f t="shared" si="4"/>
        <v>Madrugada</v>
      </c>
      <c r="H6" s="3">
        <v>45898.1269560185</v>
      </c>
      <c r="I6" t="s">
        <v>26</v>
      </c>
      <c r="J6" s="5">
        <f t="shared" si="5"/>
        <v>399.22</v>
      </c>
      <c r="K6" s="6" t="s">
        <v>27</v>
      </c>
      <c r="L6" s="4" t="str">
        <f t="shared" si="6"/>
        <v>Instagram</v>
      </c>
      <c r="N6" s="8" t="s">
        <v>28</v>
      </c>
      <c r="O6" s="9">
        <v>7725.42</v>
      </c>
      <c r="P6" s="10">
        <f>GETPIVOTDATA("Monetização",$N$2)</f>
        <v>7725.42</v>
      </c>
      <c r="R6" s="8"/>
      <c r="S6" s="8" t="s">
        <v>29</v>
      </c>
      <c r="T6" s="8">
        <v>4487</v>
      </c>
    </row>
    <row r="7" ht="15.6" spans="1:20">
      <c r="A7" t="s">
        <v>30</v>
      </c>
      <c r="B7">
        <v>4341</v>
      </c>
      <c r="C7" s="2" t="str">
        <f t="shared" si="0"/>
        <v>20/08/2025</v>
      </c>
      <c r="D7" s="3" t="str">
        <f t="shared" si="1"/>
        <v>qua</v>
      </c>
      <c r="E7" s="3" t="str">
        <f t="shared" si="2"/>
        <v>01:47</v>
      </c>
      <c r="F7" s="4">
        <f t="shared" si="3"/>
        <v>1</v>
      </c>
      <c r="G7" s="3" t="str">
        <f t="shared" si="4"/>
        <v>Madrugada</v>
      </c>
      <c r="H7" s="3">
        <v>45889.0748726852</v>
      </c>
      <c r="I7" t="s">
        <v>31</v>
      </c>
      <c r="J7" s="5">
        <f t="shared" si="5"/>
        <v>194.4</v>
      </c>
      <c r="K7" s="6" t="s">
        <v>19</v>
      </c>
      <c r="L7" s="4" t="str">
        <f t="shared" si="6"/>
        <v>Instagram</v>
      </c>
      <c r="N7" s="8"/>
      <c r="O7" s="8"/>
      <c r="P7"/>
      <c r="R7" s="8"/>
      <c r="S7" s="8" t="s">
        <v>32</v>
      </c>
      <c r="T7" s="8">
        <v>4064</v>
      </c>
    </row>
    <row r="8" ht="15.6" spans="1:20">
      <c r="A8" t="s">
        <v>30</v>
      </c>
      <c r="B8">
        <v>1736</v>
      </c>
      <c r="C8" s="2" t="str">
        <f t="shared" si="0"/>
        <v>08/08/2025</v>
      </c>
      <c r="D8" s="3" t="str">
        <f t="shared" si="1"/>
        <v>sex</v>
      </c>
      <c r="E8" s="3" t="str">
        <f t="shared" si="2"/>
        <v>20:21</v>
      </c>
      <c r="F8" s="4">
        <f t="shared" si="3"/>
        <v>20</v>
      </c>
      <c r="G8" s="3" t="str">
        <f t="shared" si="4"/>
        <v>Noite</v>
      </c>
      <c r="H8" s="3">
        <v>45877.8484837963</v>
      </c>
      <c r="I8" t="s">
        <v>33</v>
      </c>
      <c r="J8" s="5">
        <f t="shared" si="5"/>
        <v>405.72</v>
      </c>
      <c r="K8" s="6" t="s">
        <v>24</v>
      </c>
      <c r="L8" s="4" t="str">
        <f t="shared" si="6"/>
        <v>YouTube</v>
      </c>
      <c r="N8" s="8" t="s">
        <v>11</v>
      </c>
      <c r="O8" s="8" t="s">
        <v>20</v>
      </c>
      <c r="P8"/>
      <c r="R8" s="8" t="s">
        <v>18</v>
      </c>
      <c r="S8" s="8"/>
      <c r="T8" s="8">
        <v>27507</v>
      </c>
    </row>
    <row r="9" ht="15.6" spans="1:20">
      <c r="A9" t="s">
        <v>22</v>
      </c>
      <c r="B9">
        <v>3664</v>
      </c>
      <c r="C9" s="2" t="str">
        <f t="shared" si="0"/>
        <v>19/08/2025</v>
      </c>
      <c r="D9" s="3" t="str">
        <f t="shared" si="1"/>
        <v>ter</v>
      </c>
      <c r="E9" s="3" t="str">
        <f t="shared" si="2"/>
        <v>14:52</v>
      </c>
      <c r="F9" s="4">
        <f t="shared" si="3"/>
        <v>14</v>
      </c>
      <c r="G9" s="3" t="str">
        <f t="shared" si="4"/>
        <v>Tarde</v>
      </c>
      <c r="H9" s="3">
        <v>45888.6200115741</v>
      </c>
      <c r="I9" t="s">
        <v>34</v>
      </c>
      <c r="J9" s="5">
        <f t="shared" si="5"/>
        <v>495.57</v>
      </c>
      <c r="K9" s="6" t="s">
        <v>18</v>
      </c>
      <c r="L9" s="4" t="str">
        <f t="shared" si="6"/>
        <v>TikTok</v>
      </c>
      <c r="N9" s="8" t="s">
        <v>19</v>
      </c>
      <c r="O9" s="8">
        <v>20805</v>
      </c>
      <c r="P9"/>
      <c r="R9" s="8"/>
      <c r="S9" s="8" t="s">
        <v>25</v>
      </c>
      <c r="T9" s="8">
        <v>962</v>
      </c>
    </row>
    <row r="10" ht="15.6" spans="1:20">
      <c r="A10" t="s">
        <v>12</v>
      </c>
      <c r="B10">
        <v>475</v>
      </c>
      <c r="C10" s="2" t="str">
        <f t="shared" si="0"/>
        <v>08/08/2025</v>
      </c>
      <c r="D10" s="3" t="str">
        <f t="shared" si="1"/>
        <v>sex</v>
      </c>
      <c r="E10" s="3" t="str">
        <f t="shared" si="2"/>
        <v>21:38</v>
      </c>
      <c r="F10" s="4">
        <f t="shared" si="3"/>
        <v>21</v>
      </c>
      <c r="G10" s="3" t="str">
        <f t="shared" si="4"/>
        <v>Noite</v>
      </c>
      <c r="H10" s="3">
        <v>45877.9019560185</v>
      </c>
      <c r="I10" t="s">
        <v>35</v>
      </c>
      <c r="J10" s="5">
        <f t="shared" si="5"/>
        <v>401.64</v>
      </c>
      <c r="K10" s="6" t="s">
        <v>24</v>
      </c>
      <c r="L10" s="4" t="str">
        <f t="shared" si="6"/>
        <v>YouTube</v>
      </c>
      <c r="N10" s="8" t="s">
        <v>18</v>
      </c>
      <c r="O10" s="8">
        <v>27507</v>
      </c>
      <c r="P10"/>
      <c r="R10" s="8"/>
      <c r="S10" s="8" t="s">
        <v>29</v>
      </c>
      <c r="T10" s="8">
        <v>11728</v>
      </c>
    </row>
    <row r="11" ht="15.6" spans="1:20">
      <c r="A11" t="s">
        <v>16</v>
      </c>
      <c r="B11">
        <v>1839</v>
      </c>
      <c r="C11" s="2" t="str">
        <f t="shared" si="0"/>
        <v>27/08/2025</v>
      </c>
      <c r="D11" s="3" t="str">
        <f t="shared" si="1"/>
        <v>qua</v>
      </c>
      <c r="E11" s="3" t="str">
        <f t="shared" si="2"/>
        <v>00:01</v>
      </c>
      <c r="F11" s="4">
        <f t="shared" si="3"/>
        <v>0</v>
      </c>
      <c r="G11" s="3" t="str">
        <f t="shared" si="4"/>
        <v>Madrugada</v>
      </c>
      <c r="H11" s="3">
        <v>45896.0012615741</v>
      </c>
      <c r="I11" t="s">
        <v>36</v>
      </c>
      <c r="J11" s="5">
        <f t="shared" si="5"/>
        <v>54.88</v>
      </c>
      <c r="K11" s="6" t="s">
        <v>14</v>
      </c>
      <c r="L11" s="4" t="str">
        <f t="shared" si="6"/>
        <v>YouTube</v>
      </c>
      <c r="N11" s="8" t="s">
        <v>24</v>
      </c>
      <c r="O11" s="8">
        <v>38612</v>
      </c>
      <c r="P11"/>
      <c r="R11" s="8"/>
      <c r="S11" s="8" t="s">
        <v>32</v>
      </c>
      <c r="T11" s="8">
        <v>4053</v>
      </c>
    </row>
    <row r="12" ht="15.6" spans="1:20">
      <c r="A12" t="s">
        <v>12</v>
      </c>
      <c r="B12">
        <v>2620</v>
      </c>
      <c r="C12" s="2" t="str">
        <f t="shared" si="0"/>
        <v>24/08/2025</v>
      </c>
      <c r="D12" s="3" t="str">
        <f t="shared" si="1"/>
        <v>dom</v>
      </c>
      <c r="E12" s="3" t="str">
        <f t="shared" si="2"/>
        <v>03:35</v>
      </c>
      <c r="F12" s="4">
        <f t="shared" si="3"/>
        <v>3</v>
      </c>
      <c r="G12" s="3" t="str">
        <f t="shared" si="4"/>
        <v>Madrugada</v>
      </c>
      <c r="H12" s="3">
        <v>45893.1498726852</v>
      </c>
      <c r="I12" t="s">
        <v>37</v>
      </c>
      <c r="J12" s="5">
        <f t="shared" si="5"/>
        <v>66.47</v>
      </c>
      <c r="K12" s="6" t="s">
        <v>19</v>
      </c>
      <c r="L12" s="4" t="str">
        <f t="shared" si="6"/>
        <v>Instagram</v>
      </c>
      <c r="N12" s="8" t="s">
        <v>28</v>
      </c>
      <c r="O12" s="8">
        <v>86924</v>
      </c>
      <c r="P12">
        <f>GETPIVOTDATA("Visualizações",$N$8)</f>
        <v>86924</v>
      </c>
      <c r="R12" s="8"/>
      <c r="S12" s="8" t="s">
        <v>38</v>
      </c>
      <c r="T12" s="8">
        <v>10764</v>
      </c>
    </row>
    <row r="13" ht="15.6" spans="1:20">
      <c r="A13" t="s">
        <v>30</v>
      </c>
      <c r="B13">
        <v>2298</v>
      </c>
      <c r="C13" s="2" t="str">
        <f t="shared" si="0"/>
        <v>08/08/2025</v>
      </c>
      <c r="D13" s="3" t="str">
        <f t="shared" si="1"/>
        <v>sex</v>
      </c>
      <c r="E13" s="3" t="str">
        <f t="shared" si="2"/>
        <v>08:00</v>
      </c>
      <c r="F13" s="4">
        <f t="shared" si="3"/>
        <v>8</v>
      </c>
      <c r="G13" s="3" t="str">
        <f t="shared" si="4"/>
        <v>Manhã</v>
      </c>
      <c r="H13" s="3">
        <v>45877.333900463</v>
      </c>
      <c r="I13" t="s">
        <v>39</v>
      </c>
      <c r="J13" s="5">
        <f t="shared" si="5"/>
        <v>424.29</v>
      </c>
      <c r="K13" s="6" t="s">
        <v>24</v>
      </c>
      <c r="L13" s="4" t="str">
        <f t="shared" si="6"/>
        <v>YouTube</v>
      </c>
      <c r="N13" s="8"/>
      <c r="O13" s="8"/>
      <c r="P13"/>
      <c r="R13" s="8" t="s">
        <v>24</v>
      </c>
      <c r="S13" s="8"/>
      <c r="T13" s="8">
        <v>38612</v>
      </c>
    </row>
    <row r="14" ht="15.6" spans="1:20">
      <c r="A14" t="s">
        <v>30</v>
      </c>
      <c r="B14">
        <v>2657</v>
      </c>
      <c r="C14" s="2" t="str">
        <f t="shared" si="0"/>
        <v>27/08/2025</v>
      </c>
      <c r="D14" s="3" t="str">
        <f t="shared" si="1"/>
        <v>qua</v>
      </c>
      <c r="E14" s="3" t="str">
        <f t="shared" si="2"/>
        <v>21:31</v>
      </c>
      <c r="F14" s="4">
        <f t="shared" si="3"/>
        <v>21</v>
      </c>
      <c r="G14" s="3" t="str">
        <f t="shared" si="4"/>
        <v>Noite</v>
      </c>
      <c r="H14" s="3">
        <v>45896.8970949074</v>
      </c>
      <c r="I14" t="s">
        <v>40</v>
      </c>
      <c r="J14" s="5">
        <f t="shared" si="5"/>
        <v>368.45</v>
      </c>
      <c r="K14" s="6" t="s">
        <v>24</v>
      </c>
      <c r="L14" s="4" t="str">
        <f t="shared" si="6"/>
        <v>YouTube</v>
      </c>
      <c r="N14" s="8" t="s">
        <v>3</v>
      </c>
      <c r="O14" s="8" t="s">
        <v>15</v>
      </c>
      <c r="P14"/>
      <c r="R14" s="8"/>
      <c r="S14" s="8" t="s">
        <v>25</v>
      </c>
      <c r="T14" s="8">
        <v>1839</v>
      </c>
    </row>
    <row r="15" ht="15.6" spans="1:20">
      <c r="A15" t="s">
        <v>16</v>
      </c>
      <c r="B15">
        <v>2721</v>
      </c>
      <c r="C15" s="2" t="str">
        <f t="shared" si="0"/>
        <v>09/08/2025</v>
      </c>
      <c r="D15" s="3" t="str">
        <f t="shared" si="1"/>
        <v>sáb</v>
      </c>
      <c r="E15" s="3" t="str">
        <f t="shared" si="2"/>
        <v>09:42</v>
      </c>
      <c r="F15" s="4">
        <f t="shared" si="3"/>
        <v>9</v>
      </c>
      <c r="G15" s="3" t="str">
        <f t="shared" si="4"/>
        <v>Manhã</v>
      </c>
      <c r="H15" s="3">
        <v>45878.4047337963</v>
      </c>
      <c r="I15" t="s">
        <v>41</v>
      </c>
      <c r="J15" s="5">
        <f t="shared" si="5"/>
        <v>43.99</v>
      </c>
      <c r="K15" s="6" t="s">
        <v>18</v>
      </c>
      <c r="L15" s="4" t="str">
        <f t="shared" si="6"/>
        <v>TikTok</v>
      </c>
      <c r="N15" s="8" t="s">
        <v>42</v>
      </c>
      <c r="O15" s="9">
        <v>265.45</v>
      </c>
      <c r="P15"/>
      <c r="R15" s="8"/>
      <c r="S15" s="8" t="s">
        <v>29</v>
      </c>
      <c r="T15" s="8">
        <v>15520</v>
      </c>
    </row>
    <row r="16" ht="15.6" spans="1:20">
      <c r="A16" t="s">
        <v>30</v>
      </c>
      <c r="B16">
        <v>4347</v>
      </c>
      <c r="C16" s="2" t="str">
        <f t="shared" si="0"/>
        <v>28/08/2025</v>
      </c>
      <c r="D16" s="3" t="str">
        <f t="shared" si="1"/>
        <v>qui</v>
      </c>
      <c r="E16" s="3" t="str">
        <f t="shared" si="2"/>
        <v>17:26</v>
      </c>
      <c r="F16" s="4">
        <f t="shared" si="3"/>
        <v>17</v>
      </c>
      <c r="G16" s="3" t="str">
        <f t="shared" si="4"/>
        <v>Tarde</v>
      </c>
      <c r="H16" s="3">
        <v>45897.7269560185</v>
      </c>
      <c r="I16" t="s">
        <v>43</v>
      </c>
      <c r="J16" s="5">
        <f t="shared" si="5"/>
        <v>301.48</v>
      </c>
      <c r="K16" s="6" t="s">
        <v>24</v>
      </c>
      <c r="L16" s="4" t="str">
        <f t="shared" si="6"/>
        <v>YouTube</v>
      </c>
      <c r="N16" s="8" t="s">
        <v>44</v>
      </c>
      <c r="O16" s="9">
        <v>947.95</v>
      </c>
      <c r="P16"/>
      <c r="R16" s="8"/>
      <c r="S16" s="8" t="s">
        <v>32</v>
      </c>
      <c r="T16" s="8">
        <v>11827</v>
      </c>
    </row>
    <row r="17" ht="15.6" spans="1:20">
      <c r="A17" t="s">
        <v>16</v>
      </c>
      <c r="B17">
        <v>1669</v>
      </c>
      <c r="C17" s="2" t="str">
        <f t="shared" si="0"/>
        <v>06/08/2025</v>
      </c>
      <c r="D17" s="3" t="str">
        <f t="shared" si="1"/>
        <v>qua</v>
      </c>
      <c r="E17" s="3" t="str">
        <f t="shared" si="2"/>
        <v>08:12</v>
      </c>
      <c r="F17" s="4">
        <f t="shared" si="3"/>
        <v>8</v>
      </c>
      <c r="G17" s="3" t="str">
        <f t="shared" si="4"/>
        <v>Manhã</v>
      </c>
      <c r="H17" s="3">
        <v>45875.3422337963</v>
      </c>
      <c r="I17" t="s">
        <v>45</v>
      </c>
      <c r="J17" s="5">
        <f t="shared" si="5"/>
        <v>202.82</v>
      </c>
      <c r="K17" s="6" t="s">
        <v>24</v>
      </c>
      <c r="L17" s="4" t="str">
        <f t="shared" si="6"/>
        <v>YouTube</v>
      </c>
      <c r="N17" s="8" t="s">
        <v>46</v>
      </c>
      <c r="O17" s="9">
        <v>1385.82</v>
      </c>
      <c r="P17"/>
      <c r="R17" s="8"/>
      <c r="S17" s="8" t="s">
        <v>38</v>
      </c>
      <c r="T17" s="8">
        <v>9426</v>
      </c>
    </row>
    <row r="18" ht="15.6" spans="1:20">
      <c r="A18" t="s">
        <v>16</v>
      </c>
      <c r="B18">
        <v>1744</v>
      </c>
      <c r="C18" s="2" t="str">
        <f t="shared" si="0"/>
        <v>07/08/2025</v>
      </c>
      <c r="D18" s="3" t="str">
        <f t="shared" si="1"/>
        <v>qui</v>
      </c>
      <c r="E18" s="3" t="str">
        <f t="shared" si="2"/>
        <v>13:09</v>
      </c>
      <c r="F18" s="4">
        <f t="shared" si="3"/>
        <v>13</v>
      </c>
      <c r="G18" s="3" t="str">
        <f t="shared" si="4"/>
        <v>Tarde</v>
      </c>
      <c r="H18" s="3">
        <v>45876.5484837963</v>
      </c>
      <c r="I18" t="s">
        <v>47</v>
      </c>
      <c r="J18" s="5">
        <f t="shared" si="5"/>
        <v>115.41</v>
      </c>
      <c r="K18" s="6" t="s">
        <v>24</v>
      </c>
      <c r="L18" s="4" t="str">
        <f t="shared" si="6"/>
        <v>YouTube</v>
      </c>
      <c r="N18" s="8" t="s">
        <v>48</v>
      </c>
      <c r="O18" s="9">
        <v>644.33</v>
      </c>
      <c r="P18"/>
      <c r="R18" s="8" t="s">
        <v>28</v>
      </c>
      <c r="S18" s="8"/>
      <c r="T18" s="8">
        <v>86924</v>
      </c>
    </row>
    <row r="19" ht="15.6" spans="1:15">
      <c r="A19" t="s">
        <v>22</v>
      </c>
      <c r="B19">
        <v>4284</v>
      </c>
      <c r="C19" s="2" t="str">
        <f t="shared" si="0"/>
        <v>02/08/2025</v>
      </c>
      <c r="D19" s="3" t="str">
        <f t="shared" si="1"/>
        <v>sáb</v>
      </c>
      <c r="E19" s="3" t="str">
        <f t="shared" si="2"/>
        <v>22:48</v>
      </c>
      <c r="F19" s="4">
        <f t="shared" si="3"/>
        <v>22</v>
      </c>
      <c r="G19" s="3" t="str">
        <f t="shared" si="4"/>
        <v>Noite</v>
      </c>
      <c r="H19" s="3">
        <v>45871.9505671296</v>
      </c>
      <c r="I19" t="s">
        <v>49</v>
      </c>
      <c r="J19" s="5">
        <f t="shared" si="5"/>
        <v>446.7</v>
      </c>
      <c r="K19" s="6" t="s">
        <v>24</v>
      </c>
      <c r="L19" s="4" t="str">
        <f t="shared" si="6"/>
        <v>YouTube</v>
      </c>
      <c r="N19" s="8" t="s">
        <v>50</v>
      </c>
      <c r="O19" s="9">
        <v>320.82</v>
      </c>
    </row>
    <row r="20" ht="15.6" spans="1:15">
      <c r="A20" t="s">
        <v>22</v>
      </c>
      <c r="B20">
        <v>4030</v>
      </c>
      <c r="C20" s="2" t="str">
        <f t="shared" si="0"/>
        <v>22/08/2025</v>
      </c>
      <c r="D20" s="3" t="str">
        <f t="shared" si="1"/>
        <v>sex</v>
      </c>
      <c r="E20" s="3" t="str">
        <f t="shared" si="2"/>
        <v>09:55</v>
      </c>
      <c r="F20" s="4">
        <f t="shared" si="3"/>
        <v>9</v>
      </c>
      <c r="G20" s="3" t="str">
        <f t="shared" si="4"/>
        <v>Manhã</v>
      </c>
      <c r="H20" s="3">
        <v>45891.4137615741</v>
      </c>
      <c r="I20" t="s">
        <v>51</v>
      </c>
      <c r="J20" s="5">
        <f t="shared" si="5"/>
        <v>495.2</v>
      </c>
      <c r="K20" s="6" t="s">
        <v>52</v>
      </c>
      <c r="L20" s="4" t="str">
        <f t="shared" si="6"/>
        <v>TikTok</v>
      </c>
      <c r="N20" s="8" t="s">
        <v>53</v>
      </c>
      <c r="O20" s="9">
        <v>2319.14</v>
      </c>
    </row>
    <row r="21" ht="15.6" spans="1:15">
      <c r="A21" t="s">
        <v>16</v>
      </c>
      <c r="B21">
        <v>1264</v>
      </c>
      <c r="C21" s="2" t="str">
        <f t="shared" si="0"/>
        <v>26/08/2025</v>
      </c>
      <c r="D21" s="3" t="str">
        <f t="shared" si="1"/>
        <v>ter</v>
      </c>
      <c r="E21" s="3" t="str">
        <f t="shared" si="2"/>
        <v>18:07</v>
      </c>
      <c r="F21" s="4">
        <f t="shared" si="3"/>
        <v>18</v>
      </c>
      <c r="G21" s="3" t="str">
        <f t="shared" si="4"/>
        <v>Noite</v>
      </c>
      <c r="H21" s="3">
        <v>45895.7554282407</v>
      </c>
      <c r="I21" t="s">
        <v>54</v>
      </c>
      <c r="J21" s="5">
        <f t="shared" si="5"/>
        <v>373.53</v>
      </c>
      <c r="K21" s="6" t="s">
        <v>14</v>
      </c>
      <c r="L21" s="4" t="str">
        <f t="shared" si="6"/>
        <v>YouTube</v>
      </c>
      <c r="N21" s="8" t="s">
        <v>55</v>
      </c>
      <c r="O21" s="9">
        <v>1841.91</v>
      </c>
    </row>
    <row r="22" ht="15.6" spans="1:16">
      <c r="A22" t="s">
        <v>12</v>
      </c>
      <c r="B22">
        <v>4064</v>
      </c>
      <c r="C22" s="2" t="str">
        <f t="shared" si="0"/>
        <v>28/08/2025</v>
      </c>
      <c r="D22" s="3" t="str">
        <f t="shared" si="1"/>
        <v>qui</v>
      </c>
      <c r="E22" s="3" t="str">
        <f t="shared" si="2"/>
        <v>22:33</v>
      </c>
      <c r="F22" s="4">
        <f t="shared" si="3"/>
        <v>22</v>
      </c>
      <c r="G22" s="3" t="str">
        <f t="shared" si="4"/>
        <v>Noite</v>
      </c>
      <c r="H22" s="3">
        <v>45897.940150463</v>
      </c>
      <c r="I22" t="s">
        <v>56</v>
      </c>
      <c r="J22" s="5">
        <f t="shared" si="5"/>
        <v>166.6</v>
      </c>
      <c r="K22" s="6" t="s">
        <v>19</v>
      </c>
      <c r="L22" s="4" t="str">
        <f t="shared" si="6"/>
        <v>Instagram</v>
      </c>
      <c r="N22" s="8" t="s">
        <v>28</v>
      </c>
      <c r="O22" s="9">
        <v>7725.42</v>
      </c>
      <c r="P22" s="10">
        <f>GETPIVOTDATA("Monetização",$N$14)</f>
        <v>7725.42</v>
      </c>
    </row>
    <row r="23" ht="15.6" spans="1:15">
      <c r="A23" t="s">
        <v>16</v>
      </c>
      <c r="B23">
        <v>4487</v>
      </c>
      <c r="C23" s="2" t="str">
        <f t="shared" si="0"/>
        <v>26/08/2025</v>
      </c>
      <c r="D23" s="3" t="str">
        <f t="shared" si="1"/>
        <v>ter</v>
      </c>
      <c r="E23" s="3" t="str">
        <f t="shared" si="2"/>
        <v>06:05</v>
      </c>
      <c r="F23" s="4">
        <f t="shared" si="3"/>
        <v>6</v>
      </c>
      <c r="G23" s="3" t="str">
        <f t="shared" si="4"/>
        <v>Manhã</v>
      </c>
      <c r="H23" s="3">
        <v>45895.2540393519</v>
      </c>
      <c r="I23" t="s">
        <v>57</v>
      </c>
      <c r="J23" s="5">
        <f t="shared" si="5"/>
        <v>474.8</v>
      </c>
      <c r="K23" s="6" t="s">
        <v>19</v>
      </c>
      <c r="L23" s="4" t="str">
        <f t="shared" si="6"/>
        <v>Instagram</v>
      </c>
      <c r="N23" s="8"/>
      <c r="O23" s="8"/>
    </row>
    <row r="24" ht="15.6" spans="1:15">
      <c r="A24" t="s">
        <v>22</v>
      </c>
      <c r="B24">
        <v>962</v>
      </c>
      <c r="C24" s="2" t="str">
        <f t="shared" si="0"/>
        <v>12/08/2025</v>
      </c>
      <c r="D24" s="3" t="str">
        <f t="shared" si="1"/>
        <v>ter</v>
      </c>
      <c r="E24" s="3" t="str">
        <f t="shared" si="2"/>
        <v>05:12</v>
      </c>
      <c r="F24" s="4">
        <f t="shared" si="3"/>
        <v>5</v>
      </c>
      <c r="G24" s="3" t="str">
        <f t="shared" si="4"/>
        <v>Madrugada</v>
      </c>
      <c r="H24" s="3">
        <v>45881.2172337963</v>
      </c>
      <c r="I24" t="s">
        <v>58</v>
      </c>
      <c r="J24" s="5">
        <f t="shared" si="5"/>
        <v>179.19</v>
      </c>
      <c r="K24" s="6" t="s">
        <v>59</v>
      </c>
      <c r="L24" s="4" t="str">
        <f t="shared" si="6"/>
        <v>TikTok</v>
      </c>
      <c r="N24" s="8" t="s">
        <v>5</v>
      </c>
      <c r="O24" s="8" t="s">
        <v>20</v>
      </c>
    </row>
    <row r="25" ht="15.6" spans="1:15">
      <c r="A25" t="s">
        <v>22</v>
      </c>
      <c r="B25">
        <v>3335</v>
      </c>
      <c r="C25" s="2" t="str">
        <f t="shared" si="0"/>
        <v>03/08/2025</v>
      </c>
      <c r="D25" s="3" t="str">
        <f t="shared" si="1"/>
        <v>dom</v>
      </c>
      <c r="E25" s="3" t="str">
        <f t="shared" si="2"/>
        <v>13:25</v>
      </c>
      <c r="F25" s="4">
        <f t="shared" si="3"/>
        <v>13</v>
      </c>
      <c r="G25" s="3" t="str">
        <f t="shared" si="4"/>
        <v>Tarde</v>
      </c>
      <c r="H25" s="3">
        <v>45872.5595949074</v>
      </c>
      <c r="I25" t="s">
        <v>60</v>
      </c>
      <c r="J25" s="5">
        <f t="shared" si="5"/>
        <v>198.98</v>
      </c>
      <c r="K25" s="6" t="s">
        <v>24</v>
      </c>
      <c r="L25" s="4" t="str">
        <f t="shared" si="6"/>
        <v>YouTube</v>
      </c>
      <c r="N25" s="8">
        <v>0</v>
      </c>
      <c r="O25" s="8">
        <v>1839</v>
      </c>
    </row>
    <row r="26" ht="15.6" spans="1:17">
      <c r="A26" t="s">
        <v>30</v>
      </c>
      <c r="B26">
        <v>4977</v>
      </c>
      <c r="C26" s="2" t="str">
        <f t="shared" si="0"/>
        <v>12/08/2025</v>
      </c>
      <c r="D26" s="3" t="str">
        <f t="shared" si="1"/>
        <v>ter</v>
      </c>
      <c r="E26" s="3" t="str">
        <f t="shared" si="2"/>
        <v>06:22</v>
      </c>
      <c r="F26" s="4">
        <f t="shared" si="3"/>
        <v>6</v>
      </c>
      <c r="G26" s="3" t="str">
        <f t="shared" si="4"/>
        <v>Manhã</v>
      </c>
      <c r="H26" s="3">
        <v>45881.2658449074</v>
      </c>
      <c r="I26" t="s">
        <v>61</v>
      </c>
      <c r="J26" s="5">
        <f t="shared" si="5"/>
        <v>318.82</v>
      </c>
      <c r="K26" s="6" t="s">
        <v>18</v>
      </c>
      <c r="L26" s="4" t="str">
        <f t="shared" si="6"/>
        <v>TikTok</v>
      </c>
      <c r="N26" s="8">
        <v>1</v>
      </c>
      <c r="O26" s="8">
        <v>4341</v>
      </c>
      <c r="P26" t="s">
        <v>62</v>
      </c>
      <c r="Q26" s="11">
        <f>MAX(B:B)</f>
        <v>4977</v>
      </c>
    </row>
    <row r="27" ht="15.6" spans="1:17">
      <c r="A27" t="s">
        <v>16</v>
      </c>
      <c r="B27">
        <v>1411</v>
      </c>
      <c r="C27" s="2" t="str">
        <f t="shared" si="0"/>
        <v>18/08/2025</v>
      </c>
      <c r="D27" s="3" t="str">
        <f t="shared" si="1"/>
        <v>seg</v>
      </c>
      <c r="E27" s="3" t="str">
        <f t="shared" si="2"/>
        <v>23:41</v>
      </c>
      <c r="F27" s="4">
        <f t="shared" si="3"/>
        <v>23</v>
      </c>
      <c r="G27" s="3" t="str">
        <f t="shared" si="4"/>
        <v>Noite</v>
      </c>
      <c r="H27" s="3">
        <v>45887.9873726852</v>
      </c>
      <c r="I27" t="s">
        <v>63</v>
      </c>
      <c r="J27" s="5">
        <f t="shared" si="5"/>
        <v>320.82</v>
      </c>
      <c r="K27" s="6" t="s">
        <v>24</v>
      </c>
      <c r="L27" s="4" t="str">
        <f t="shared" si="6"/>
        <v>YouTube</v>
      </c>
      <c r="N27" s="8">
        <v>3</v>
      </c>
      <c r="O27" s="8">
        <v>7114</v>
      </c>
      <c r="P27" t="s">
        <v>64</v>
      </c>
      <c r="Q27" s="11" t="str" cm="1">
        <f t="array" ref="Q27">INDEX(E:E,MATCH(MAX(B:B),B:B,0))</f>
        <v>06:22</v>
      </c>
    </row>
    <row r="28" ht="15.6" spans="1:15">
      <c r="A28" t="s">
        <v>12</v>
      </c>
      <c r="B28">
        <v>2726</v>
      </c>
      <c r="C28" s="2" t="str">
        <f t="shared" si="0"/>
        <v>07/08/2025</v>
      </c>
      <c r="D28" s="3" t="str">
        <f t="shared" si="1"/>
        <v>qui</v>
      </c>
      <c r="E28" s="3" t="str">
        <f t="shared" si="2"/>
        <v>11:46</v>
      </c>
      <c r="F28" s="4">
        <f t="shared" si="3"/>
        <v>11</v>
      </c>
      <c r="G28" s="3" t="str">
        <f t="shared" si="4"/>
        <v>Manhã</v>
      </c>
      <c r="H28" s="3">
        <v>45876.4908449074</v>
      </c>
      <c r="I28" t="s">
        <v>65</v>
      </c>
      <c r="J28" s="5">
        <f t="shared" si="5"/>
        <v>362.63</v>
      </c>
      <c r="K28" s="6" t="s">
        <v>24</v>
      </c>
      <c r="L28" s="4" t="str">
        <f t="shared" si="6"/>
        <v>YouTube</v>
      </c>
      <c r="N28" s="8">
        <v>5</v>
      </c>
      <c r="O28" s="8">
        <v>1761</v>
      </c>
    </row>
    <row r="29" ht="15.6" spans="1:15">
      <c r="A29" t="s">
        <v>16</v>
      </c>
      <c r="B29">
        <v>799</v>
      </c>
      <c r="C29" s="2" t="str">
        <f t="shared" si="0"/>
        <v>02/08/2025</v>
      </c>
      <c r="D29" s="3" t="str">
        <f t="shared" si="1"/>
        <v>sáb</v>
      </c>
      <c r="E29" s="3" t="str">
        <f t="shared" si="2"/>
        <v>05:58</v>
      </c>
      <c r="F29" s="4">
        <f t="shared" si="3"/>
        <v>5</v>
      </c>
      <c r="G29" s="3" t="str">
        <f t="shared" si="4"/>
        <v>Madrugada</v>
      </c>
      <c r="H29" s="3">
        <v>45871.2491782407</v>
      </c>
      <c r="I29" t="s">
        <v>66</v>
      </c>
      <c r="J29" s="5">
        <f t="shared" si="5"/>
        <v>153.64</v>
      </c>
      <c r="K29" s="6" t="s">
        <v>19</v>
      </c>
      <c r="L29" s="4" t="str">
        <f t="shared" si="6"/>
        <v>Instagram</v>
      </c>
      <c r="N29" s="8">
        <v>6</v>
      </c>
      <c r="O29" s="8">
        <v>9464</v>
      </c>
    </row>
    <row r="30" ht="15.6" spans="1:15">
      <c r="A30" t="s">
        <v>22</v>
      </c>
      <c r="B30">
        <v>2202</v>
      </c>
      <c r="C30" s="2" t="str">
        <f t="shared" si="0"/>
        <v>28/08/2025</v>
      </c>
      <c r="D30" s="3" t="str">
        <f t="shared" si="1"/>
        <v>qui</v>
      </c>
      <c r="E30" s="3" t="str">
        <f t="shared" si="2"/>
        <v>15:41</v>
      </c>
      <c r="F30" s="4">
        <f t="shared" si="3"/>
        <v>15</v>
      </c>
      <c r="G30" s="3" t="str">
        <f t="shared" si="4"/>
        <v>Tarde</v>
      </c>
      <c r="H30" s="3">
        <v>45897.6540393519</v>
      </c>
      <c r="I30" t="s">
        <v>67</v>
      </c>
      <c r="J30" s="5">
        <f t="shared" si="5"/>
        <v>23.05</v>
      </c>
      <c r="K30" s="6" t="s">
        <v>18</v>
      </c>
      <c r="L30" s="4" t="str">
        <f t="shared" si="6"/>
        <v>TikTok</v>
      </c>
      <c r="N30" s="8">
        <v>8</v>
      </c>
      <c r="O30" s="8">
        <v>7878</v>
      </c>
    </row>
    <row r="31" ht="15.6" spans="1:15">
      <c r="A31" t="s">
        <v>22</v>
      </c>
      <c r="B31">
        <v>4898</v>
      </c>
      <c r="C31" s="2" t="str">
        <f t="shared" si="0"/>
        <v>27/08/2025</v>
      </c>
      <c r="D31" s="3" t="str">
        <f t="shared" si="1"/>
        <v>qua</v>
      </c>
      <c r="E31" s="3" t="str">
        <f t="shared" si="2"/>
        <v>13:15</v>
      </c>
      <c r="F31" s="4">
        <f t="shared" si="3"/>
        <v>13</v>
      </c>
      <c r="G31" s="3" t="str">
        <f t="shared" si="4"/>
        <v>Tarde</v>
      </c>
      <c r="H31" s="3">
        <v>45896.552650463</v>
      </c>
      <c r="I31" t="s">
        <v>68</v>
      </c>
      <c r="J31" s="5">
        <f t="shared" si="5"/>
        <v>101.64</v>
      </c>
      <c r="K31" s="6" t="s">
        <v>18</v>
      </c>
      <c r="L31" s="4" t="str">
        <f t="shared" si="6"/>
        <v>TikTok</v>
      </c>
      <c r="N31" s="8">
        <v>9</v>
      </c>
      <c r="O31" s="8">
        <v>6751</v>
      </c>
    </row>
    <row r="32" ht="15.6" spans="14:15">
      <c r="N32" s="8">
        <v>11</v>
      </c>
      <c r="O32" s="8">
        <v>7642</v>
      </c>
    </row>
    <row r="33" ht="15.6" spans="1:15">
      <c r="A33" t="str" cm="1">
        <f t="array" ref="A33:A36">_xlfn.UNIQUE(A2:A31)</f>
        <v>Power BI</v>
      </c>
      <c r="B33" t="str" cm="1">
        <f t="array" ref="B33:B38">_xlfn.UNIQUE(K2:K31)</f>
        <v>YouT</v>
      </c>
      <c r="C33" t="s">
        <v>24</v>
      </c>
      <c r="G33">
        <v>0</v>
      </c>
      <c r="H33" t="s">
        <v>25</v>
      </c>
      <c r="N33" s="8">
        <v>13</v>
      </c>
      <c r="O33" s="8">
        <v>9977</v>
      </c>
    </row>
    <row r="34" ht="15.6" spans="1:15">
      <c r="A34" t="str">
        <v>Excel</v>
      </c>
      <c r="B34" t="str">
        <v>TikTok</v>
      </c>
      <c r="C34" t="s">
        <v>18</v>
      </c>
      <c r="G34">
        <v>6</v>
      </c>
      <c r="H34" t="s">
        <v>29</v>
      </c>
      <c r="N34" s="8">
        <v>14</v>
      </c>
      <c r="O34" s="8">
        <v>3664</v>
      </c>
    </row>
    <row r="35" ht="15.6" spans="1:15">
      <c r="A35" t="str">
        <v>Tableau</v>
      </c>
      <c r="B35" t="str">
        <v>YouTube</v>
      </c>
      <c r="C35" t="s">
        <v>19</v>
      </c>
      <c r="G35">
        <v>12</v>
      </c>
      <c r="H35" t="s">
        <v>38</v>
      </c>
      <c r="N35" s="8">
        <v>15</v>
      </c>
      <c r="O35" s="8">
        <v>2202</v>
      </c>
    </row>
    <row r="36" ht="15.6" spans="1:15">
      <c r="A36" t="str">
        <v>Looker</v>
      </c>
      <c r="B36" t="str">
        <v>Insta</v>
      </c>
      <c r="G36">
        <v>18</v>
      </c>
      <c r="H36" t="s">
        <v>32</v>
      </c>
      <c r="N36" s="8">
        <v>17</v>
      </c>
      <c r="O36" s="8">
        <v>4347</v>
      </c>
    </row>
    <row r="37" ht="15.6" spans="2:15">
      <c r="B37" t="str">
        <v>Instagram</v>
      </c>
      <c r="N37" s="8">
        <v>18</v>
      </c>
      <c r="O37" s="8">
        <v>1264</v>
      </c>
    </row>
    <row r="38" ht="15.6" spans="2:15">
      <c r="B38" t="str">
        <v>TikTak</v>
      </c>
      <c r="N38" s="8">
        <v>20</v>
      </c>
      <c r="O38" s="8">
        <v>4670</v>
      </c>
    </row>
    <row r="39" ht="15.6" spans="14:15">
      <c r="N39" s="8">
        <v>21</v>
      </c>
      <c r="O39" s="8">
        <v>3132</v>
      </c>
    </row>
    <row r="40" ht="15.6" spans="14:15">
      <c r="N40" s="8">
        <v>22</v>
      </c>
      <c r="O40" s="8">
        <v>8348</v>
      </c>
    </row>
    <row r="41" ht="15.6" spans="14:15">
      <c r="N41" s="8">
        <v>23</v>
      </c>
      <c r="O41" s="8">
        <v>2530</v>
      </c>
    </row>
    <row r="42" ht="15.6" spans="14:15">
      <c r="N42" s="8" t="s">
        <v>28</v>
      </c>
      <c r="O42" s="8">
        <v>86924</v>
      </c>
    </row>
    <row r="44" ht="15.6" spans="14:22">
      <c r="N44" s="8" t="s">
        <v>20</v>
      </c>
      <c r="O44" s="8" t="s">
        <v>3</v>
      </c>
      <c r="P44" s="8"/>
      <c r="Q44" s="8"/>
      <c r="R44" s="8"/>
      <c r="S44" s="8"/>
      <c r="T44" s="8"/>
      <c r="U44" s="8"/>
      <c r="V44" s="8"/>
    </row>
    <row r="45" ht="15.6" spans="14:22">
      <c r="N45" s="8" t="s">
        <v>11</v>
      </c>
      <c r="O45" s="8" t="s">
        <v>53</v>
      </c>
      <c r="P45" s="8" t="s">
        <v>46</v>
      </c>
      <c r="Q45" s="8" t="s">
        <v>44</v>
      </c>
      <c r="R45" s="8" t="s">
        <v>55</v>
      </c>
      <c r="S45" s="8" t="s">
        <v>42</v>
      </c>
      <c r="T45" s="8" t="s">
        <v>48</v>
      </c>
      <c r="U45" s="8" t="s">
        <v>50</v>
      </c>
      <c r="V45" s="8" t="s">
        <v>28</v>
      </c>
    </row>
    <row r="46" ht="15.6" spans="14:22">
      <c r="N46" s="8" t="s">
        <v>19</v>
      </c>
      <c r="O46" s="8">
        <v>4494</v>
      </c>
      <c r="P46" s="8">
        <v>4064</v>
      </c>
      <c r="Q46" s="8">
        <v>4341</v>
      </c>
      <c r="R46" s="8">
        <v>4487</v>
      </c>
      <c r="S46" s="8">
        <v>2620</v>
      </c>
      <c r="T46" s="8">
        <v>799</v>
      </c>
      <c r="U46" s="8"/>
      <c r="V46" s="8">
        <v>20805</v>
      </c>
    </row>
    <row r="47" ht="15.6" spans="14:22">
      <c r="N47" s="8" t="s">
        <v>18</v>
      </c>
      <c r="O47" s="8">
        <v>6964</v>
      </c>
      <c r="P47" s="8">
        <v>3321</v>
      </c>
      <c r="Q47" s="8">
        <v>4898</v>
      </c>
      <c r="R47" s="8">
        <v>9603</v>
      </c>
      <c r="S47" s="8"/>
      <c r="T47" s="8">
        <v>2721</v>
      </c>
      <c r="U47" s="8"/>
      <c r="V47" s="8">
        <v>27507</v>
      </c>
    </row>
    <row r="48" ht="15.6" spans="14:22">
      <c r="N48" s="8" t="s">
        <v>24</v>
      </c>
      <c r="O48" s="8">
        <v>9425</v>
      </c>
      <c r="P48" s="8">
        <v>8817</v>
      </c>
      <c r="Q48" s="8">
        <v>10076</v>
      </c>
      <c r="R48" s="8">
        <v>1264</v>
      </c>
      <c r="S48" s="8">
        <v>3335</v>
      </c>
      <c r="T48" s="8">
        <v>4284</v>
      </c>
      <c r="U48" s="8">
        <v>1411</v>
      </c>
      <c r="V48" s="8">
        <v>38612</v>
      </c>
    </row>
    <row r="49" ht="15.6" spans="14:22">
      <c r="N49" s="8" t="s">
        <v>28</v>
      </c>
      <c r="O49" s="8">
        <v>20883</v>
      </c>
      <c r="P49" s="8">
        <v>16202</v>
      </c>
      <c r="Q49" s="8">
        <v>19315</v>
      </c>
      <c r="R49" s="8">
        <v>15354</v>
      </c>
      <c r="S49" s="8">
        <v>5955</v>
      </c>
      <c r="T49" s="8">
        <v>7804</v>
      </c>
      <c r="U49" s="8">
        <v>1411</v>
      </c>
      <c r="V49" s="8">
        <v>86924</v>
      </c>
    </row>
  </sheetData>
  <pageMargins left="0.75" right="0.75" top="1" bottom="1" header="0.5" footer="0.5"/>
  <headerFooter/>
  <ignoredErrors>
    <ignoredError sqref="Q24:T25 R26:T27 Q28:T36 Q22:T23 H4:I32 I33:I36 H1:H3 K2:K25 M2:M6 P3:Q5 Q6 M7:Q7 M8:M12 P8:Q9 P10:R11 Q12 M13:Q13 M14:M19 Q14:R15 Q16 Q17:R17 Q18:Q19 S19 M20:M23 Q20:T21 O23 M24:M31 K27:K28 K30:K31 K32:M36 P2:T2 A34:B35 A36:C36 E2:E3 E4:E36 M1:T1 A1:C32 A33" calculatedColumn="1"/>
  </ignoredErrors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8"/>
  <sheetViews>
    <sheetView showGridLines="0" tabSelected="1" zoomScale="70" zoomScaleNormal="70" workbookViewId="0">
      <selection activeCell="X53" sqref="X53"/>
    </sheetView>
  </sheetViews>
  <sheetFormatPr defaultColWidth="8.88888888888889" defaultRowHeight="13.8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Pedro</dc:creator>
  <cp:lastModifiedBy>Alexandre Pedro</cp:lastModifiedBy>
  <dcterms:created xsi:type="dcterms:W3CDTF">2025-09-29T20:46:48Z</dcterms:created>
  <dcterms:modified xsi:type="dcterms:W3CDTF">2025-09-29T23:05:53Z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57C80A770AB6495D9A699990EE779AF4_11</vt:lpwstr>
  </property>
  <property fmtid="{D5CDD505-2E9C-101B-9397-08002B2CF9AE}" pid="3" name="KSOProductBuildVer">
    <vt:lpwstr>1046-12.2.0.22549</vt:lpwstr>
  </property>
</Properties>
</file>