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2logconsultoria-my.sharepoint.com/personal/alexandre_a2logconsultoria_com/Documents/A2 Log/Diagnóstico/"/>
    </mc:Choice>
  </mc:AlternateContent>
  <xr:revisionPtr revIDLastSave="11" documentId="11_F487C710F0E6AEDC7239AC81B454D617A617CCB3" xr6:coauthVersionLast="47" xr6:coauthVersionMax="47" xr10:uidLastSave="{E50A82C2-9479-41E6-8315-46A0E91FAA32}"/>
  <bookViews>
    <workbookView xWindow="-120" yWindow="-120" windowWidth="20730" windowHeight="11160" activeTab="1" xr2:uid="{00000000-000D-0000-FFFF-FFFF00000000}"/>
  </bookViews>
  <sheets>
    <sheet name="Dados simulados" sheetId="1" r:id="rId1"/>
    <sheet name="Simulações" sheetId="2" r:id="rId2"/>
    <sheet name="Resumo dos dados" sheetId="3" r:id="rId3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2" l="1"/>
  <c r="I2" i="1"/>
  <c r="L9" i="2" l="1"/>
  <c r="L6" i="2"/>
  <c r="N6" i="1" l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L10" i="2"/>
  <c r="N3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4" i="1"/>
  <c r="N12" i="1"/>
  <c r="N20" i="1"/>
  <c r="N28" i="1"/>
  <c r="N36" i="1"/>
  <c r="N44" i="1"/>
  <c r="N52" i="1"/>
  <c r="N60" i="1"/>
  <c r="N68" i="1"/>
  <c r="N76" i="1"/>
  <c r="N84" i="1"/>
  <c r="N91" i="1"/>
  <c r="N96" i="1"/>
  <c r="N101" i="1"/>
  <c r="N107" i="1"/>
  <c r="N112" i="1"/>
  <c r="N117" i="1"/>
  <c r="N123" i="1"/>
  <c r="N128" i="1"/>
  <c r="N133" i="1"/>
  <c r="N139" i="1"/>
  <c r="N144" i="1"/>
  <c r="N149" i="1"/>
  <c r="N155" i="1"/>
  <c r="N160" i="1"/>
  <c r="N165" i="1"/>
  <c r="N171" i="1"/>
  <c r="N176" i="1"/>
  <c r="N181" i="1"/>
  <c r="N187" i="1"/>
  <c r="N192" i="1"/>
  <c r="N197" i="1"/>
  <c r="N203" i="1"/>
  <c r="N208" i="1"/>
  <c r="N213" i="1"/>
  <c r="N219" i="1"/>
  <c r="N224" i="1"/>
  <c r="N229" i="1"/>
  <c r="N235" i="1"/>
  <c r="N240" i="1"/>
  <c r="N245" i="1"/>
  <c r="N251" i="1"/>
  <c r="N204" i="1"/>
  <c r="N215" i="1"/>
  <c r="N225" i="1"/>
  <c r="N236" i="1"/>
  <c r="N247" i="1"/>
  <c r="N252" i="1"/>
  <c r="N73" i="1"/>
  <c r="N95" i="1"/>
  <c r="N111" i="1"/>
  <c r="N127" i="1"/>
  <c r="N143" i="1"/>
  <c r="N153" i="1"/>
  <c r="N169" i="1"/>
  <c r="N185" i="1"/>
  <c r="N201" i="1"/>
  <c r="N217" i="1"/>
  <c r="N233" i="1"/>
  <c r="N244" i="1"/>
  <c r="N5" i="1"/>
  <c r="N13" i="1"/>
  <c r="N21" i="1"/>
  <c r="N29" i="1"/>
  <c r="N37" i="1"/>
  <c r="N45" i="1"/>
  <c r="N53" i="1"/>
  <c r="N61" i="1"/>
  <c r="N69" i="1"/>
  <c r="N77" i="1"/>
  <c r="N85" i="1"/>
  <c r="N92" i="1"/>
  <c r="N97" i="1"/>
  <c r="N103" i="1"/>
  <c r="N108" i="1"/>
  <c r="N113" i="1"/>
  <c r="N119" i="1"/>
  <c r="N124" i="1"/>
  <c r="N129" i="1"/>
  <c r="N135" i="1"/>
  <c r="N140" i="1"/>
  <c r="N145" i="1"/>
  <c r="N151" i="1"/>
  <c r="N156" i="1"/>
  <c r="N161" i="1"/>
  <c r="N167" i="1"/>
  <c r="N172" i="1"/>
  <c r="N177" i="1"/>
  <c r="N183" i="1"/>
  <c r="N188" i="1"/>
  <c r="N193" i="1"/>
  <c r="N199" i="1"/>
  <c r="N209" i="1"/>
  <c r="N220" i="1"/>
  <c r="N231" i="1"/>
  <c r="N241" i="1"/>
  <c r="N81" i="1"/>
  <c r="N105" i="1"/>
  <c r="N132" i="1"/>
  <c r="N159" i="1"/>
  <c r="N175" i="1"/>
  <c r="N191" i="1"/>
  <c r="N207" i="1"/>
  <c r="N223" i="1"/>
  <c r="N239" i="1"/>
  <c r="N8" i="1"/>
  <c r="N16" i="1"/>
  <c r="N24" i="1"/>
  <c r="N32" i="1"/>
  <c r="N40" i="1"/>
  <c r="N48" i="1"/>
  <c r="N56" i="1"/>
  <c r="N64" i="1"/>
  <c r="N72" i="1"/>
  <c r="N80" i="1"/>
  <c r="N88" i="1"/>
  <c r="N93" i="1"/>
  <c r="N99" i="1"/>
  <c r="N104" i="1"/>
  <c r="N109" i="1"/>
  <c r="N115" i="1"/>
  <c r="N120" i="1"/>
  <c r="N125" i="1"/>
  <c r="N131" i="1"/>
  <c r="N136" i="1"/>
  <c r="N141" i="1"/>
  <c r="N147" i="1"/>
  <c r="N152" i="1"/>
  <c r="N157" i="1"/>
  <c r="N163" i="1"/>
  <c r="N168" i="1"/>
  <c r="N173" i="1"/>
  <c r="N179" i="1"/>
  <c r="N184" i="1"/>
  <c r="N189" i="1"/>
  <c r="N195" i="1"/>
  <c r="N200" i="1"/>
  <c r="N205" i="1"/>
  <c r="N211" i="1"/>
  <c r="N216" i="1"/>
  <c r="N221" i="1"/>
  <c r="N227" i="1"/>
  <c r="N232" i="1"/>
  <c r="N237" i="1"/>
  <c r="N243" i="1"/>
  <c r="N248" i="1"/>
  <c r="N2" i="1"/>
  <c r="N9" i="1"/>
  <c r="N17" i="1"/>
  <c r="N25" i="1"/>
  <c r="N33" i="1"/>
  <c r="N41" i="1"/>
  <c r="N49" i="1"/>
  <c r="N57" i="1"/>
  <c r="N65" i="1"/>
  <c r="N89" i="1"/>
  <c r="N100" i="1"/>
  <c r="N116" i="1"/>
  <c r="N121" i="1"/>
  <c r="N137" i="1"/>
  <c r="N148" i="1"/>
  <c r="N164" i="1"/>
  <c r="N180" i="1"/>
  <c r="N196" i="1"/>
  <c r="N212" i="1"/>
  <c r="N228" i="1"/>
  <c r="N249" i="1"/>
  <c r="I16" i="2"/>
  <c r="D9" i="1" l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2" i="1"/>
  <c r="E2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" i="1"/>
  <c r="J2" i="1" l="1"/>
  <c r="C2" i="1" l="1"/>
  <c r="F2" i="1" l="1"/>
  <c r="C3" i="1" l="1"/>
  <c r="G2" i="1"/>
  <c r="H2" i="1"/>
  <c r="I3" i="1" l="1"/>
  <c r="J3" i="1" s="1"/>
  <c r="F3" i="1"/>
  <c r="H3" i="1" l="1"/>
  <c r="K3" i="1"/>
  <c r="G3" i="1"/>
  <c r="C4" i="1" l="1"/>
  <c r="I4" i="1" l="1"/>
  <c r="J4" i="1" s="1"/>
  <c r="F4" i="1"/>
  <c r="K4" i="1" l="1"/>
  <c r="G4" i="1"/>
  <c r="H4" i="1"/>
  <c r="C5" i="1" l="1"/>
  <c r="F5" i="1" s="1"/>
  <c r="I5" i="1" l="1"/>
  <c r="J5" i="1" s="1"/>
  <c r="G5" i="1"/>
  <c r="H5" i="1"/>
  <c r="K5" i="1" l="1"/>
  <c r="C6" i="1" l="1"/>
  <c r="I6" i="1" s="1"/>
  <c r="J6" i="1" s="1"/>
  <c r="K6" i="1" s="1"/>
  <c r="F6" i="1" l="1"/>
  <c r="H6" i="1" l="1"/>
  <c r="C7" i="1"/>
  <c r="I7" i="1" s="1"/>
  <c r="J7" i="1" s="1"/>
  <c r="K7" i="1" s="1"/>
  <c r="G6" i="1"/>
  <c r="F7" i="1" l="1"/>
  <c r="G7" i="1" s="1"/>
  <c r="H7" i="1" l="1"/>
  <c r="C8" i="1"/>
  <c r="I8" i="1" s="1"/>
  <c r="J8" i="1" s="1"/>
  <c r="K8" i="1" s="1"/>
  <c r="F8" i="1" l="1"/>
  <c r="G8" i="1" s="1"/>
  <c r="H8" i="1" l="1"/>
  <c r="C9" i="1"/>
  <c r="I9" i="1" s="1"/>
  <c r="J9" i="1" s="1"/>
  <c r="K9" i="1" l="1"/>
  <c r="F9" i="1"/>
  <c r="G9" i="1" s="1"/>
  <c r="C10" i="1" l="1"/>
  <c r="I10" i="1" s="1"/>
  <c r="H9" i="1"/>
  <c r="F10" i="1" l="1"/>
  <c r="J10" i="1"/>
  <c r="K10" i="1" l="1"/>
  <c r="C11" i="1" s="1"/>
  <c r="G10" i="1"/>
  <c r="H10" i="1"/>
  <c r="I11" i="1" l="1"/>
  <c r="J11" i="1" s="1"/>
  <c r="F11" i="1"/>
  <c r="G11" i="1" s="1"/>
  <c r="H11" i="1" l="1"/>
  <c r="K11" i="1"/>
  <c r="C12" i="1" s="1"/>
  <c r="I12" i="1" l="1"/>
  <c r="J12" i="1" s="1"/>
  <c r="F12" i="1"/>
  <c r="G12" i="1" s="1"/>
  <c r="H12" i="1" l="1"/>
  <c r="K12" i="1"/>
  <c r="C13" i="1" s="1"/>
  <c r="I13" i="1" l="1"/>
  <c r="J13" i="1" s="1"/>
  <c r="F13" i="1"/>
  <c r="G13" i="1" s="1"/>
  <c r="H13" i="1" l="1"/>
  <c r="K13" i="1"/>
  <c r="C14" i="1" s="1"/>
  <c r="I14" i="1" l="1"/>
  <c r="J14" i="1" s="1"/>
  <c r="F14" i="1"/>
  <c r="G14" i="1" s="1"/>
  <c r="H14" i="1" l="1"/>
  <c r="K14" i="1"/>
  <c r="C15" i="1" s="1"/>
  <c r="I15" i="1" l="1"/>
  <c r="J15" i="1" s="1"/>
  <c r="K15" i="1" s="1"/>
  <c r="F15" i="1"/>
  <c r="G15" i="1" s="1"/>
  <c r="C16" i="1" l="1"/>
  <c r="I16" i="1" s="1"/>
  <c r="J16" i="1" s="1"/>
  <c r="K16" i="1" s="1"/>
  <c r="H15" i="1"/>
  <c r="F16" i="1" l="1"/>
  <c r="G16" i="1" s="1"/>
  <c r="H16" i="1" l="1"/>
  <c r="C17" i="1"/>
  <c r="F17" i="1" s="1"/>
  <c r="G17" i="1" s="1"/>
  <c r="H17" i="1" l="1"/>
  <c r="I17" i="1"/>
  <c r="J17" i="1" s="1"/>
  <c r="K17" i="1" s="1"/>
  <c r="C18" i="1" s="1"/>
  <c r="I18" i="1" s="1"/>
  <c r="J18" i="1" s="1"/>
  <c r="K18" i="1" l="1"/>
  <c r="F18" i="1"/>
  <c r="G18" i="1" s="1"/>
  <c r="C19" i="1" l="1"/>
  <c r="F19" i="1" s="1"/>
  <c r="G19" i="1" s="1"/>
  <c r="H18" i="1"/>
  <c r="I19" i="1" l="1"/>
  <c r="J19" i="1" s="1"/>
  <c r="K19" i="1" s="1"/>
  <c r="C20" i="1" s="1"/>
  <c r="F20" i="1" s="1"/>
  <c r="G20" i="1" s="1"/>
  <c r="H19" i="1"/>
  <c r="I20" i="1" l="1"/>
  <c r="J20" i="1" s="1"/>
  <c r="K20" i="1" s="1"/>
  <c r="C21" i="1" s="1"/>
  <c r="H20" i="1"/>
  <c r="I21" i="1" l="1"/>
  <c r="J21" i="1" s="1"/>
  <c r="F21" i="1"/>
  <c r="G21" i="1" s="1"/>
  <c r="K21" i="1" l="1"/>
  <c r="C22" i="1" s="1"/>
  <c r="H21" i="1"/>
  <c r="I22" i="1" l="1"/>
  <c r="J22" i="1" s="1"/>
  <c r="F22" i="1"/>
  <c r="G22" i="1" s="1"/>
  <c r="K22" i="1" l="1"/>
  <c r="C23" i="1" s="1"/>
  <c r="H22" i="1"/>
  <c r="I23" i="1" l="1"/>
  <c r="J23" i="1" s="1"/>
  <c r="F23" i="1"/>
  <c r="G23" i="1" s="1"/>
  <c r="K23" i="1" l="1"/>
  <c r="C24" i="1" s="1"/>
  <c r="H23" i="1"/>
  <c r="I24" i="1" l="1"/>
  <c r="J24" i="1" s="1"/>
  <c r="F24" i="1"/>
  <c r="G24" i="1" s="1"/>
  <c r="K24" i="1" l="1"/>
  <c r="C25" i="1" s="1"/>
  <c r="H24" i="1"/>
  <c r="I25" i="1" l="1"/>
  <c r="J25" i="1" s="1"/>
  <c r="F25" i="1"/>
  <c r="G25" i="1" s="1"/>
  <c r="K25" i="1" l="1"/>
  <c r="C26" i="1" s="1"/>
  <c r="H25" i="1"/>
  <c r="I26" i="1" l="1"/>
  <c r="J26" i="1" s="1"/>
  <c r="F26" i="1"/>
  <c r="G26" i="1" s="1"/>
  <c r="K26" i="1" l="1"/>
  <c r="C27" i="1" s="1"/>
  <c r="H26" i="1"/>
  <c r="F27" i="1" l="1"/>
  <c r="G27" i="1" s="1"/>
  <c r="I27" i="1"/>
  <c r="J27" i="1" s="1"/>
  <c r="H27" i="1" l="1"/>
  <c r="K27" i="1"/>
  <c r="C28" i="1" s="1"/>
  <c r="F28" i="1" s="1"/>
  <c r="G28" i="1" s="1"/>
  <c r="I28" i="1" l="1"/>
  <c r="J28" i="1" s="1"/>
  <c r="K28" i="1" s="1"/>
  <c r="C29" i="1" s="1"/>
  <c r="F29" i="1" s="1"/>
  <c r="G29" i="1" s="1"/>
  <c r="H28" i="1"/>
  <c r="I29" i="1" l="1"/>
  <c r="J29" i="1" s="1"/>
  <c r="H29" i="1"/>
  <c r="K29" i="1" l="1"/>
  <c r="C30" i="1" s="1"/>
  <c r="F30" i="1" s="1"/>
  <c r="G30" i="1" s="1"/>
  <c r="I30" i="1" l="1"/>
  <c r="J30" i="1" s="1"/>
  <c r="H30" i="1"/>
  <c r="K30" i="1" l="1"/>
  <c r="C31" i="1" s="1"/>
  <c r="F31" i="1" l="1"/>
  <c r="G31" i="1" s="1"/>
  <c r="I31" i="1"/>
  <c r="J31" i="1" s="1"/>
  <c r="H31" i="1" l="1"/>
  <c r="K31" i="1"/>
  <c r="C32" i="1" s="1"/>
  <c r="I32" i="1" s="1"/>
  <c r="J32" i="1" s="1"/>
  <c r="F32" i="1" l="1"/>
  <c r="G32" i="1" s="1"/>
  <c r="K32" i="1" l="1"/>
  <c r="C33" i="1" s="1"/>
  <c r="I33" i="1" s="1"/>
  <c r="J33" i="1" s="1"/>
  <c r="H32" i="1"/>
  <c r="F33" i="1" l="1"/>
  <c r="G33" i="1" s="1"/>
  <c r="K33" i="1" l="1"/>
  <c r="C34" i="1" s="1"/>
  <c r="I34" i="1" s="1"/>
  <c r="J34" i="1" s="1"/>
  <c r="H33" i="1"/>
  <c r="F34" i="1" l="1"/>
  <c r="G34" i="1" s="1"/>
  <c r="K34" i="1" l="1"/>
  <c r="C35" i="1" s="1"/>
  <c r="I35" i="1" s="1"/>
  <c r="J35" i="1" s="1"/>
  <c r="H34" i="1"/>
  <c r="F35" i="1" l="1"/>
  <c r="G35" i="1" s="1"/>
  <c r="K35" i="1" l="1"/>
  <c r="C36" i="1" s="1"/>
  <c r="H35" i="1"/>
  <c r="F36" i="1" l="1"/>
  <c r="G36" i="1" s="1"/>
  <c r="I36" i="1"/>
  <c r="J36" i="1" s="1"/>
  <c r="H36" i="1" l="1"/>
  <c r="K36" i="1"/>
  <c r="C37" i="1" s="1"/>
  <c r="F37" i="1" l="1"/>
  <c r="G37" i="1" s="1"/>
  <c r="I37" i="1"/>
  <c r="J37" i="1" s="1"/>
  <c r="H37" i="1" l="1"/>
  <c r="K37" i="1"/>
  <c r="C38" i="1" s="1"/>
  <c r="I38" i="1" s="1"/>
  <c r="J38" i="1" s="1"/>
  <c r="F38" i="1" l="1"/>
  <c r="G38" i="1" s="1"/>
  <c r="K38" i="1" l="1"/>
  <c r="C39" i="1" s="1"/>
  <c r="I39" i="1" s="1"/>
  <c r="J39" i="1" s="1"/>
  <c r="H38" i="1"/>
  <c r="F39" i="1" l="1"/>
  <c r="G39" i="1" s="1"/>
  <c r="K39" i="1" l="1"/>
  <c r="C40" i="1" s="1"/>
  <c r="I40" i="1" s="1"/>
  <c r="J40" i="1" s="1"/>
  <c r="H39" i="1"/>
  <c r="F40" i="1" l="1"/>
  <c r="G40" i="1" s="1"/>
  <c r="K40" i="1" l="1"/>
  <c r="C41" i="1" s="1"/>
  <c r="H40" i="1"/>
  <c r="F41" i="1" l="1"/>
  <c r="G41" i="1" s="1"/>
  <c r="I41" i="1"/>
  <c r="J41" i="1" s="1"/>
  <c r="H41" i="1" l="1"/>
  <c r="K41" i="1"/>
  <c r="C42" i="1" s="1"/>
  <c r="I42" i="1" s="1"/>
  <c r="J42" i="1" s="1"/>
  <c r="F42" i="1" l="1"/>
  <c r="G42" i="1" s="1"/>
  <c r="K42" i="1" l="1"/>
  <c r="C43" i="1" s="1"/>
  <c r="I43" i="1" s="1"/>
  <c r="J43" i="1" s="1"/>
  <c r="H42" i="1"/>
  <c r="F43" i="1" l="1"/>
  <c r="G43" i="1" s="1"/>
  <c r="K43" i="1" l="1"/>
  <c r="C44" i="1" s="1"/>
  <c r="I44" i="1" s="1"/>
  <c r="J44" i="1" s="1"/>
  <c r="H43" i="1"/>
  <c r="F44" i="1" l="1"/>
  <c r="G44" i="1" s="1"/>
  <c r="K44" i="1" l="1"/>
  <c r="C45" i="1" s="1"/>
  <c r="I45" i="1" s="1"/>
  <c r="J45" i="1" s="1"/>
  <c r="H44" i="1"/>
  <c r="F45" i="1" l="1"/>
  <c r="G45" i="1" s="1"/>
  <c r="K45" i="1" l="1"/>
  <c r="C46" i="1" s="1"/>
  <c r="H45" i="1"/>
  <c r="F46" i="1" l="1"/>
  <c r="G46" i="1" s="1"/>
  <c r="I46" i="1"/>
  <c r="J46" i="1" s="1"/>
  <c r="H46" i="1" l="1"/>
  <c r="K46" i="1"/>
  <c r="C47" i="1" s="1"/>
  <c r="F47" i="1" l="1"/>
  <c r="G47" i="1" s="1"/>
  <c r="I47" i="1"/>
  <c r="J47" i="1" s="1"/>
  <c r="H47" i="1" l="1"/>
  <c r="K47" i="1"/>
  <c r="C48" i="1" s="1"/>
  <c r="F48" i="1" l="1"/>
  <c r="G48" i="1" s="1"/>
  <c r="I48" i="1"/>
  <c r="J48" i="1" s="1"/>
  <c r="K48" i="1" l="1"/>
  <c r="C49" i="1" s="1"/>
  <c r="I49" i="1" s="1"/>
  <c r="J49" i="1" s="1"/>
  <c r="H48" i="1"/>
  <c r="F49" i="1" l="1"/>
  <c r="G49" i="1" s="1"/>
  <c r="K49" i="1" l="1"/>
  <c r="C50" i="1" s="1"/>
  <c r="I50" i="1" s="1"/>
  <c r="J50" i="1" s="1"/>
  <c r="H49" i="1"/>
  <c r="F50" i="1" l="1"/>
  <c r="G50" i="1" s="1"/>
  <c r="K50" i="1" l="1"/>
  <c r="C51" i="1" s="1"/>
  <c r="I51" i="1" s="1"/>
  <c r="J51" i="1" s="1"/>
  <c r="H50" i="1"/>
  <c r="F51" i="1" l="1"/>
  <c r="G51" i="1" s="1"/>
  <c r="K51" i="1" l="1"/>
  <c r="C52" i="1" s="1"/>
  <c r="H51" i="1"/>
  <c r="F52" i="1" l="1"/>
  <c r="G52" i="1" s="1"/>
  <c r="I52" i="1"/>
  <c r="J52" i="1" s="1"/>
  <c r="H52" i="1" l="1"/>
  <c r="K52" i="1"/>
  <c r="C53" i="1" s="1"/>
  <c r="I53" i="1" s="1"/>
  <c r="J53" i="1" s="1"/>
  <c r="F53" i="1" l="1"/>
  <c r="G53" i="1" s="1"/>
  <c r="K53" i="1" l="1"/>
  <c r="C54" i="1" s="1"/>
  <c r="I54" i="1" s="1"/>
  <c r="J54" i="1" s="1"/>
  <c r="H53" i="1"/>
  <c r="F54" i="1" l="1"/>
  <c r="G54" i="1" s="1"/>
  <c r="K54" i="1" l="1"/>
  <c r="C55" i="1" s="1"/>
  <c r="H54" i="1"/>
  <c r="F55" i="1" l="1"/>
  <c r="G55" i="1" s="1"/>
  <c r="I55" i="1"/>
  <c r="J55" i="1" s="1"/>
  <c r="H55" i="1" l="1"/>
  <c r="K55" i="1"/>
  <c r="C56" i="1" s="1"/>
  <c r="F56" i="1" l="1"/>
  <c r="G56" i="1" s="1"/>
  <c r="I56" i="1"/>
  <c r="J56" i="1" s="1"/>
  <c r="H56" i="1" l="1"/>
  <c r="K56" i="1"/>
  <c r="C57" i="1" s="1"/>
  <c r="I57" i="1" s="1"/>
  <c r="J57" i="1" s="1"/>
  <c r="F57" i="1" l="1"/>
  <c r="G57" i="1" s="1"/>
  <c r="K57" i="1" l="1"/>
  <c r="C58" i="1" s="1"/>
  <c r="I58" i="1" s="1"/>
  <c r="J58" i="1" s="1"/>
  <c r="H57" i="1"/>
  <c r="F58" i="1" l="1"/>
  <c r="G58" i="1" s="1"/>
  <c r="K58" i="1" l="1"/>
  <c r="C59" i="1" s="1"/>
  <c r="I59" i="1" s="1"/>
  <c r="J59" i="1" s="1"/>
  <c r="H58" i="1"/>
  <c r="F59" i="1" l="1"/>
  <c r="G59" i="1" s="1"/>
  <c r="K59" i="1" l="1"/>
  <c r="C60" i="1" s="1"/>
  <c r="I60" i="1" s="1"/>
  <c r="J60" i="1" s="1"/>
  <c r="H59" i="1"/>
  <c r="F60" i="1" l="1"/>
  <c r="G60" i="1" s="1"/>
  <c r="K60" i="1" l="1"/>
  <c r="C61" i="1" s="1"/>
  <c r="H60" i="1"/>
  <c r="F61" i="1" l="1"/>
  <c r="G61" i="1" s="1"/>
  <c r="I61" i="1"/>
  <c r="J61" i="1" s="1"/>
  <c r="H61" i="1" l="1"/>
  <c r="K61" i="1"/>
  <c r="C62" i="1" s="1"/>
  <c r="F62" i="1" l="1"/>
  <c r="G62" i="1" s="1"/>
  <c r="I62" i="1"/>
  <c r="J62" i="1" s="1"/>
  <c r="H62" i="1" l="1"/>
  <c r="K62" i="1"/>
  <c r="C63" i="1" s="1"/>
  <c r="F63" i="1" l="1"/>
  <c r="G63" i="1" s="1"/>
  <c r="I63" i="1"/>
  <c r="J63" i="1" s="1"/>
  <c r="H63" i="1" l="1"/>
  <c r="K63" i="1"/>
  <c r="C64" i="1" s="1"/>
  <c r="I64" i="1" s="1"/>
  <c r="J64" i="1" s="1"/>
  <c r="F64" i="1" l="1"/>
  <c r="G64" i="1" s="1"/>
  <c r="K64" i="1" l="1"/>
  <c r="C65" i="1" s="1"/>
  <c r="I65" i="1" s="1"/>
  <c r="J65" i="1" s="1"/>
  <c r="H64" i="1"/>
  <c r="F65" i="1" l="1"/>
  <c r="G65" i="1" s="1"/>
  <c r="K65" i="1" l="1"/>
  <c r="C66" i="1" s="1"/>
  <c r="I66" i="1" s="1"/>
  <c r="J66" i="1" s="1"/>
  <c r="H65" i="1"/>
  <c r="F66" i="1" l="1"/>
  <c r="G66" i="1" s="1"/>
  <c r="K66" i="1" l="1"/>
  <c r="C67" i="1" s="1"/>
  <c r="I67" i="1" s="1"/>
  <c r="J67" i="1" s="1"/>
  <c r="H66" i="1"/>
  <c r="F67" i="1" l="1"/>
  <c r="G67" i="1" s="1"/>
  <c r="K67" i="1" l="1"/>
  <c r="C68" i="1" s="1"/>
  <c r="H67" i="1"/>
  <c r="F68" i="1" l="1"/>
  <c r="G68" i="1" s="1"/>
  <c r="I68" i="1"/>
  <c r="J68" i="1" s="1"/>
  <c r="H68" i="1" l="1"/>
  <c r="K68" i="1"/>
  <c r="C69" i="1" s="1"/>
  <c r="I69" i="1" s="1"/>
  <c r="J69" i="1" s="1"/>
  <c r="F69" i="1" l="1"/>
  <c r="G69" i="1" s="1"/>
  <c r="K69" i="1" l="1"/>
  <c r="C70" i="1" s="1"/>
  <c r="I70" i="1" s="1"/>
  <c r="J70" i="1" s="1"/>
  <c r="H69" i="1"/>
  <c r="F70" i="1" l="1"/>
  <c r="G70" i="1" s="1"/>
  <c r="K70" i="1" l="1"/>
  <c r="C71" i="1" s="1"/>
  <c r="F71" i="1" s="1"/>
  <c r="G71" i="1" s="1"/>
  <c r="H70" i="1"/>
  <c r="I71" i="1" l="1"/>
  <c r="J71" i="1" s="1"/>
  <c r="H71" i="1"/>
  <c r="K71" i="1" l="1"/>
  <c r="C72" i="1" s="1"/>
  <c r="F72" i="1" l="1"/>
  <c r="G72" i="1" s="1"/>
  <c r="I72" i="1"/>
  <c r="J72" i="1" s="1"/>
  <c r="H72" i="1" l="1"/>
  <c r="K72" i="1"/>
  <c r="C73" i="1" s="1"/>
  <c r="I73" i="1" s="1"/>
  <c r="J73" i="1" s="1"/>
  <c r="F73" i="1" l="1"/>
  <c r="G73" i="1" s="1"/>
  <c r="K73" i="1" l="1"/>
  <c r="C74" i="1" s="1"/>
  <c r="H73" i="1"/>
  <c r="I74" i="1" l="1"/>
  <c r="J74" i="1" s="1"/>
  <c r="F74" i="1"/>
  <c r="K74" i="1" l="1"/>
  <c r="G74" i="1"/>
  <c r="H74" i="1"/>
  <c r="C75" i="1" l="1"/>
  <c r="F75" i="1" l="1"/>
  <c r="I75" i="1"/>
  <c r="J75" i="1" s="1"/>
  <c r="G75" i="1" l="1"/>
  <c r="K75" i="1"/>
  <c r="C76" i="1" s="1"/>
  <c r="I76" i="1" s="1"/>
  <c r="J76" i="1" s="1"/>
  <c r="H75" i="1"/>
  <c r="F76" i="1" l="1"/>
  <c r="K76" i="1"/>
  <c r="G76" i="1" l="1"/>
  <c r="C77" i="1"/>
  <c r="I77" i="1" s="1"/>
  <c r="J77" i="1" s="1"/>
  <c r="K77" i="1" s="1"/>
  <c r="H76" i="1"/>
  <c r="F77" i="1" l="1"/>
  <c r="G77" i="1" l="1"/>
  <c r="C78" i="1"/>
  <c r="I78" i="1" s="1"/>
  <c r="J78" i="1" s="1"/>
  <c r="K78" i="1" s="1"/>
  <c r="H77" i="1"/>
  <c r="F78" i="1" l="1"/>
  <c r="C79" i="1" s="1"/>
  <c r="F79" i="1" l="1"/>
  <c r="G79" i="1" s="1"/>
  <c r="I79" i="1"/>
  <c r="J79" i="1" s="1"/>
  <c r="G78" i="1"/>
  <c r="H78" i="1"/>
  <c r="K79" i="1" l="1"/>
  <c r="C80" i="1" s="1"/>
  <c r="H79" i="1"/>
  <c r="F80" i="1" l="1"/>
  <c r="I80" i="1"/>
  <c r="J80" i="1" s="1"/>
  <c r="K80" i="1" l="1"/>
  <c r="C81" i="1" s="1"/>
  <c r="G80" i="1"/>
  <c r="H80" i="1"/>
  <c r="F81" i="1" l="1"/>
  <c r="G81" i="1" s="1"/>
  <c r="I81" i="1"/>
  <c r="J81" i="1" s="1"/>
  <c r="K81" i="1" l="1"/>
  <c r="C82" i="1" s="1"/>
  <c r="H81" i="1"/>
  <c r="F82" i="1" l="1"/>
  <c r="G82" i="1" s="1"/>
  <c r="I82" i="1"/>
  <c r="J82" i="1" s="1"/>
  <c r="K82" i="1" l="1"/>
  <c r="C83" i="1" s="1"/>
  <c r="H82" i="1"/>
  <c r="F83" i="1" l="1"/>
  <c r="G83" i="1" s="1"/>
  <c r="I83" i="1"/>
  <c r="J83" i="1" s="1"/>
  <c r="K83" i="1" l="1"/>
  <c r="C84" i="1" s="1"/>
  <c r="I84" i="1" s="1"/>
  <c r="J84" i="1" s="1"/>
  <c r="H83" i="1"/>
  <c r="F84" i="1" l="1"/>
  <c r="G84" i="1" s="1"/>
  <c r="K84" i="1"/>
  <c r="C85" i="1" l="1"/>
  <c r="I85" i="1" s="1"/>
  <c r="J85" i="1" s="1"/>
  <c r="H84" i="1"/>
  <c r="K85" i="1" l="1"/>
  <c r="F85" i="1"/>
  <c r="G85" i="1" s="1"/>
  <c r="C86" i="1" l="1"/>
  <c r="I86" i="1" s="1"/>
  <c r="J86" i="1" s="1"/>
  <c r="K86" i="1" s="1"/>
  <c r="H85" i="1"/>
  <c r="F86" i="1" l="1"/>
  <c r="G86" i="1" s="1"/>
  <c r="C87" i="1" l="1"/>
  <c r="H86" i="1"/>
  <c r="F87" i="1" l="1"/>
  <c r="G87" i="1" s="1"/>
  <c r="I87" i="1"/>
  <c r="J87" i="1" s="1"/>
  <c r="K87" i="1" l="1"/>
  <c r="C88" i="1" s="1"/>
  <c r="H87" i="1"/>
  <c r="F88" i="1" l="1"/>
  <c r="G88" i="1" s="1"/>
  <c r="I88" i="1"/>
  <c r="J88" i="1" s="1"/>
  <c r="K88" i="1" l="1"/>
  <c r="C89" i="1" s="1"/>
  <c r="H88" i="1"/>
  <c r="F89" i="1" l="1"/>
  <c r="G89" i="1" s="1"/>
  <c r="I89" i="1"/>
  <c r="J89" i="1" s="1"/>
  <c r="K89" i="1" l="1"/>
  <c r="C90" i="1" s="1"/>
  <c r="H89" i="1"/>
  <c r="F90" i="1" l="1"/>
  <c r="G90" i="1" s="1"/>
  <c r="I90" i="1"/>
  <c r="J90" i="1" s="1"/>
  <c r="K90" i="1" l="1"/>
  <c r="C91" i="1" s="1"/>
  <c r="H90" i="1"/>
  <c r="F91" i="1" l="1"/>
  <c r="G91" i="1" s="1"/>
  <c r="I91" i="1"/>
  <c r="J91" i="1" s="1"/>
  <c r="K91" i="1" l="1"/>
  <c r="C92" i="1" s="1"/>
  <c r="I92" i="1" s="1"/>
  <c r="J92" i="1" s="1"/>
  <c r="H91" i="1"/>
  <c r="F92" i="1" l="1"/>
  <c r="G92" i="1" s="1"/>
  <c r="K92" i="1"/>
  <c r="C93" i="1" l="1"/>
  <c r="I93" i="1" s="1"/>
  <c r="J93" i="1" s="1"/>
  <c r="K93" i="1" s="1"/>
  <c r="H92" i="1"/>
  <c r="F93" i="1" l="1"/>
  <c r="G93" i="1" s="1"/>
  <c r="H93" i="1" l="1"/>
  <c r="C94" i="1"/>
  <c r="I94" i="1" s="1"/>
  <c r="J94" i="1" s="1"/>
  <c r="K94" i="1" s="1"/>
  <c r="F94" i="1" l="1"/>
  <c r="G94" i="1" s="1"/>
  <c r="C95" i="1" l="1"/>
  <c r="H94" i="1"/>
  <c r="F95" i="1" l="1"/>
  <c r="G95" i="1" s="1"/>
  <c r="I95" i="1"/>
  <c r="J95" i="1" s="1"/>
  <c r="K95" i="1" l="1"/>
  <c r="C96" i="1" s="1"/>
  <c r="H95" i="1"/>
  <c r="F96" i="1" l="1"/>
  <c r="G96" i="1" s="1"/>
  <c r="I96" i="1"/>
  <c r="J96" i="1" s="1"/>
  <c r="K96" i="1" l="1"/>
  <c r="C97" i="1" s="1"/>
  <c r="H96" i="1"/>
  <c r="F97" i="1" l="1"/>
  <c r="G97" i="1" s="1"/>
  <c r="I97" i="1"/>
  <c r="J97" i="1" s="1"/>
  <c r="K97" i="1" l="1"/>
  <c r="C98" i="1" s="1"/>
  <c r="H97" i="1"/>
  <c r="F98" i="1" l="1"/>
  <c r="G98" i="1" s="1"/>
  <c r="I98" i="1"/>
  <c r="J98" i="1" s="1"/>
  <c r="K98" i="1" l="1"/>
  <c r="C99" i="1" s="1"/>
  <c r="H98" i="1"/>
  <c r="F99" i="1" l="1"/>
  <c r="G99" i="1" s="1"/>
  <c r="I99" i="1"/>
  <c r="J99" i="1" s="1"/>
  <c r="K99" i="1" l="1"/>
  <c r="C100" i="1" s="1"/>
  <c r="H99" i="1"/>
  <c r="F100" i="1" l="1"/>
  <c r="G100" i="1" s="1"/>
  <c r="I100" i="1"/>
  <c r="J100" i="1" s="1"/>
  <c r="K100" i="1" l="1"/>
  <c r="C101" i="1" s="1"/>
  <c r="H100" i="1"/>
  <c r="F101" i="1" l="1"/>
  <c r="G101" i="1" s="1"/>
  <c r="I101" i="1"/>
  <c r="J101" i="1" s="1"/>
  <c r="K101" i="1" l="1"/>
  <c r="C102" i="1" s="1"/>
  <c r="H101" i="1"/>
  <c r="F102" i="1" l="1"/>
  <c r="G102" i="1" s="1"/>
  <c r="I102" i="1"/>
  <c r="J102" i="1" s="1"/>
  <c r="K102" i="1" l="1"/>
  <c r="C103" i="1" s="1"/>
  <c r="H102" i="1"/>
  <c r="F103" i="1" l="1"/>
  <c r="G103" i="1" s="1"/>
  <c r="I103" i="1"/>
  <c r="J103" i="1" s="1"/>
  <c r="K103" i="1" l="1"/>
  <c r="C104" i="1" s="1"/>
  <c r="I104" i="1" s="1"/>
  <c r="J104" i="1" s="1"/>
  <c r="H103" i="1"/>
  <c r="F104" i="1" l="1"/>
  <c r="G104" i="1" s="1"/>
  <c r="K104" i="1"/>
  <c r="C105" i="1" l="1"/>
  <c r="I105" i="1" s="1"/>
  <c r="J105" i="1" s="1"/>
  <c r="H104" i="1"/>
  <c r="K105" i="1" l="1"/>
  <c r="F105" i="1"/>
  <c r="G105" i="1" s="1"/>
  <c r="C106" i="1" l="1"/>
  <c r="I106" i="1" s="1"/>
  <c r="J106" i="1" s="1"/>
  <c r="K106" i="1" s="1"/>
  <c r="H105" i="1"/>
  <c r="F106" i="1" l="1"/>
  <c r="G106" i="1" s="1"/>
  <c r="C107" i="1" l="1"/>
  <c r="H106" i="1"/>
  <c r="F107" i="1" l="1"/>
  <c r="G107" i="1" s="1"/>
  <c r="I107" i="1"/>
  <c r="J107" i="1" s="1"/>
  <c r="K107" i="1" l="1"/>
  <c r="C108" i="1" s="1"/>
  <c r="H107" i="1"/>
  <c r="F108" i="1" l="1"/>
  <c r="G108" i="1" s="1"/>
  <c r="I108" i="1"/>
  <c r="J108" i="1" s="1"/>
  <c r="K108" i="1" l="1"/>
  <c r="C109" i="1" s="1"/>
  <c r="H108" i="1"/>
  <c r="F109" i="1" l="1"/>
  <c r="G109" i="1" s="1"/>
  <c r="I109" i="1"/>
  <c r="J109" i="1" s="1"/>
  <c r="K109" i="1" l="1"/>
  <c r="C110" i="1" s="1"/>
  <c r="H109" i="1"/>
  <c r="F110" i="1" l="1"/>
  <c r="G110" i="1" s="1"/>
  <c r="I110" i="1"/>
  <c r="J110" i="1" s="1"/>
  <c r="K110" i="1" l="1"/>
  <c r="C111" i="1" s="1"/>
  <c r="H110" i="1"/>
  <c r="F111" i="1" l="1"/>
  <c r="G111" i="1" s="1"/>
  <c r="I111" i="1"/>
  <c r="J111" i="1" s="1"/>
  <c r="K111" i="1" l="1"/>
  <c r="C112" i="1" s="1"/>
  <c r="H111" i="1"/>
  <c r="F112" i="1" l="1"/>
  <c r="G112" i="1" s="1"/>
  <c r="I112" i="1"/>
  <c r="J112" i="1" s="1"/>
  <c r="K112" i="1" l="1"/>
  <c r="C113" i="1" s="1"/>
  <c r="H112" i="1"/>
  <c r="F113" i="1" l="1"/>
  <c r="G113" i="1" s="1"/>
  <c r="I113" i="1"/>
  <c r="J113" i="1" s="1"/>
  <c r="K113" i="1" l="1"/>
  <c r="C114" i="1" s="1"/>
  <c r="I114" i="1" s="1"/>
  <c r="J114" i="1" s="1"/>
  <c r="H113" i="1"/>
  <c r="F114" i="1" l="1"/>
  <c r="G114" i="1" s="1"/>
  <c r="K114" i="1"/>
  <c r="C115" i="1" l="1"/>
  <c r="I115" i="1" s="1"/>
  <c r="J115" i="1" s="1"/>
  <c r="H114" i="1"/>
  <c r="K115" i="1" l="1"/>
  <c r="F115" i="1"/>
  <c r="G115" i="1" s="1"/>
  <c r="C116" i="1" l="1"/>
  <c r="I116" i="1" s="1"/>
  <c r="J116" i="1" s="1"/>
  <c r="K116" i="1" s="1"/>
  <c r="H115" i="1"/>
  <c r="F116" i="1" l="1"/>
  <c r="G116" i="1" s="1"/>
  <c r="C117" i="1" l="1"/>
  <c r="H116" i="1"/>
  <c r="F117" i="1" l="1"/>
  <c r="G117" i="1" s="1"/>
  <c r="I117" i="1"/>
  <c r="J117" i="1" s="1"/>
  <c r="K117" i="1" l="1"/>
  <c r="C118" i="1" s="1"/>
  <c r="H117" i="1"/>
  <c r="F118" i="1" l="1"/>
  <c r="G118" i="1" s="1"/>
  <c r="I118" i="1"/>
  <c r="J118" i="1" s="1"/>
  <c r="K118" i="1" l="1"/>
  <c r="C119" i="1" s="1"/>
  <c r="H118" i="1"/>
  <c r="F119" i="1" l="1"/>
  <c r="G119" i="1" s="1"/>
  <c r="I119" i="1"/>
  <c r="J119" i="1" s="1"/>
  <c r="K119" i="1" l="1"/>
  <c r="C120" i="1" s="1"/>
  <c r="H119" i="1"/>
  <c r="F120" i="1" l="1"/>
  <c r="G120" i="1" s="1"/>
  <c r="I120" i="1"/>
  <c r="J120" i="1" s="1"/>
  <c r="K120" i="1" l="1"/>
  <c r="C121" i="1" s="1"/>
  <c r="H120" i="1"/>
  <c r="F121" i="1" l="1"/>
  <c r="G121" i="1" s="1"/>
  <c r="I121" i="1"/>
  <c r="J121" i="1" s="1"/>
  <c r="K121" i="1" l="1"/>
  <c r="C122" i="1" s="1"/>
  <c r="H121" i="1"/>
  <c r="F122" i="1" l="1"/>
  <c r="G122" i="1" s="1"/>
  <c r="I122" i="1"/>
  <c r="J122" i="1" s="1"/>
  <c r="K122" i="1" l="1"/>
  <c r="C123" i="1" s="1"/>
  <c r="H122" i="1"/>
  <c r="F123" i="1" l="1"/>
  <c r="G123" i="1" s="1"/>
  <c r="I123" i="1"/>
  <c r="J123" i="1" s="1"/>
  <c r="K123" i="1" l="1"/>
  <c r="C124" i="1" s="1"/>
  <c r="I124" i="1" s="1"/>
  <c r="J124" i="1" s="1"/>
  <c r="H123" i="1"/>
  <c r="F124" i="1" l="1"/>
  <c r="G124" i="1" s="1"/>
  <c r="K124" i="1"/>
  <c r="C125" i="1" l="1"/>
  <c r="I125" i="1" s="1"/>
  <c r="J125" i="1" s="1"/>
  <c r="K125" i="1" s="1"/>
  <c r="H124" i="1"/>
  <c r="F125" i="1" l="1"/>
  <c r="G125" i="1" s="1"/>
  <c r="C126" i="1" l="1"/>
  <c r="I126" i="1" s="1"/>
  <c r="J126" i="1" s="1"/>
  <c r="K126" i="1" s="1"/>
  <c r="H125" i="1"/>
  <c r="F126" i="1" l="1"/>
  <c r="G126" i="1" s="1"/>
  <c r="C127" i="1" l="1"/>
  <c r="H126" i="1"/>
  <c r="F127" i="1" l="1"/>
  <c r="G127" i="1" s="1"/>
  <c r="I127" i="1"/>
  <c r="J127" i="1" s="1"/>
  <c r="K127" i="1" l="1"/>
  <c r="C128" i="1" s="1"/>
  <c r="H127" i="1"/>
  <c r="F128" i="1" l="1"/>
  <c r="G128" i="1" s="1"/>
  <c r="I128" i="1"/>
  <c r="J128" i="1" s="1"/>
  <c r="K128" i="1" l="1"/>
  <c r="C129" i="1" s="1"/>
  <c r="H128" i="1"/>
  <c r="F129" i="1" l="1"/>
  <c r="G129" i="1" s="1"/>
  <c r="I129" i="1"/>
  <c r="J129" i="1" s="1"/>
  <c r="K129" i="1" l="1"/>
  <c r="C130" i="1" s="1"/>
  <c r="H129" i="1"/>
  <c r="F130" i="1" l="1"/>
  <c r="G130" i="1" s="1"/>
  <c r="I130" i="1"/>
  <c r="J130" i="1" s="1"/>
  <c r="K130" i="1" l="1"/>
  <c r="C131" i="1" s="1"/>
  <c r="H130" i="1"/>
  <c r="F131" i="1" l="1"/>
  <c r="G131" i="1" s="1"/>
  <c r="I131" i="1"/>
  <c r="J131" i="1" s="1"/>
  <c r="K131" i="1" l="1"/>
  <c r="C132" i="1" s="1"/>
  <c r="I132" i="1" s="1"/>
  <c r="J132" i="1" s="1"/>
  <c r="H131" i="1"/>
  <c r="F132" i="1" l="1"/>
  <c r="G132" i="1" s="1"/>
  <c r="K132" i="1"/>
  <c r="C133" i="1" l="1"/>
  <c r="I133" i="1" s="1"/>
  <c r="J133" i="1" s="1"/>
  <c r="K133" i="1" s="1"/>
  <c r="H132" i="1"/>
  <c r="F133" i="1" l="1"/>
  <c r="G133" i="1" s="1"/>
  <c r="C134" i="1" l="1"/>
  <c r="I134" i="1" s="1"/>
  <c r="J134" i="1" s="1"/>
  <c r="K134" i="1" s="1"/>
  <c r="H133" i="1"/>
  <c r="F134" i="1" l="1"/>
  <c r="G134" i="1" s="1"/>
  <c r="C135" i="1" l="1"/>
  <c r="H134" i="1"/>
  <c r="F135" i="1" l="1"/>
  <c r="G135" i="1" s="1"/>
  <c r="I135" i="1"/>
  <c r="J135" i="1" s="1"/>
  <c r="K135" i="1" l="1"/>
  <c r="C136" i="1" s="1"/>
  <c r="H135" i="1"/>
  <c r="F136" i="1" l="1"/>
  <c r="G136" i="1" s="1"/>
  <c r="I136" i="1"/>
  <c r="J136" i="1" s="1"/>
  <c r="K136" i="1" l="1"/>
  <c r="C137" i="1" s="1"/>
  <c r="H136" i="1"/>
  <c r="F137" i="1" l="1"/>
  <c r="G137" i="1" s="1"/>
  <c r="I137" i="1"/>
  <c r="J137" i="1" s="1"/>
  <c r="K137" i="1" l="1"/>
  <c r="C138" i="1" s="1"/>
  <c r="H137" i="1"/>
  <c r="F138" i="1" l="1"/>
  <c r="G138" i="1" s="1"/>
  <c r="I138" i="1"/>
  <c r="J138" i="1" s="1"/>
  <c r="K138" i="1" l="1"/>
  <c r="C139" i="1" s="1"/>
  <c r="H138" i="1"/>
  <c r="F139" i="1" l="1"/>
  <c r="G139" i="1" s="1"/>
  <c r="I139" i="1"/>
  <c r="J139" i="1" s="1"/>
  <c r="K139" i="1" l="1"/>
  <c r="C140" i="1" s="1"/>
  <c r="H139" i="1"/>
  <c r="F140" i="1" l="1"/>
  <c r="G140" i="1" s="1"/>
  <c r="I140" i="1"/>
  <c r="J140" i="1" s="1"/>
  <c r="K140" i="1" l="1"/>
  <c r="C141" i="1" s="1"/>
  <c r="H140" i="1"/>
  <c r="F141" i="1" l="1"/>
  <c r="G141" i="1" s="1"/>
  <c r="I141" i="1"/>
  <c r="J141" i="1" s="1"/>
  <c r="K141" i="1" l="1"/>
  <c r="C142" i="1" s="1"/>
  <c r="H141" i="1"/>
  <c r="F142" i="1" l="1"/>
  <c r="G142" i="1" s="1"/>
  <c r="I142" i="1"/>
  <c r="J142" i="1" s="1"/>
  <c r="K142" i="1" l="1"/>
  <c r="C143" i="1" s="1"/>
  <c r="H142" i="1"/>
  <c r="F143" i="1" l="1"/>
  <c r="G143" i="1" s="1"/>
  <c r="I143" i="1"/>
  <c r="J143" i="1" s="1"/>
  <c r="K143" i="1" l="1"/>
  <c r="C144" i="1" s="1"/>
  <c r="I144" i="1" s="1"/>
  <c r="J144" i="1" s="1"/>
  <c r="H143" i="1"/>
  <c r="F144" i="1" l="1"/>
  <c r="G144" i="1" s="1"/>
  <c r="K144" i="1"/>
  <c r="C145" i="1" l="1"/>
  <c r="I145" i="1" s="1"/>
  <c r="J145" i="1" s="1"/>
  <c r="H144" i="1"/>
  <c r="K145" i="1" l="1"/>
  <c r="F145" i="1"/>
  <c r="G145" i="1" s="1"/>
  <c r="C146" i="1" l="1"/>
  <c r="I146" i="1" s="1"/>
  <c r="J146" i="1" s="1"/>
  <c r="K146" i="1" s="1"/>
  <c r="H145" i="1"/>
  <c r="F146" i="1" l="1"/>
  <c r="G146" i="1" s="1"/>
  <c r="C147" i="1" l="1"/>
  <c r="H146" i="1"/>
  <c r="F147" i="1" l="1"/>
  <c r="G147" i="1" s="1"/>
  <c r="I147" i="1"/>
  <c r="J147" i="1" s="1"/>
  <c r="K147" i="1" l="1"/>
  <c r="C148" i="1" s="1"/>
  <c r="H147" i="1"/>
  <c r="F148" i="1" l="1"/>
  <c r="G148" i="1" s="1"/>
  <c r="I148" i="1"/>
  <c r="J148" i="1" s="1"/>
  <c r="K148" i="1" l="1"/>
  <c r="C149" i="1" s="1"/>
  <c r="H148" i="1"/>
  <c r="F149" i="1" l="1"/>
  <c r="G149" i="1" s="1"/>
  <c r="I149" i="1"/>
  <c r="J149" i="1" s="1"/>
  <c r="K149" i="1" l="1"/>
  <c r="C150" i="1" s="1"/>
  <c r="H149" i="1"/>
  <c r="F150" i="1" l="1"/>
  <c r="G150" i="1" s="1"/>
  <c r="I150" i="1"/>
  <c r="J150" i="1" s="1"/>
  <c r="K150" i="1" l="1"/>
  <c r="C151" i="1" s="1"/>
  <c r="H150" i="1"/>
  <c r="F151" i="1" l="1"/>
  <c r="G151" i="1" s="1"/>
  <c r="I151" i="1"/>
  <c r="J151" i="1" s="1"/>
  <c r="K151" i="1" l="1"/>
  <c r="C152" i="1" s="1"/>
  <c r="I152" i="1" s="1"/>
  <c r="J152" i="1" s="1"/>
  <c r="H151" i="1"/>
  <c r="F152" i="1" l="1"/>
  <c r="G152" i="1" s="1"/>
  <c r="K152" i="1"/>
  <c r="C153" i="1" l="1"/>
  <c r="I153" i="1" s="1"/>
  <c r="J153" i="1" s="1"/>
  <c r="K153" i="1" s="1"/>
  <c r="H152" i="1"/>
  <c r="F153" i="1" l="1"/>
  <c r="G153" i="1" s="1"/>
  <c r="C154" i="1" l="1"/>
  <c r="I154" i="1" s="1"/>
  <c r="J154" i="1" s="1"/>
  <c r="K154" i="1" s="1"/>
  <c r="H153" i="1"/>
  <c r="F154" i="1" l="1"/>
  <c r="G154" i="1" s="1"/>
  <c r="C155" i="1" l="1"/>
  <c r="H154" i="1"/>
  <c r="F155" i="1" l="1"/>
  <c r="G155" i="1" s="1"/>
  <c r="I155" i="1"/>
  <c r="J155" i="1" s="1"/>
  <c r="K155" i="1" l="1"/>
  <c r="C156" i="1" s="1"/>
  <c r="H155" i="1"/>
  <c r="F156" i="1" l="1"/>
  <c r="G156" i="1" s="1"/>
  <c r="I156" i="1"/>
  <c r="J156" i="1" s="1"/>
  <c r="K156" i="1" l="1"/>
  <c r="C157" i="1" s="1"/>
  <c r="H156" i="1"/>
  <c r="F157" i="1" l="1"/>
  <c r="G157" i="1" s="1"/>
  <c r="I157" i="1"/>
  <c r="J157" i="1" s="1"/>
  <c r="K157" i="1" l="1"/>
  <c r="C158" i="1" s="1"/>
  <c r="H157" i="1"/>
  <c r="F158" i="1" l="1"/>
  <c r="G158" i="1" s="1"/>
  <c r="I158" i="1"/>
  <c r="J158" i="1" s="1"/>
  <c r="K158" i="1" l="1"/>
  <c r="C159" i="1" s="1"/>
  <c r="H158" i="1"/>
  <c r="F159" i="1" l="1"/>
  <c r="G159" i="1" s="1"/>
  <c r="I159" i="1"/>
  <c r="J159" i="1" s="1"/>
  <c r="K159" i="1" l="1"/>
  <c r="C160" i="1" s="1"/>
  <c r="H159" i="1"/>
  <c r="F160" i="1" l="1"/>
  <c r="G160" i="1" s="1"/>
  <c r="I160" i="1"/>
  <c r="J160" i="1" s="1"/>
  <c r="K160" i="1" l="1"/>
  <c r="C161" i="1" s="1"/>
  <c r="H160" i="1"/>
  <c r="F161" i="1" l="1"/>
  <c r="G161" i="1" s="1"/>
  <c r="I161" i="1"/>
  <c r="J161" i="1" s="1"/>
  <c r="K161" i="1" l="1"/>
  <c r="C162" i="1" s="1"/>
  <c r="H161" i="1"/>
  <c r="F162" i="1" l="1"/>
  <c r="G162" i="1" s="1"/>
  <c r="I162" i="1"/>
  <c r="J162" i="1" s="1"/>
  <c r="K162" i="1" l="1"/>
  <c r="C163" i="1" s="1"/>
  <c r="I163" i="1" s="1"/>
  <c r="J163" i="1" s="1"/>
  <c r="H162" i="1"/>
  <c r="F163" i="1" l="1"/>
  <c r="G163" i="1" s="1"/>
  <c r="K163" i="1"/>
  <c r="C164" i="1" l="1"/>
  <c r="I164" i="1" s="1"/>
  <c r="J164" i="1" s="1"/>
  <c r="K164" i="1" s="1"/>
  <c r="H163" i="1"/>
  <c r="F164" i="1" l="1"/>
  <c r="G164" i="1" s="1"/>
  <c r="C165" i="1" l="1"/>
  <c r="I165" i="1" s="1"/>
  <c r="J165" i="1" s="1"/>
  <c r="K165" i="1" s="1"/>
  <c r="H164" i="1"/>
  <c r="F165" i="1" l="1"/>
  <c r="G165" i="1" s="1"/>
  <c r="C166" i="1" l="1"/>
  <c r="H165" i="1"/>
  <c r="F166" i="1" l="1"/>
  <c r="G166" i="1" s="1"/>
  <c r="I166" i="1"/>
  <c r="J166" i="1" s="1"/>
  <c r="K166" i="1" l="1"/>
  <c r="C167" i="1" s="1"/>
  <c r="H166" i="1"/>
  <c r="F167" i="1" l="1"/>
  <c r="G167" i="1" s="1"/>
  <c r="I167" i="1"/>
  <c r="J167" i="1" s="1"/>
  <c r="K167" i="1" l="1"/>
  <c r="C168" i="1" s="1"/>
  <c r="H167" i="1"/>
  <c r="F168" i="1" l="1"/>
  <c r="G168" i="1" s="1"/>
  <c r="I168" i="1"/>
  <c r="J168" i="1" s="1"/>
  <c r="K168" i="1" l="1"/>
  <c r="C169" i="1" s="1"/>
  <c r="H168" i="1"/>
  <c r="F169" i="1" l="1"/>
  <c r="G169" i="1" s="1"/>
  <c r="I169" i="1"/>
  <c r="J169" i="1" s="1"/>
  <c r="K169" i="1" l="1"/>
  <c r="C170" i="1" s="1"/>
  <c r="H169" i="1"/>
  <c r="F170" i="1" l="1"/>
  <c r="G170" i="1" s="1"/>
  <c r="I170" i="1"/>
  <c r="J170" i="1" s="1"/>
  <c r="K170" i="1" l="1"/>
  <c r="C171" i="1" s="1"/>
  <c r="H170" i="1"/>
  <c r="F171" i="1" l="1"/>
  <c r="G171" i="1" s="1"/>
  <c r="I171" i="1"/>
  <c r="J171" i="1" s="1"/>
  <c r="K171" i="1" l="1"/>
  <c r="C172" i="1" s="1"/>
  <c r="H171" i="1"/>
  <c r="F172" i="1" l="1"/>
  <c r="G172" i="1" s="1"/>
  <c r="I172" i="1"/>
  <c r="J172" i="1" s="1"/>
  <c r="K172" i="1" l="1"/>
  <c r="C173" i="1" s="1"/>
  <c r="I173" i="1" s="1"/>
  <c r="J173" i="1" s="1"/>
  <c r="H172" i="1"/>
  <c r="F173" i="1" l="1"/>
  <c r="G173" i="1" s="1"/>
  <c r="K173" i="1"/>
  <c r="C174" i="1" l="1"/>
  <c r="I174" i="1" s="1"/>
  <c r="J174" i="1" s="1"/>
  <c r="K174" i="1" s="1"/>
  <c r="H173" i="1"/>
  <c r="F174" i="1" l="1"/>
  <c r="G174" i="1" s="1"/>
  <c r="C175" i="1" l="1"/>
  <c r="I175" i="1" s="1"/>
  <c r="J175" i="1" s="1"/>
  <c r="K175" i="1" s="1"/>
  <c r="H174" i="1"/>
  <c r="F175" i="1" l="1"/>
  <c r="G175" i="1" s="1"/>
  <c r="C176" i="1" l="1"/>
  <c r="H175" i="1"/>
  <c r="F176" i="1" l="1"/>
  <c r="G176" i="1" s="1"/>
  <c r="I176" i="1"/>
  <c r="J176" i="1" s="1"/>
  <c r="K176" i="1" l="1"/>
  <c r="C177" i="1" s="1"/>
  <c r="H176" i="1"/>
  <c r="F177" i="1" l="1"/>
  <c r="G177" i="1" s="1"/>
  <c r="I177" i="1"/>
  <c r="J177" i="1" s="1"/>
  <c r="K177" i="1" l="1"/>
  <c r="C178" i="1" s="1"/>
  <c r="H177" i="1"/>
  <c r="F178" i="1" l="1"/>
  <c r="G178" i="1" s="1"/>
  <c r="I178" i="1"/>
  <c r="J178" i="1" s="1"/>
  <c r="K178" i="1" l="1"/>
  <c r="C179" i="1" s="1"/>
  <c r="H178" i="1"/>
  <c r="F179" i="1" l="1"/>
  <c r="G179" i="1" s="1"/>
  <c r="I179" i="1"/>
  <c r="J179" i="1" s="1"/>
  <c r="K179" i="1" l="1"/>
  <c r="C180" i="1" s="1"/>
  <c r="H179" i="1"/>
  <c r="F180" i="1" l="1"/>
  <c r="G180" i="1" s="1"/>
  <c r="I180" i="1"/>
  <c r="J180" i="1" s="1"/>
  <c r="K180" i="1" l="1"/>
  <c r="C181" i="1" s="1"/>
  <c r="H180" i="1"/>
  <c r="F181" i="1" l="1"/>
  <c r="G181" i="1" s="1"/>
  <c r="I181" i="1"/>
  <c r="J181" i="1" s="1"/>
  <c r="K181" i="1" l="1"/>
  <c r="C182" i="1" s="1"/>
  <c r="H181" i="1"/>
  <c r="F182" i="1" l="1"/>
  <c r="G182" i="1" s="1"/>
  <c r="I182" i="1"/>
  <c r="J182" i="1" s="1"/>
  <c r="K182" i="1" l="1"/>
  <c r="C183" i="1" s="1"/>
  <c r="H182" i="1"/>
  <c r="F183" i="1" l="1"/>
  <c r="G183" i="1" s="1"/>
  <c r="I183" i="1"/>
  <c r="J183" i="1" s="1"/>
  <c r="K183" i="1" l="1"/>
  <c r="C184" i="1" s="1"/>
  <c r="H183" i="1"/>
  <c r="F184" i="1" l="1"/>
  <c r="G184" i="1" s="1"/>
  <c r="I184" i="1"/>
  <c r="J184" i="1" s="1"/>
  <c r="K184" i="1" l="1"/>
  <c r="C185" i="1" s="1"/>
  <c r="H184" i="1"/>
  <c r="F185" i="1" l="1"/>
  <c r="G185" i="1" s="1"/>
  <c r="I185" i="1"/>
  <c r="J185" i="1" s="1"/>
  <c r="K185" i="1" l="1"/>
  <c r="C186" i="1" s="1"/>
  <c r="H185" i="1"/>
  <c r="F186" i="1" l="1"/>
  <c r="G186" i="1" s="1"/>
  <c r="I186" i="1"/>
  <c r="J186" i="1" s="1"/>
  <c r="K186" i="1" l="1"/>
  <c r="C187" i="1" s="1"/>
  <c r="I187" i="1" s="1"/>
  <c r="J187" i="1" s="1"/>
  <c r="H186" i="1"/>
  <c r="F187" i="1" l="1"/>
  <c r="G187" i="1" s="1"/>
  <c r="K187" i="1"/>
  <c r="C188" i="1" l="1"/>
  <c r="I188" i="1" s="1"/>
  <c r="J188" i="1" s="1"/>
  <c r="K188" i="1" s="1"/>
  <c r="H187" i="1"/>
  <c r="F188" i="1" l="1"/>
  <c r="G188" i="1" s="1"/>
  <c r="H188" i="1" l="1"/>
  <c r="C189" i="1"/>
  <c r="I189" i="1" s="1"/>
  <c r="J189" i="1" s="1"/>
  <c r="K189" i="1" s="1"/>
  <c r="F189" i="1" l="1"/>
  <c r="G189" i="1" s="1"/>
  <c r="H189" i="1" l="1"/>
  <c r="C190" i="1"/>
  <c r="F190" i="1" s="1"/>
  <c r="G190" i="1" s="1"/>
  <c r="I190" i="1"/>
  <c r="J190" i="1" s="1"/>
  <c r="K190" i="1" l="1"/>
  <c r="C191" i="1" s="1"/>
  <c r="H190" i="1"/>
  <c r="F191" i="1" l="1"/>
  <c r="G191" i="1" s="1"/>
  <c r="I191" i="1"/>
  <c r="J191" i="1" s="1"/>
  <c r="K191" i="1" l="1"/>
  <c r="C192" i="1" s="1"/>
  <c r="H191" i="1"/>
  <c r="F192" i="1" l="1"/>
  <c r="G192" i="1" s="1"/>
  <c r="I192" i="1"/>
  <c r="J192" i="1" s="1"/>
  <c r="K192" i="1" l="1"/>
  <c r="C193" i="1" s="1"/>
  <c r="H192" i="1"/>
  <c r="F193" i="1" l="1"/>
  <c r="G193" i="1" s="1"/>
  <c r="I193" i="1"/>
  <c r="J193" i="1" s="1"/>
  <c r="K193" i="1" l="1"/>
  <c r="C194" i="1" s="1"/>
  <c r="H193" i="1"/>
  <c r="F194" i="1" l="1"/>
  <c r="G194" i="1" s="1"/>
  <c r="I194" i="1"/>
  <c r="J194" i="1" s="1"/>
  <c r="K194" i="1" l="1"/>
  <c r="C195" i="1" s="1"/>
  <c r="H194" i="1"/>
  <c r="F195" i="1" l="1"/>
  <c r="G195" i="1" s="1"/>
  <c r="I195" i="1"/>
  <c r="J195" i="1" s="1"/>
  <c r="K195" i="1" l="1"/>
  <c r="C196" i="1" s="1"/>
  <c r="H195" i="1"/>
  <c r="F196" i="1" l="1"/>
  <c r="G196" i="1" s="1"/>
  <c r="I196" i="1"/>
  <c r="J196" i="1" s="1"/>
  <c r="K196" i="1" l="1"/>
  <c r="C197" i="1" s="1"/>
  <c r="H196" i="1"/>
  <c r="F197" i="1" l="1"/>
  <c r="G197" i="1" s="1"/>
  <c r="I197" i="1"/>
  <c r="J197" i="1" s="1"/>
  <c r="K197" i="1" l="1"/>
  <c r="C198" i="1" s="1"/>
  <c r="H197" i="1"/>
  <c r="F198" i="1" l="1"/>
  <c r="G198" i="1" s="1"/>
  <c r="I198" i="1"/>
  <c r="J198" i="1" s="1"/>
  <c r="K198" i="1" l="1"/>
  <c r="C199" i="1" s="1"/>
  <c r="I199" i="1" s="1"/>
  <c r="J199" i="1" s="1"/>
  <c r="H198" i="1"/>
  <c r="F199" i="1" l="1"/>
  <c r="G199" i="1" s="1"/>
  <c r="K199" i="1"/>
  <c r="C200" i="1" l="1"/>
  <c r="I200" i="1" s="1"/>
  <c r="J200" i="1" s="1"/>
  <c r="K200" i="1" s="1"/>
  <c r="H199" i="1"/>
  <c r="F200" i="1" l="1"/>
  <c r="G200" i="1" s="1"/>
  <c r="C201" i="1" l="1"/>
  <c r="I201" i="1" s="1"/>
  <c r="J201" i="1" s="1"/>
  <c r="K201" i="1" s="1"/>
  <c r="H200" i="1"/>
  <c r="F201" i="1" l="1"/>
  <c r="G201" i="1" s="1"/>
  <c r="C202" i="1" l="1"/>
  <c r="H201" i="1"/>
  <c r="F202" i="1" l="1"/>
  <c r="G202" i="1" s="1"/>
  <c r="I202" i="1"/>
  <c r="J202" i="1" s="1"/>
  <c r="K202" i="1" l="1"/>
  <c r="C203" i="1" s="1"/>
  <c r="H202" i="1"/>
  <c r="F203" i="1" l="1"/>
  <c r="G203" i="1" s="1"/>
  <c r="I203" i="1"/>
  <c r="J203" i="1" s="1"/>
  <c r="K203" i="1" l="1"/>
  <c r="C204" i="1" s="1"/>
  <c r="H203" i="1"/>
  <c r="F204" i="1" l="1"/>
  <c r="G204" i="1" s="1"/>
  <c r="I204" i="1"/>
  <c r="J204" i="1" s="1"/>
  <c r="K204" i="1" l="1"/>
  <c r="C205" i="1" s="1"/>
  <c r="H204" i="1"/>
  <c r="F205" i="1" l="1"/>
  <c r="G205" i="1" s="1"/>
  <c r="I205" i="1"/>
  <c r="J205" i="1" s="1"/>
  <c r="K205" i="1" l="1"/>
  <c r="C206" i="1" s="1"/>
  <c r="H205" i="1"/>
  <c r="F206" i="1" l="1"/>
  <c r="G206" i="1" s="1"/>
  <c r="I206" i="1"/>
  <c r="J206" i="1" s="1"/>
  <c r="K206" i="1" l="1"/>
  <c r="C207" i="1" s="1"/>
  <c r="I207" i="1" s="1"/>
  <c r="J207" i="1" s="1"/>
  <c r="H206" i="1"/>
  <c r="F207" i="1" l="1"/>
  <c r="G207" i="1" s="1"/>
  <c r="K207" i="1"/>
  <c r="C208" i="1" l="1"/>
  <c r="I208" i="1" s="1"/>
  <c r="J208" i="1" s="1"/>
  <c r="K208" i="1" s="1"/>
  <c r="H207" i="1"/>
  <c r="F208" i="1" l="1"/>
  <c r="G208" i="1" s="1"/>
  <c r="C209" i="1" l="1"/>
  <c r="I209" i="1" s="1"/>
  <c r="J209" i="1" s="1"/>
  <c r="K209" i="1" s="1"/>
  <c r="H208" i="1"/>
  <c r="F209" i="1" l="1"/>
  <c r="G209" i="1" s="1"/>
  <c r="C210" i="1" l="1"/>
  <c r="H209" i="1"/>
  <c r="F210" i="1" l="1"/>
  <c r="G210" i="1" s="1"/>
  <c r="I210" i="1"/>
  <c r="J210" i="1" s="1"/>
  <c r="K210" i="1" l="1"/>
  <c r="C211" i="1" s="1"/>
  <c r="H210" i="1"/>
  <c r="F211" i="1" l="1"/>
  <c r="G211" i="1" s="1"/>
  <c r="I211" i="1"/>
  <c r="J211" i="1" s="1"/>
  <c r="H211" i="1" l="1"/>
  <c r="K211" i="1"/>
  <c r="C212" i="1" s="1"/>
  <c r="F212" i="1" l="1"/>
  <c r="G212" i="1" s="1"/>
  <c r="I212" i="1"/>
  <c r="J212" i="1" s="1"/>
  <c r="K212" i="1" l="1"/>
  <c r="C213" i="1" s="1"/>
  <c r="H212" i="1"/>
  <c r="F213" i="1" l="1"/>
  <c r="G213" i="1" s="1"/>
  <c r="I213" i="1"/>
  <c r="J213" i="1" s="1"/>
  <c r="H213" i="1" l="1"/>
  <c r="K213" i="1"/>
  <c r="C214" i="1" s="1"/>
  <c r="F214" i="1" l="1"/>
  <c r="G214" i="1" s="1"/>
  <c r="I214" i="1"/>
  <c r="J214" i="1" s="1"/>
  <c r="K214" i="1" l="1"/>
  <c r="C215" i="1" s="1"/>
  <c r="H214" i="1"/>
  <c r="F215" i="1" l="1"/>
  <c r="G215" i="1" s="1"/>
  <c r="I215" i="1"/>
  <c r="J215" i="1" s="1"/>
  <c r="H215" i="1" l="1"/>
  <c r="K215" i="1"/>
  <c r="C216" i="1" s="1"/>
  <c r="I216" i="1" s="1"/>
  <c r="J216" i="1" s="1"/>
  <c r="K216" i="1" l="1"/>
  <c r="F216" i="1"/>
  <c r="G216" i="1" s="1"/>
  <c r="H216" i="1" l="1"/>
  <c r="C217" i="1"/>
  <c r="I217" i="1" s="1"/>
  <c r="J217" i="1" s="1"/>
  <c r="K217" i="1" s="1"/>
  <c r="F217" i="1" l="1"/>
  <c r="G217" i="1" s="1"/>
  <c r="H217" i="1" l="1"/>
  <c r="C218" i="1"/>
  <c r="I218" i="1" s="1"/>
  <c r="J218" i="1" s="1"/>
  <c r="K218" i="1" s="1"/>
  <c r="F218" i="1" l="1"/>
  <c r="G218" i="1" s="1"/>
  <c r="H218" i="1" l="1"/>
  <c r="C219" i="1"/>
  <c r="F219" i="1" s="1"/>
  <c r="G219" i="1" s="1"/>
  <c r="I219" i="1"/>
  <c r="J219" i="1" s="1"/>
  <c r="H219" i="1" l="1"/>
  <c r="K219" i="1"/>
  <c r="C220" i="1" s="1"/>
  <c r="F220" i="1" l="1"/>
  <c r="G220" i="1" s="1"/>
  <c r="I220" i="1"/>
  <c r="J220" i="1" s="1"/>
  <c r="K220" i="1" l="1"/>
  <c r="C221" i="1" s="1"/>
  <c r="H220" i="1"/>
  <c r="F221" i="1" l="1"/>
  <c r="G221" i="1" s="1"/>
  <c r="I221" i="1"/>
  <c r="J221" i="1" s="1"/>
  <c r="K221" i="1" l="1"/>
  <c r="C222" i="1" s="1"/>
  <c r="H221" i="1"/>
  <c r="F222" i="1" l="1"/>
  <c r="G222" i="1" s="1"/>
  <c r="I222" i="1"/>
  <c r="J222" i="1" s="1"/>
  <c r="H222" i="1" l="1"/>
  <c r="K222" i="1"/>
  <c r="C223" i="1" s="1"/>
  <c r="F223" i="1" l="1"/>
  <c r="G223" i="1" s="1"/>
  <c r="I223" i="1"/>
  <c r="J223" i="1" s="1"/>
  <c r="K223" i="1" l="1"/>
  <c r="C224" i="1" s="1"/>
  <c r="H223" i="1"/>
  <c r="F224" i="1" l="1"/>
  <c r="G224" i="1" s="1"/>
  <c r="I224" i="1"/>
  <c r="J224" i="1" s="1"/>
  <c r="H224" i="1" l="1"/>
  <c r="K224" i="1"/>
  <c r="C225" i="1" s="1"/>
  <c r="F225" i="1" l="1"/>
  <c r="G225" i="1" s="1"/>
  <c r="I225" i="1"/>
  <c r="J225" i="1" s="1"/>
  <c r="K225" i="1" l="1"/>
  <c r="C226" i="1" s="1"/>
  <c r="H225" i="1"/>
  <c r="F226" i="1" l="1"/>
  <c r="G226" i="1" s="1"/>
  <c r="I226" i="1"/>
  <c r="J226" i="1" s="1"/>
  <c r="H226" i="1" l="1"/>
  <c r="K226" i="1"/>
  <c r="C227" i="1" s="1"/>
  <c r="I227" i="1" s="1"/>
  <c r="J227" i="1" s="1"/>
  <c r="K227" i="1" l="1"/>
  <c r="F227" i="1"/>
  <c r="G227" i="1" s="1"/>
  <c r="H227" i="1" l="1"/>
  <c r="C228" i="1"/>
  <c r="F228" i="1" l="1"/>
  <c r="G228" i="1" s="1"/>
  <c r="I228" i="1"/>
  <c r="J228" i="1" s="1"/>
  <c r="H228" i="1" l="1"/>
  <c r="K228" i="1"/>
  <c r="C229" i="1" s="1"/>
  <c r="I229" i="1" s="1"/>
  <c r="J229" i="1" s="1"/>
  <c r="F229" i="1" l="1"/>
  <c r="G229" i="1" s="1"/>
  <c r="K229" i="1"/>
  <c r="H229" i="1" l="1"/>
  <c r="C230" i="1"/>
  <c r="I230" i="1" s="1"/>
  <c r="J230" i="1" s="1"/>
  <c r="K230" i="1" s="1"/>
  <c r="F230" i="1" l="1"/>
  <c r="G230" i="1" s="1"/>
  <c r="H230" i="1" l="1"/>
  <c r="C231" i="1"/>
  <c r="I231" i="1" s="1"/>
  <c r="J231" i="1" s="1"/>
  <c r="K231" i="1" s="1"/>
  <c r="F231" i="1" l="1"/>
  <c r="G231" i="1" s="1"/>
  <c r="H231" i="1" l="1"/>
  <c r="C232" i="1"/>
  <c r="F232" i="1" s="1"/>
  <c r="G232" i="1" s="1"/>
  <c r="I232" i="1" l="1"/>
  <c r="J232" i="1" s="1"/>
  <c r="K232" i="1" s="1"/>
  <c r="C233" i="1" s="1"/>
  <c r="H232" i="1"/>
  <c r="F233" i="1" l="1"/>
  <c r="G233" i="1" s="1"/>
  <c r="I233" i="1"/>
  <c r="J233" i="1" s="1"/>
  <c r="H233" i="1" l="1"/>
  <c r="K233" i="1"/>
  <c r="C234" i="1" s="1"/>
  <c r="F234" i="1" l="1"/>
  <c r="G234" i="1" s="1"/>
  <c r="I234" i="1"/>
  <c r="J234" i="1" s="1"/>
  <c r="H234" i="1" l="1"/>
  <c r="K234" i="1"/>
  <c r="C235" i="1" s="1"/>
  <c r="I235" i="1" s="1"/>
  <c r="J235" i="1" s="1"/>
  <c r="K235" i="1" l="1"/>
  <c r="F235" i="1"/>
  <c r="G235" i="1" s="1"/>
  <c r="H235" i="1" l="1"/>
  <c r="C236" i="1"/>
  <c r="F236" i="1" l="1"/>
  <c r="G236" i="1" s="1"/>
  <c r="I236" i="1"/>
  <c r="J236" i="1" s="1"/>
  <c r="K236" i="1" l="1"/>
  <c r="C237" i="1" s="1"/>
  <c r="H236" i="1"/>
  <c r="F237" i="1" l="1"/>
  <c r="G237" i="1" s="1"/>
  <c r="I237" i="1"/>
  <c r="J237" i="1" s="1"/>
  <c r="H237" i="1" l="1"/>
  <c r="K237" i="1"/>
  <c r="C238" i="1" s="1"/>
  <c r="F238" i="1" l="1"/>
  <c r="G238" i="1" s="1"/>
  <c r="I238" i="1"/>
  <c r="J238" i="1" s="1"/>
  <c r="K238" i="1" l="1"/>
  <c r="C239" i="1" s="1"/>
  <c r="H238" i="1"/>
  <c r="F239" i="1" l="1"/>
  <c r="G239" i="1" s="1"/>
  <c r="I239" i="1"/>
  <c r="J239" i="1" s="1"/>
  <c r="H239" i="1" l="1"/>
  <c r="K239" i="1"/>
  <c r="C240" i="1" s="1"/>
  <c r="I240" i="1" s="1"/>
  <c r="J240" i="1" s="1"/>
  <c r="K240" i="1" l="1"/>
  <c r="F240" i="1"/>
  <c r="G240" i="1" s="1"/>
  <c r="C241" i="1" l="1"/>
  <c r="I241" i="1" s="1"/>
  <c r="J241" i="1" s="1"/>
  <c r="K241" i="1" s="1"/>
  <c r="H240" i="1"/>
  <c r="F241" i="1" l="1"/>
  <c r="G241" i="1" s="1"/>
  <c r="H241" i="1" l="1"/>
  <c r="C242" i="1"/>
  <c r="I242" i="1" l="1"/>
  <c r="J242" i="1" s="1"/>
  <c r="F242" i="1"/>
  <c r="G242" i="1" l="1"/>
  <c r="H242" i="1"/>
  <c r="K242" i="1"/>
  <c r="C243" i="1" s="1"/>
  <c r="I243" i="1" l="1"/>
  <c r="J243" i="1" s="1"/>
  <c r="F243" i="1"/>
  <c r="G243" i="1" s="1"/>
  <c r="H243" i="1" l="1"/>
  <c r="K243" i="1"/>
  <c r="C244" i="1" s="1"/>
  <c r="F244" i="1" l="1"/>
  <c r="G244" i="1" s="1"/>
  <c r="I244" i="1"/>
  <c r="J244" i="1" s="1"/>
  <c r="H244" i="1" l="1"/>
  <c r="K244" i="1"/>
  <c r="C245" i="1" s="1"/>
  <c r="F245" i="1" l="1"/>
  <c r="G245" i="1" s="1"/>
  <c r="I245" i="1"/>
  <c r="J245" i="1" s="1"/>
  <c r="H245" i="1" l="1"/>
  <c r="K245" i="1"/>
  <c r="C246" i="1" s="1"/>
  <c r="I246" i="1" s="1"/>
  <c r="J246" i="1" s="1"/>
  <c r="K246" i="1" l="1"/>
  <c r="F246" i="1"/>
  <c r="G246" i="1" s="1"/>
  <c r="C247" i="1" l="1"/>
  <c r="I247" i="1" s="1"/>
  <c r="J247" i="1" s="1"/>
  <c r="K247" i="1" s="1"/>
  <c r="H246" i="1"/>
  <c r="F247" i="1" l="1"/>
  <c r="G247" i="1" s="1"/>
  <c r="H247" i="1" l="1"/>
  <c r="C248" i="1"/>
  <c r="I248" i="1" s="1"/>
  <c r="J248" i="1" s="1"/>
  <c r="K248" i="1" s="1"/>
  <c r="F248" i="1" l="1"/>
  <c r="H248" i="1" s="1"/>
  <c r="G248" i="1" l="1"/>
  <c r="C249" i="1"/>
  <c r="F249" i="1" l="1"/>
  <c r="G249" i="1" s="1"/>
  <c r="I249" i="1"/>
  <c r="J249" i="1" s="1"/>
  <c r="K249" i="1" l="1"/>
  <c r="C250" i="1" s="1"/>
  <c r="I250" i="1" s="1"/>
  <c r="J250" i="1" s="1"/>
  <c r="H249" i="1"/>
  <c r="K250" i="1" l="1"/>
  <c r="F250" i="1"/>
  <c r="G250" i="1" s="1"/>
  <c r="C251" i="1" l="1"/>
  <c r="F251" i="1" s="1"/>
  <c r="G251" i="1" s="1"/>
  <c r="H250" i="1"/>
  <c r="I251" i="1" l="1"/>
  <c r="J251" i="1" s="1"/>
  <c r="K251" i="1" s="1"/>
  <c r="H251" i="1"/>
  <c r="C252" i="1" l="1"/>
  <c r="F252" i="1" l="1"/>
  <c r="H252" i="1" s="1"/>
  <c r="C16" i="3"/>
  <c r="AD17" i="2" s="1"/>
  <c r="I252" i="1"/>
  <c r="J252" i="1" s="1"/>
  <c r="K252" i="1" s="1"/>
  <c r="C6" i="3" s="1"/>
  <c r="G4" i="3" s="1"/>
  <c r="M2" i="1" l="1"/>
  <c r="M15" i="1"/>
  <c r="M31" i="1"/>
  <c r="M47" i="1"/>
  <c r="M63" i="1"/>
  <c r="M79" i="1"/>
  <c r="M95" i="1"/>
  <c r="M111" i="1"/>
  <c r="M127" i="1"/>
  <c r="M143" i="1"/>
  <c r="M159" i="1"/>
  <c r="M175" i="1"/>
  <c r="M191" i="1"/>
  <c r="M207" i="1"/>
  <c r="M223" i="1"/>
  <c r="M239" i="1"/>
  <c r="M8" i="1"/>
  <c r="M24" i="1"/>
  <c r="M40" i="1"/>
  <c r="M56" i="1"/>
  <c r="M72" i="1"/>
  <c r="M88" i="1"/>
  <c r="M104" i="1"/>
  <c r="M120" i="1"/>
  <c r="M136" i="1"/>
  <c r="M152" i="1"/>
  <c r="M168" i="1"/>
  <c r="M184" i="1"/>
  <c r="M200" i="1"/>
  <c r="M216" i="1"/>
  <c r="M232" i="1"/>
  <c r="M248" i="1"/>
  <c r="M9" i="1"/>
  <c r="M25" i="1"/>
  <c r="M41" i="1"/>
  <c r="M57" i="1"/>
  <c r="M73" i="1"/>
  <c r="M89" i="1"/>
  <c r="M105" i="1"/>
  <c r="M121" i="1"/>
  <c r="M137" i="1"/>
  <c r="M153" i="1"/>
  <c r="M169" i="1"/>
  <c r="M185" i="1"/>
  <c r="M201" i="1"/>
  <c r="M217" i="1"/>
  <c r="M233" i="1"/>
  <c r="M6" i="1"/>
  <c r="M22" i="1"/>
  <c r="M38" i="1"/>
  <c r="M54" i="1"/>
  <c r="M70" i="1"/>
  <c r="M86" i="1"/>
  <c r="M102" i="1"/>
  <c r="M118" i="1"/>
  <c r="M134" i="1"/>
  <c r="M150" i="1"/>
  <c r="M166" i="1"/>
  <c r="M182" i="1"/>
  <c r="M198" i="1"/>
  <c r="M214" i="1"/>
  <c r="M230" i="1"/>
  <c r="M246" i="1"/>
  <c r="G20" i="3"/>
  <c r="M11" i="1"/>
  <c r="M59" i="1"/>
  <c r="M107" i="1"/>
  <c r="M155" i="1"/>
  <c r="M219" i="1"/>
  <c r="M20" i="1"/>
  <c r="M68" i="1"/>
  <c r="M116" i="1"/>
  <c r="M164" i="1"/>
  <c r="M212" i="1"/>
  <c r="M5" i="1"/>
  <c r="M53" i="1"/>
  <c r="M101" i="1"/>
  <c r="M149" i="1"/>
  <c r="M197" i="1"/>
  <c r="M245" i="1"/>
  <c r="M50" i="1"/>
  <c r="M114" i="1"/>
  <c r="M162" i="1"/>
  <c r="M210" i="1"/>
  <c r="M3" i="1"/>
  <c r="M19" i="1"/>
  <c r="M35" i="1"/>
  <c r="M51" i="1"/>
  <c r="M67" i="1"/>
  <c r="M83" i="1"/>
  <c r="M99" i="1"/>
  <c r="M115" i="1"/>
  <c r="M131" i="1"/>
  <c r="M147" i="1"/>
  <c r="M163" i="1"/>
  <c r="M179" i="1"/>
  <c r="M195" i="1"/>
  <c r="M211" i="1"/>
  <c r="M227" i="1"/>
  <c r="M243" i="1"/>
  <c r="M12" i="1"/>
  <c r="M28" i="1"/>
  <c r="M44" i="1"/>
  <c r="M60" i="1"/>
  <c r="M76" i="1"/>
  <c r="M92" i="1"/>
  <c r="M108" i="1"/>
  <c r="M124" i="1"/>
  <c r="M140" i="1"/>
  <c r="M156" i="1"/>
  <c r="M172" i="1"/>
  <c r="M188" i="1"/>
  <c r="M204" i="1"/>
  <c r="M220" i="1"/>
  <c r="M236" i="1"/>
  <c r="M252" i="1"/>
  <c r="M13" i="1"/>
  <c r="M29" i="1"/>
  <c r="M45" i="1"/>
  <c r="M61" i="1"/>
  <c r="M77" i="1"/>
  <c r="M93" i="1"/>
  <c r="M109" i="1"/>
  <c r="M125" i="1"/>
  <c r="M141" i="1"/>
  <c r="M157" i="1"/>
  <c r="M173" i="1"/>
  <c r="M189" i="1"/>
  <c r="M205" i="1"/>
  <c r="M221" i="1"/>
  <c r="M237" i="1"/>
  <c r="M10" i="1"/>
  <c r="M26" i="1"/>
  <c r="M42" i="1"/>
  <c r="M58" i="1"/>
  <c r="M74" i="1"/>
  <c r="M90" i="1"/>
  <c r="M106" i="1"/>
  <c r="M122" i="1"/>
  <c r="M138" i="1"/>
  <c r="M154" i="1"/>
  <c r="M170" i="1"/>
  <c r="M186" i="1"/>
  <c r="M202" i="1"/>
  <c r="M218" i="1"/>
  <c r="M234" i="1"/>
  <c r="M250" i="1"/>
  <c r="M27" i="1"/>
  <c r="M43" i="1"/>
  <c r="M75" i="1"/>
  <c r="M123" i="1"/>
  <c r="M187" i="1"/>
  <c r="M235" i="1"/>
  <c r="M36" i="1"/>
  <c r="M84" i="1"/>
  <c r="M148" i="1"/>
  <c r="M196" i="1"/>
  <c r="M244" i="1"/>
  <c r="M37" i="1"/>
  <c r="M85" i="1"/>
  <c r="M133" i="1"/>
  <c r="M181" i="1"/>
  <c r="M229" i="1"/>
  <c r="M34" i="1"/>
  <c r="M82" i="1"/>
  <c r="M130" i="1"/>
  <c r="M178" i="1"/>
  <c r="M7" i="1"/>
  <c r="M23" i="1"/>
  <c r="M39" i="1"/>
  <c r="M55" i="1"/>
  <c r="M71" i="1"/>
  <c r="M87" i="1"/>
  <c r="M103" i="1"/>
  <c r="M119" i="1"/>
  <c r="M135" i="1"/>
  <c r="M151" i="1"/>
  <c r="M167" i="1"/>
  <c r="M183" i="1"/>
  <c r="M199" i="1"/>
  <c r="M215" i="1"/>
  <c r="M231" i="1"/>
  <c r="M251" i="1"/>
  <c r="M16" i="1"/>
  <c r="M32" i="1"/>
  <c r="M48" i="1"/>
  <c r="M64" i="1"/>
  <c r="M80" i="1"/>
  <c r="M96" i="1"/>
  <c r="M112" i="1"/>
  <c r="M128" i="1"/>
  <c r="M144" i="1"/>
  <c r="M160" i="1"/>
  <c r="M176" i="1"/>
  <c r="M192" i="1"/>
  <c r="M208" i="1"/>
  <c r="M224" i="1"/>
  <c r="M240" i="1"/>
  <c r="M249" i="1"/>
  <c r="M17" i="1"/>
  <c r="M33" i="1"/>
  <c r="M49" i="1"/>
  <c r="M65" i="1"/>
  <c r="M81" i="1"/>
  <c r="M97" i="1"/>
  <c r="M113" i="1"/>
  <c r="M129" i="1"/>
  <c r="M145" i="1"/>
  <c r="M161" i="1"/>
  <c r="M177" i="1"/>
  <c r="M193" i="1"/>
  <c r="M209" i="1"/>
  <c r="M225" i="1"/>
  <c r="M241" i="1"/>
  <c r="M14" i="1"/>
  <c r="M30" i="1"/>
  <c r="M46" i="1"/>
  <c r="M62" i="1"/>
  <c r="M78" i="1"/>
  <c r="M94" i="1"/>
  <c r="M110" i="1"/>
  <c r="M126" i="1"/>
  <c r="M142" i="1"/>
  <c r="M158" i="1"/>
  <c r="M174" i="1"/>
  <c r="M190" i="1"/>
  <c r="M206" i="1"/>
  <c r="M222" i="1"/>
  <c r="M238" i="1"/>
  <c r="M247" i="1"/>
  <c r="M91" i="1"/>
  <c r="M139" i="1"/>
  <c r="M171" i="1"/>
  <c r="M203" i="1"/>
  <c r="M4" i="1"/>
  <c r="M52" i="1"/>
  <c r="M100" i="1"/>
  <c r="M132" i="1"/>
  <c r="M180" i="1"/>
  <c r="M228" i="1"/>
  <c r="M21" i="1"/>
  <c r="M69" i="1"/>
  <c r="M117" i="1"/>
  <c r="M165" i="1"/>
  <c r="M213" i="1"/>
  <c r="M18" i="1"/>
  <c r="M66" i="1"/>
  <c r="M98" i="1"/>
  <c r="M146" i="1"/>
  <c r="M194" i="1"/>
  <c r="M242" i="1"/>
  <c r="C17" i="3"/>
  <c r="G21" i="3" s="1"/>
  <c r="AI17" i="2" s="1"/>
  <c r="M226" i="1"/>
  <c r="G252" i="1"/>
  <c r="C3" i="3"/>
  <c r="C5" i="3"/>
  <c r="C18" i="3" l="1"/>
  <c r="G6" i="3" s="1"/>
  <c r="G17" i="3"/>
  <c r="C4" i="3"/>
  <c r="C10" i="3"/>
  <c r="G22" i="3"/>
  <c r="AN17" i="2" s="1"/>
  <c r="G9" i="3" l="1"/>
  <c r="C7" i="3"/>
  <c r="G19" i="3"/>
  <c r="T17" i="2" s="1"/>
  <c r="O17" i="2"/>
  <c r="C11" i="3"/>
  <c r="G10" i="3" s="1"/>
  <c r="Z30" i="2" l="1"/>
  <c r="D7" i="3"/>
  <c r="G13" i="3"/>
  <c r="G18" i="3" l="1"/>
  <c r="Y17" i="2" s="1"/>
  <c r="C12" i="3"/>
  <c r="G14" i="3" l="1"/>
  <c r="AN30" i="2" s="1"/>
  <c r="G5" i="3"/>
  <c r="G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A2 Log Consultoria</author>
  </authors>
  <commentList>
    <comment ref="I8" authorId="0" shapeId="0" xr:uid="{00000000-0006-0000-0100-000001000000}">
      <text>
        <r>
          <rPr>
            <sz val="9"/>
            <color indexed="81"/>
            <rFont val="Tahoma"/>
            <family val="2"/>
          </rPr>
          <t>Atenção! Não deixar zerado.</t>
        </r>
      </text>
    </comment>
    <comment ref="I12" authorId="0" shapeId="0" xr:uid="{00000000-0006-0000-0100-000002000000}">
      <text>
        <r>
          <rPr>
            <sz val="9"/>
            <color indexed="81"/>
            <rFont val="Tahoma"/>
            <family val="2"/>
          </rPr>
          <t>Atenção!
Não deixar valor zerado</t>
        </r>
      </text>
    </comment>
  </commentList>
</comments>
</file>

<file path=xl/sharedStrings.xml><?xml version="1.0" encoding="utf-8"?>
<sst xmlns="http://schemas.openxmlformats.org/spreadsheetml/2006/main" count="86" uniqueCount="57">
  <si>
    <t>Demanda média diária</t>
  </si>
  <si>
    <t>Demanda do dia</t>
  </si>
  <si>
    <t>Ponto de reposição</t>
  </si>
  <si>
    <t>Reposição</t>
  </si>
  <si>
    <t>Estoque início dia</t>
  </si>
  <si>
    <t>Estoque fim dia</t>
  </si>
  <si>
    <t>Tempo de reposição</t>
  </si>
  <si>
    <t>Venda real</t>
  </si>
  <si>
    <t>Perda de vendas</t>
  </si>
  <si>
    <t>Fazer compra?</t>
  </si>
  <si>
    <t>Dia chegada do pedido</t>
  </si>
  <si>
    <t>Custo unitário</t>
  </si>
  <si>
    <t>Preço de venda</t>
  </si>
  <si>
    <t>Markup</t>
  </si>
  <si>
    <t>Custo de frete por pedido</t>
  </si>
  <si>
    <t>Margem de contribuição</t>
  </si>
  <si>
    <t>Dados anuais</t>
  </si>
  <si>
    <t>Faturamento total</t>
  </si>
  <si>
    <t>Custo de frete total</t>
  </si>
  <si>
    <t>Custo de mercadorias</t>
  </si>
  <si>
    <t>Estoque máximo / pedido</t>
  </si>
  <si>
    <t>Vendas perdidas</t>
  </si>
  <si>
    <t>Custo vendas perdidas</t>
  </si>
  <si>
    <t>Estoque médio anual</t>
  </si>
  <si>
    <t>Valor médio em estoque</t>
  </si>
  <si>
    <t>Custo de oportunidade</t>
  </si>
  <si>
    <t>aa</t>
  </si>
  <si>
    <t>pcs</t>
  </si>
  <si>
    <t>dias</t>
  </si>
  <si>
    <t>Qtde vendida</t>
  </si>
  <si>
    <t>Custo total</t>
  </si>
  <si>
    <t>Custos totais</t>
  </si>
  <si>
    <t>Faturamento perdido</t>
  </si>
  <si>
    <t>Perdas de vendas</t>
  </si>
  <si>
    <t>Custos de oportunidade</t>
  </si>
  <si>
    <t>Faturamento total x Faturamento perdido</t>
  </si>
  <si>
    <t>Lucro total x lucro perdido</t>
  </si>
  <si>
    <t>Dias</t>
  </si>
  <si>
    <t>Dvpad demanda</t>
  </si>
  <si>
    <t>Dvpad tempo reposição</t>
  </si>
  <si>
    <t>INDICADORES GERAIS</t>
  </si>
  <si>
    <t>Giro</t>
  </si>
  <si>
    <t>Indicadores</t>
  </si>
  <si>
    <t>Tempo médio renovação</t>
  </si>
  <si>
    <t>por ano</t>
  </si>
  <si>
    <t>Mg contribuição</t>
  </si>
  <si>
    <t>T médio renovação</t>
  </si>
  <si>
    <t>Estoque médio</t>
  </si>
  <si>
    <t>unidades</t>
  </si>
  <si>
    <t>Custo do capital da empresa</t>
  </si>
  <si>
    <t>Valor médio dos estoques</t>
  </si>
  <si>
    <t>Valor med estoque</t>
  </si>
  <si>
    <t>SIMULADOR DE ESTOQUES PARA ÚNICO PRODUTO</t>
  </si>
  <si>
    <t>Dias sem mercadoria</t>
  </si>
  <si>
    <t>Dias s/ mercadoria</t>
  </si>
  <si>
    <t>Número aleatório</t>
  </si>
  <si>
    <t>Estoque de segurança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</si>
</sst>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* #,##0_-;\-&quot;R$&quot;* #,##0_-;_-&quot;R$&quot;* &quot;-&quot;_-;_-@_-"/>
    <numFmt numFmtId="44" formatCode="_-&quot;R$&quot;* #,##0.00_-;\-&quot;R$&quot;* #,##0.00_-;_-&quot;R$&quot;* &quot;-&quot;??_-;_-@_-"/>
    <numFmt numFmtId="164" formatCode="_-&quot;R$&quot;* #,##0_-;\-&quot;R$&quot;* #,##0_-;_-&quot;R$&quot;* &quot;-&quot;??_-;_-@_-"/>
    <numFmt numFmtId="165" formatCode="0.0"/>
    <numFmt numFmtId="166" formatCode="#,##0.0_ ;\-#,##0.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1"/>
      <color theme="1"/>
      <name val="Garamond"/>
      <family val="1"/>
    </font>
    <font>
      <sz val="8"/>
      <color theme="1"/>
      <name val="Calibri"/>
      <family val="2"/>
      <scheme val="minor"/>
    </font>
    <font>
      <sz val="10"/>
      <color theme="1"/>
      <name val="Garamond"/>
      <family val="1"/>
    </font>
    <font>
      <i/>
      <sz val="11"/>
      <color theme="1"/>
      <name val="Garamond"/>
      <family val="1"/>
    </font>
    <font>
      <b/>
      <sz val="14"/>
      <color theme="1"/>
      <name val="Garamond"/>
      <family val="1"/>
    </font>
    <font>
      <sz val="8"/>
      <color rgb="FF000000"/>
      <name val="Tahoma"/>
      <family val="2"/>
    </font>
    <font>
      <sz val="10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0" borderId="0" xfId="0" quotePrefix="1"/>
    <xf numFmtId="9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1" applyNumberFormat="1" applyFont="1" applyAlignment="1"/>
    <xf numFmtId="0" fontId="0" fillId="0" borderId="0" xfId="0" applyAlignment="1"/>
    <xf numFmtId="164" fontId="0" fillId="0" borderId="0" xfId="1" applyNumberFormat="1" applyFont="1" applyAlignment="1"/>
    <xf numFmtId="42" fontId="0" fillId="0" borderId="0" xfId="1" applyNumberFormat="1" applyFont="1" applyAlignment="1"/>
    <xf numFmtId="164" fontId="0" fillId="0" borderId="0" xfId="0" applyNumberFormat="1" applyAlignment="1"/>
    <xf numFmtId="9" fontId="0" fillId="0" borderId="0" xfId="2" applyFont="1" applyAlignment="1"/>
    <xf numFmtId="9" fontId="0" fillId="0" borderId="0" xfId="0" applyNumberFormat="1" applyAlignment="1"/>
    <xf numFmtId="1" fontId="0" fillId="0" borderId="0" xfId="0" applyNumberFormat="1" applyAlignment="1"/>
    <xf numFmtId="0" fontId="2" fillId="0" borderId="0" xfId="0" applyFont="1"/>
    <xf numFmtId="2" fontId="0" fillId="0" borderId="0" xfId="0" applyNumberFormat="1"/>
    <xf numFmtId="0" fontId="0" fillId="4" borderId="0" xfId="0" applyFill="1"/>
    <xf numFmtId="0" fontId="7" fillId="0" borderId="0" xfId="0" applyFont="1"/>
    <xf numFmtId="0" fontId="8" fillId="0" borderId="0" xfId="0" applyFont="1"/>
    <xf numFmtId="0" fontId="5" fillId="0" borderId="0" xfId="0" applyFont="1"/>
    <xf numFmtId="0" fontId="0" fillId="5" borderId="0" xfId="0" applyFill="1"/>
    <xf numFmtId="44" fontId="0" fillId="0" borderId="0" xfId="1" applyFont="1"/>
    <xf numFmtId="0" fontId="0" fillId="0" borderId="0" xfId="0" applyFill="1"/>
    <xf numFmtId="9" fontId="12" fillId="0" borderId="0" xfId="2" applyFont="1" applyAlignment="1">
      <alignment horizontal="left"/>
    </xf>
    <xf numFmtId="9" fontId="12" fillId="0" borderId="0" xfId="2" applyFont="1"/>
    <xf numFmtId="0" fontId="13" fillId="0" borderId="0" xfId="0" applyFont="1"/>
    <xf numFmtId="0" fontId="14" fillId="0" borderId="0" xfId="0" applyFont="1"/>
    <xf numFmtId="164" fontId="0" fillId="5" borderId="0" xfId="1" applyNumberFormat="1" applyFont="1" applyFill="1" applyAlignment="1" applyProtection="1">
      <alignment horizontal="center"/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</xf>
    <xf numFmtId="1" fontId="0" fillId="5" borderId="0" xfId="0" applyNumberFormat="1" applyFill="1" applyAlignment="1" applyProtection="1">
      <alignment horizontal="center"/>
      <protection locked="0"/>
    </xf>
    <xf numFmtId="44" fontId="11" fillId="3" borderId="0" xfId="1" applyNumberFormat="1" applyFont="1" applyFill="1" applyAlignment="1">
      <alignment horizontal="center"/>
    </xf>
    <xf numFmtId="44" fontId="11" fillId="5" borderId="0" xfId="1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165" fontId="4" fillId="0" borderId="4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4" fillId="0" borderId="4" xfId="2" applyNumberFormat="1" applyFont="1" applyBorder="1" applyAlignment="1">
      <alignment horizontal="center" vertical="center"/>
    </xf>
    <xf numFmtId="1" fontId="4" fillId="0" borderId="0" xfId="2" applyNumberFormat="1" applyFont="1" applyBorder="1" applyAlignment="1">
      <alignment horizontal="center" vertical="center"/>
    </xf>
    <xf numFmtId="1" fontId="4" fillId="0" borderId="5" xfId="2" applyNumberFormat="1" applyFont="1" applyBorder="1" applyAlignment="1">
      <alignment horizontal="center" vertical="center"/>
    </xf>
    <xf numFmtId="3" fontId="4" fillId="0" borderId="4" xfId="2" applyNumberFormat="1" applyFont="1" applyBorder="1" applyAlignment="1">
      <alignment horizontal="center" vertical="center"/>
    </xf>
    <xf numFmtId="3" fontId="4" fillId="0" borderId="0" xfId="2" applyNumberFormat="1" applyFont="1" applyBorder="1" applyAlignment="1">
      <alignment horizontal="center" vertical="center"/>
    </xf>
    <xf numFmtId="3" fontId="4" fillId="0" borderId="5" xfId="2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164" fontId="4" fillId="0" borderId="5" xfId="1" applyNumberFormat="1" applyFont="1" applyBorder="1" applyAlignment="1">
      <alignment horizontal="center" vertical="center"/>
    </xf>
    <xf numFmtId="9" fontId="0" fillId="5" borderId="0" xfId="2" applyFont="1" applyFill="1" applyAlignment="1" applyProtection="1">
      <alignment horizontal="center"/>
      <protection locked="0"/>
    </xf>
    <xf numFmtId="9" fontId="4" fillId="0" borderId="4" xfId="2" applyFont="1" applyBorder="1" applyAlignment="1">
      <alignment horizontal="center" vertical="center"/>
    </xf>
    <xf numFmtId="9" fontId="4" fillId="0" borderId="0" xfId="2" applyFont="1" applyBorder="1" applyAlignment="1">
      <alignment horizontal="center" vertical="center"/>
    </xf>
    <xf numFmtId="9" fontId="4" fillId="0" borderId="5" xfId="2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1400">
                <a:latin typeface="Garamond" panose="02020404030301010803" pitchFamily="18" charset="0"/>
              </a:defRPr>
            </a:pPr>
            <a:r>
              <a:rPr lang="en-US" sz="1400">
                <a:latin typeface="Garamond" panose="02020404030301010803" pitchFamily="18" charset="0"/>
              </a:rPr>
              <a:t>Evolução dos estoques   </a:t>
            </a:r>
            <a:r>
              <a:rPr lang="en-US" sz="1100">
                <a:latin typeface="Garamond" panose="02020404030301010803" pitchFamily="18" charset="0"/>
              </a:rPr>
              <a:t>(1 ano)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Estoque</c:v>
          </c:tx>
          <c:marker>
            <c:symbol val="none"/>
          </c:marker>
          <c:val>
            <c:numRef>
              <c:f>'Dados simulados'!$C$2:$C$260</c:f>
              <c:numCache>
                <c:formatCode>General</c:formatCode>
                <c:ptCount val="259"/>
                <c:pt idx="0">
                  <c:v>1000</c:v>
                </c:pt>
                <c:pt idx="1">
                  <c:v>1000</c:v>
                </c:pt>
                <c:pt idx="2">
                  <c:v>873</c:v>
                </c:pt>
                <c:pt idx="3">
                  <c:v>776</c:v>
                </c:pt>
                <c:pt idx="4">
                  <c:v>707</c:v>
                </c:pt>
                <c:pt idx="5">
                  <c:v>707</c:v>
                </c:pt>
                <c:pt idx="6">
                  <c:v>707</c:v>
                </c:pt>
                <c:pt idx="7">
                  <c:v>653</c:v>
                </c:pt>
                <c:pt idx="8">
                  <c:v>629</c:v>
                </c:pt>
                <c:pt idx="9">
                  <c:v>629</c:v>
                </c:pt>
                <c:pt idx="10">
                  <c:v>551</c:v>
                </c:pt>
                <c:pt idx="11">
                  <c:v>551</c:v>
                </c:pt>
                <c:pt idx="12">
                  <c:v>551</c:v>
                </c:pt>
                <c:pt idx="13">
                  <c:v>535</c:v>
                </c:pt>
                <c:pt idx="14">
                  <c:v>499</c:v>
                </c:pt>
                <c:pt idx="15">
                  <c:v>466</c:v>
                </c:pt>
                <c:pt idx="16">
                  <c:v>426</c:v>
                </c:pt>
                <c:pt idx="17">
                  <c:v>350</c:v>
                </c:pt>
                <c:pt idx="18">
                  <c:v>280</c:v>
                </c:pt>
                <c:pt idx="19">
                  <c:v>244</c:v>
                </c:pt>
                <c:pt idx="20">
                  <c:v>138</c:v>
                </c:pt>
                <c:pt idx="21">
                  <c:v>37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878</c:v>
                </c:pt>
                <c:pt idx="27">
                  <c:v>829</c:v>
                </c:pt>
                <c:pt idx="28">
                  <c:v>802</c:v>
                </c:pt>
                <c:pt idx="29">
                  <c:v>795</c:v>
                </c:pt>
                <c:pt idx="30">
                  <c:v>699</c:v>
                </c:pt>
                <c:pt idx="31">
                  <c:v>699</c:v>
                </c:pt>
                <c:pt idx="32">
                  <c:v>634</c:v>
                </c:pt>
                <c:pt idx="33">
                  <c:v>601</c:v>
                </c:pt>
                <c:pt idx="34">
                  <c:v>524</c:v>
                </c:pt>
                <c:pt idx="35">
                  <c:v>454</c:v>
                </c:pt>
                <c:pt idx="36">
                  <c:v>421</c:v>
                </c:pt>
                <c:pt idx="37">
                  <c:v>400</c:v>
                </c:pt>
                <c:pt idx="38">
                  <c:v>323</c:v>
                </c:pt>
                <c:pt idx="39">
                  <c:v>275</c:v>
                </c:pt>
                <c:pt idx="40">
                  <c:v>194</c:v>
                </c:pt>
                <c:pt idx="41">
                  <c:v>172</c:v>
                </c:pt>
                <c:pt idx="42">
                  <c:v>130</c:v>
                </c:pt>
                <c:pt idx="43">
                  <c:v>90</c:v>
                </c:pt>
                <c:pt idx="44">
                  <c:v>90</c:v>
                </c:pt>
                <c:pt idx="45">
                  <c:v>31</c:v>
                </c:pt>
                <c:pt idx="46">
                  <c:v>1000</c:v>
                </c:pt>
                <c:pt idx="47">
                  <c:v>925</c:v>
                </c:pt>
                <c:pt idx="48">
                  <c:v>889</c:v>
                </c:pt>
                <c:pt idx="49">
                  <c:v>834</c:v>
                </c:pt>
                <c:pt idx="50">
                  <c:v>799</c:v>
                </c:pt>
                <c:pt idx="51">
                  <c:v>765</c:v>
                </c:pt>
                <c:pt idx="52">
                  <c:v>756</c:v>
                </c:pt>
                <c:pt idx="53">
                  <c:v>671</c:v>
                </c:pt>
                <c:pt idx="54">
                  <c:v>671</c:v>
                </c:pt>
                <c:pt idx="55">
                  <c:v>625</c:v>
                </c:pt>
                <c:pt idx="56">
                  <c:v>545</c:v>
                </c:pt>
                <c:pt idx="57">
                  <c:v>505</c:v>
                </c:pt>
                <c:pt idx="58">
                  <c:v>505</c:v>
                </c:pt>
                <c:pt idx="59">
                  <c:v>464</c:v>
                </c:pt>
                <c:pt idx="60">
                  <c:v>392</c:v>
                </c:pt>
                <c:pt idx="61">
                  <c:v>294</c:v>
                </c:pt>
                <c:pt idx="62">
                  <c:v>234</c:v>
                </c:pt>
                <c:pt idx="63">
                  <c:v>207</c:v>
                </c:pt>
                <c:pt idx="64">
                  <c:v>192</c:v>
                </c:pt>
                <c:pt idx="65">
                  <c:v>161</c:v>
                </c:pt>
                <c:pt idx="66">
                  <c:v>65</c:v>
                </c:pt>
                <c:pt idx="67">
                  <c:v>30</c:v>
                </c:pt>
                <c:pt idx="68">
                  <c:v>0</c:v>
                </c:pt>
                <c:pt idx="69">
                  <c:v>0</c:v>
                </c:pt>
                <c:pt idx="70">
                  <c:v>1000</c:v>
                </c:pt>
                <c:pt idx="71">
                  <c:v>968</c:v>
                </c:pt>
                <c:pt idx="72">
                  <c:v>946</c:v>
                </c:pt>
                <c:pt idx="73">
                  <c:v>907</c:v>
                </c:pt>
                <c:pt idx="74">
                  <c:v>907</c:v>
                </c:pt>
                <c:pt idx="75">
                  <c:v>771</c:v>
                </c:pt>
                <c:pt idx="76">
                  <c:v>731</c:v>
                </c:pt>
                <c:pt idx="77">
                  <c:v>717</c:v>
                </c:pt>
                <c:pt idx="78">
                  <c:v>608</c:v>
                </c:pt>
                <c:pt idx="79">
                  <c:v>550</c:v>
                </c:pt>
                <c:pt idx="80">
                  <c:v>550</c:v>
                </c:pt>
                <c:pt idx="81">
                  <c:v>463</c:v>
                </c:pt>
                <c:pt idx="82">
                  <c:v>463</c:v>
                </c:pt>
                <c:pt idx="83">
                  <c:v>405</c:v>
                </c:pt>
                <c:pt idx="84">
                  <c:v>297</c:v>
                </c:pt>
                <c:pt idx="85">
                  <c:v>220</c:v>
                </c:pt>
                <c:pt idx="86">
                  <c:v>207</c:v>
                </c:pt>
                <c:pt idx="87">
                  <c:v>207</c:v>
                </c:pt>
                <c:pt idx="88">
                  <c:v>124</c:v>
                </c:pt>
                <c:pt idx="89">
                  <c:v>36</c:v>
                </c:pt>
                <c:pt idx="90">
                  <c:v>0</c:v>
                </c:pt>
                <c:pt idx="91">
                  <c:v>0</c:v>
                </c:pt>
                <c:pt idx="92">
                  <c:v>1000</c:v>
                </c:pt>
                <c:pt idx="93">
                  <c:v>857</c:v>
                </c:pt>
                <c:pt idx="94">
                  <c:v>748</c:v>
                </c:pt>
                <c:pt idx="95">
                  <c:v>682</c:v>
                </c:pt>
                <c:pt idx="96">
                  <c:v>644</c:v>
                </c:pt>
                <c:pt idx="97">
                  <c:v>582</c:v>
                </c:pt>
                <c:pt idx="98">
                  <c:v>582</c:v>
                </c:pt>
                <c:pt idx="99">
                  <c:v>524</c:v>
                </c:pt>
                <c:pt idx="100">
                  <c:v>427</c:v>
                </c:pt>
                <c:pt idx="101">
                  <c:v>394</c:v>
                </c:pt>
                <c:pt idx="102">
                  <c:v>315</c:v>
                </c:pt>
                <c:pt idx="103">
                  <c:v>289</c:v>
                </c:pt>
                <c:pt idx="104">
                  <c:v>140</c:v>
                </c:pt>
                <c:pt idx="105">
                  <c:v>140</c:v>
                </c:pt>
                <c:pt idx="106">
                  <c:v>79</c:v>
                </c:pt>
                <c:pt idx="107">
                  <c:v>79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1000</c:v>
                </c:pt>
                <c:pt idx="112">
                  <c:v>971</c:v>
                </c:pt>
                <c:pt idx="113">
                  <c:v>896</c:v>
                </c:pt>
                <c:pt idx="114">
                  <c:v>814</c:v>
                </c:pt>
                <c:pt idx="115">
                  <c:v>773</c:v>
                </c:pt>
                <c:pt idx="116">
                  <c:v>675</c:v>
                </c:pt>
                <c:pt idx="117">
                  <c:v>614</c:v>
                </c:pt>
                <c:pt idx="118">
                  <c:v>580</c:v>
                </c:pt>
                <c:pt idx="119">
                  <c:v>567</c:v>
                </c:pt>
                <c:pt idx="120">
                  <c:v>548</c:v>
                </c:pt>
                <c:pt idx="121">
                  <c:v>548</c:v>
                </c:pt>
                <c:pt idx="122">
                  <c:v>548</c:v>
                </c:pt>
                <c:pt idx="123">
                  <c:v>516</c:v>
                </c:pt>
                <c:pt idx="124">
                  <c:v>486</c:v>
                </c:pt>
                <c:pt idx="125">
                  <c:v>482</c:v>
                </c:pt>
                <c:pt idx="126">
                  <c:v>361</c:v>
                </c:pt>
                <c:pt idx="127">
                  <c:v>361</c:v>
                </c:pt>
                <c:pt idx="128">
                  <c:v>278</c:v>
                </c:pt>
                <c:pt idx="129">
                  <c:v>145</c:v>
                </c:pt>
                <c:pt idx="130">
                  <c:v>107</c:v>
                </c:pt>
                <c:pt idx="131">
                  <c:v>27</c:v>
                </c:pt>
                <c:pt idx="132">
                  <c:v>27</c:v>
                </c:pt>
                <c:pt idx="133">
                  <c:v>0</c:v>
                </c:pt>
                <c:pt idx="134">
                  <c:v>0</c:v>
                </c:pt>
                <c:pt idx="135">
                  <c:v>1000</c:v>
                </c:pt>
                <c:pt idx="136">
                  <c:v>985</c:v>
                </c:pt>
                <c:pt idx="137">
                  <c:v>922</c:v>
                </c:pt>
                <c:pt idx="138">
                  <c:v>822</c:v>
                </c:pt>
                <c:pt idx="139">
                  <c:v>762</c:v>
                </c:pt>
                <c:pt idx="140">
                  <c:v>762</c:v>
                </c:pt>
                <c:pt idx="141">
                  <c:v>687</c:v>
                </c:pt>
                <c:pt idx="142">
                  <c:v>687</c:v>
                </c:pt>
                <c:pt idx="143">
                  <c:v>658</c:v>
                </c:pt>
                <c:pt idx="144">
                  <c:v>523</c:v>
                </c:pt>
                <c:pt idx="145">
                  <c:v>418</c:v>
                </c:pt>
                <c:pt idx="146">
                  <c:v>314</c:v>
                </c:pt>
                <c:pt idx="147">
                  <c:v>253</c:v>
                </c:pt>
                <c:pt idx="148">
                  <c:v>174</c:v>
                </c:pt>
                <c:pt idx="149">
                  <c:v>86</c:v>
                </c:pt>
                <c:pt idx="150">
                  <c:v>33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1000</c:v>
                </c:pt>
                <c:pt idx="157">
                  <c:v>888</c:v>
                </c:pt>
                <c:pt idx="158">
                  <c:v>888</c:v>
                </c:pt>
                <c:pt idx="159">
                  <c:v>834</c:v>
                </c:pt>
                <c:pt idx="160">
                  <c:v>801</c:v>
                </c:pt>
                <c:pt idx="161">
                  <c:v>716</c:v>
                </c:pt>
                <c:pt idx="162">
                  <c:v>677</c:v>
                </c:pt>
                <c:pt idx="163">
                  <c:v>604</c:v>
                </c:pt>
                <c:pt idx="164">
                  <c:v>582</c:v>
                </c:pt>
                <c:pt idx="165">
                  <c:v>543</c:v>
                </c:pt>
                <c:pt idx="166">
                  <c:v>543</c:v>
                </c:pt>
                <c:pt idx="167">
                  <c:v>543</c:v>
                </c:pt>
                <c:pt idx="168">
                  <c:v>509</c:v>
                </c:pt>
                <c:pt idx="169">
                  <c:v>509</c:v>
                </c:pt>
                <c:pt idx="170">
                  <c:v>448</c:v>
                </c:pt>
                <c:pt idx="171">
                  <c:v>400</c:v>
                </c:pt>
                <c:pt idx="172">
                  <c:v>298</c:v>
                </c:pt>
                <c:pt idx="173">
                  <c:v>234</c:v>
                </c:pt>
                <c:pt idx="174">
                  <c:v>173</c:v>
                </c:pt>
                <c:pt idx="175">
                  <c:v>47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1000</c:v>
                </c:pt>
                <c:pt idx="182">
                  <c:v>929</c:v>
                </c:pt>
                <c:pt idx="183">
                  <c:v>813</c:v>
                </c:pt>
                <c:pt idx="184">
                  <c:v>800</c:v>
                </c:pt>
                <c:pt idx="185">
                  <c:v>717</c:v>
                </c:pt>
                <c:pt idx="186">
                  <c:v>685</c:v>
                </c:pt>
                <c:pt idx="187">
                  <c:v>606</c:v>
                </c:pt>
                <c:pt idx="188">
                  <c:v>606</c:v>
                </c:pt>
                <c:pt idx="189">
                  <c:v>606</c:v>
                </c:pt>
                <c:pt idx="190">
                  <c:v>470</c:v>
                </c:pt>
                <c:pt idx="191">
                  <c:v>470</c:v>
                </c:pt>
                <c:pt idx="192">
                  <c:v>404</c:v>
                </c:pt>
                <c:pt idx="193">
                  <c:v>340</c:v>
                </c:pt>
                <c:pt idx="194">
                  <c:v>204</c:v>
                </c:pt>
                <c:pt idx="195">
                  <c:v>58</c:v>
                </c:pt>
                <c:pt idx="196">
                  <c:v>15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1000</c:v>
                </c:pt>
                <c:pt idx="202">
                  <c:v>943</c:v>
                </c:pt>
                <c:pt idx="203">
                  <c:v>889</c:v>
                </c:pt>
                <c:pt idx="204">
                  <c:v>872</c:v>
                </c:pt>
                <c:pt idx="205">
                  <c:v>793</c:v>
                </c:pt>
                <c:pt idx="206">
                  <c:v>767</c:v>
                </c:pt>
                <c:pt idx="207">
                  <c:v>684</c:v>
                </c:pt>
                <c:pt idx="208">
                  <c:v>601</c:v>
                </c:pt>
                <c:pt idx="209">
                  <c:v>535</c:v>
                </c:pt>
                <c:pt idx="210">
                  <c:v>459</c:v>
                </c:pt>
                <c:pt idx="211">
                  <c:v>459</c:v>
                </c:pt>
                <c:pt idx="212">
                  <c:v>459</c:v>
                </c:pt>
                <c:pt idx="213">
                  <c:v>449</c:v>
                </c:pt>
                <c:pt idx="214">
                  <c:v>418</c:v>
                </c:pt>
                <c:pt idx="215">
                  <c:v>418</c:v>
                </c:pt>
                <c:pt idx="216">
                  <c:v>287</c:v>
                </c:pt>
                <c:pt idx="217">
                  <c:v>231</c:v>
                </c:pt>
                <c:pt idx="218">
                  <c:v>196</c:v>
                </c:pt>
                <c:pt idx="219">
                  <c:v>126</c:v>
                </c:pt>
                <c:pt idx="220">
                  <c:v>123</c:v>
                </c:pt>
                <c:pt idx="221">
                  <c:v>1083</c:v>
                </c:pt>
                <c:pt idx="222">
                  <c:v>1036</c:v>
                </c:pt>
                <c:pt idx="223">
                  <c:v>943</c:v>
                </c:pt>
                <c:pt idx="224">
                  <c:v>943</c:v>
                </c:pt>
                <c:pt idx="225">
                  <c:v>864</c:v>
                </c:pt>
                <c:pt idx="226">
                  <c:v>823</c:v>
                </c:pt>
                <c:pt idx="227">
                  <c:v>766</c:v>
                </c:pt>
                <c:pt idx="228">
                  <c:v>623</c:v>
                </c:pt>
                <c:pt idx="229">
                  <c:v>489</c:v>
                </c:pt>
                <c:pt idx="230">
                  <c:v>487</c:v>
                </c:pt>
                <c:pt idx="231">
                  <c:v>426</c:v>
                </c:pt>
                <c:pt idx="232">
                  <c:v>426</c:v>
                </c:pt>
                <c:pt idx="233">
                  <c:v>333</c:v>
                </c:pt>
                <c:pt idx="234">
                  <c:v>252</c:v>
                </c:pt>
                <c:pt idx="235">
                  <c:v>153</c:v>
                </c:pt>
                <c:pt idx="236">
                  <c:v>79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1000</c:v>
                </c:pt>
                <c:pt idx="241">
                  <c:v>930</c:v>
                </c:pt>
                <c:pt idx="242">
                  <c:v>894</c:v>
                </c:pt>
                <c:pt idx="243">
                  <c:v>850</c:v>
                </c:pt>
                <c:pt idx="244">
                  <c:v>837</c:v>
                </c:pt>
                <c:pt idx="245">
                  <c:v>837</c:v>
                </c:pt>
                <c:pt idx="246">
                  <c:v>837</c:v>
                </c:pt>
                <c:pt idx="247">
                  <c:v>748</c:v>
                </c:pt>
                <c:pt idx="248">
                  <c:v>725</c:v>
                </c:pt>
                <c:pt idx="249">
                  <c:v>675</c:v>
                </c:pt>
                <c:pt idx="250">
                  <c:v>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9-4FE1-B3D7-52CD8DB2B0B7}"/>
            </c:ext>
          </c:extLst>
        </c:ser>
        <c:ser>
          <c:idx val="1"/>
          <c:order val="1"/>
          <c:tx>
            <c:strRef>
              <c:f>'Dados simulados'!$L$1</c:f>
              <c:strCache>
                <c:ptCount val="1"/>
                <c:pt idx="0">
                  <c:v>Ponto de reposição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name>Ponto de reposição</c:name>
            <c:spPr>
              <a:ln w="19050">
                <a:solidFill>
                  <a:srgbClr val="00B0F0"/>
                </a:solidFill>
                <a:prstDash val="sysDot"/>
              </a:ln>
            </c:spPr>
            <c:trendlineType val="linear"/>
            <c:dispRSqr val="0"/>
            <c:dispEq val="0"/>
          </c:trendline>
          <c:val>
            <c:numRef>
              <c:f>'Dados simulados'!$L$2:$L$252</c:f>
              <c:numCache>
                <c:formatCode>General</c:formatCode>
                <c:ptCount val="25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9-4FE1-B3D7-52CD8DB2B0B7}"/>
            </c:ext>
          </c:extLst>
        </c:ser>
        <c:ser>
          <c:idx val="2"/>
          <c:order val="2"/>
          <c:tx>
            <c:strRef>
              <c:f>'Dados simulados'!$M$1</c:f>
              <c:strCache>
                <c:ptCount val="1"/>
                <c:pt idx="0">
                  <c:v>Estoque médio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name>Estoque médio</c:name>
            <c:spPr>
              <a:ln w="19050">
                <a:solidFill>
                  <a:schemeClr val="bg1">
                    <a:lumMod val="65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val>
            <c:numRef>
              <c:f>'Dados simulados'!$M$2:$M$252</c:f>
              <c:numCache>
                <c:formatCode>0</c:formatCode>
                <c:ptCount val="251"/>
                <c:pt idx="0">
                  <c:v>486.87250996015933</c:v>
                </c:pt>
                <c:pt idx="1">
                  <c:v>486.87250996015933</c:v>
                </c:pt>
                <c:pt idx="2">
                  <c:v>486.87250996015933</c:v>
                </c:pt>
                <c:pt idx="3">
                  <c:v>486.87250996015933</c:v>
                </c:pt>
                <c:pt idx="4">
                  <c:v>486.87250996015933</c:v>
                </c:pt>
                <c:pt idx="5">
                  <c:v>486.87250996015933</c:v>
                </c:pt>
                <c:pt idx="6">
                  <c:v>486.87250996015933</c:v>
                </c:pt>
                <c:pt idx="7">
                  <c:v>486.87250996015933</c:v>
                </c:pt>
                <c:pt idx="8">
                  <c:v>486.87250996015933</c:v>
                </c:pt>
                <c:pt idx="9">
                  <c:v>486.87250996015933</c:v>
                </c:pt>
                <c:pt idx="10">
                  <c:v>486.87250996015933</c:v>
                </c:pt>
                <c:pt idx="11">
                  <c:v>486.87250996015933</c:v>
                </c:pt>
                <c:pt idx="12">
                  <c:v>486.87250996015933</c:v>
                </c:pt>
                <c:pt idx="13">
                  <c:v>486.87250996015933</c:v>
                </c:pt>
                <c:pt idx="14">
                  <c:v>486.87250996015933</c:v>
                </c:pt>
                <c:pt idx="15">
                  <c:v>486.87250996015933</c:v>
                </c:pt>
                <c:pt idx="16">
                  <c:v>486.87250996015933</c:v>
                </c:pt>
                <c:pt idx="17">
                  <c:v>486.87250996015933</c:v>
                </c:pt>
                <c:pt idx="18">
                  <c:v>486.87250996015933</c:v>
                </c:pt>
                <c:pt idx="19">
                  <c:v>486.87250996015933</c:v>
                </c:pt>
                <c:pt idx="20">
                  <c:v>486.87250996015933</c:v>
                </c:pt>
                <c:pt idx="21">
                  <c:v>486.87250996015933</c:v>
                </c:pt>
                <c:pt idx="22">
                  <c:v>486.87250996015933</c:v>
                </c:pt>
                <c:pt idx="23">
                  <c:v>486.87250996015933</c:v>
                </c:pt>
                <c:pt idx="24">
                  <c:v>486.87250996015933</c:v>
                </c:pt>
                <c:pt idx="25">
                  <c:v>486.87250996015933</c:v>
                </c:pt>
                <c:pt idx="26">
                  <c:v>486.87250996015933</c:v>
                </c:pt>
                <c:pt idx="27">
                  <c:v>486.87250996015933</c:v>
                </c:pt>
                <c:pt idx="28">
                  <c:v>486.87250996015933</c:v>
                </c:pt>
                <c:pt idx="29">
                  <c:v>486.87250996015933</c:v>
                </c:pt>
                <c:pt idx="30">
                  <c:v>486.87250996015933</c:v>
                </c:pt>
                <c:pt idx="31">
                  <c:v>486.87250996015933</c:v>
                </c:pt>
                <c:pt idx="32">
                  <c:v>486.87250996015933</c:v>
                </c:pt>
                <c:pt idx="33">
                  <c:v>486.87250996015933</c:v>
                </c:pt>
                <c:pt idx="34">
                  <c:v>486.87250996015933</c:v>
                </c:pt>
                <c:pt idx="35">
                  <c:v>486.87250996015933</c:v>
                </c:pt>
                <c:pt idx="36">
                  <c:v>486.87250996015933</c:v>
                </c:pt>
                <c:pt idx="37">
                  <c:v>486.87250996015933</c:v>
                </c:pt>
                <c:pt idx="38">
                  <c:v>486.87250996015933</c:v>
                </c:pt>
                <c:pt idx="39">
                  <c:v>486.87250996015933</c:v>
                </c:pt>
                <c:pt idx="40">
                  <c:v>486.87250996015933</c:v>
                </c:pt>
                <c:pt idx="41">
                  <c:v>486.87250996015933</c:v>
                </c:pt>
                <c:pt idx="42">
                  <c:v>486.87250996015933</c:v>
                </c:pt>
                <c:pt idx="43">
                  <c:v>486.87250996015933</c:v>
                </c:pt>
                <c:pt idx="44">
                  <c:v>486.87250996015933</c:v>
                </c:pt>
                <c:pt idx="45">
                  <c:v>486.87250996015933</c:v>
                </c:pt>
                <c:pt idx="46">
                  <c:v>486.87250996015933</c:v>
                </c:pt>
                <c:pt idx="47">
                  <c:v>486.87250996015933</c:v>
                </c:pt>
                <c:pt idx="48">
                  <c:v>486.87250996015933</c:v>
                </c:pt>
                <c:pt idx="49">
                  <c:v>486.87250996015933</c:v>
                </c:pt>
                <c:pt idx="50">
                  <c:v>486.87250996015933</c:v>
                </c:pt>
                <c:pt idx="51">
                  <c:v>486.87250996015933</c:v>
                </c:pt>
                <c:pt idx="52">
                  <c:v>486.87250996015933</c:v>
                </c:pt>
                <c:pt idx="53">
                  <c:v>486.87250996015933</c:v>
                </c:pt>
                <c:pt idx="54">
                  <c:v>486.87250996015933</c:v>
                </c:pt>
                <c:pt idx="55">
                  <c:v>486.87250996015933</c:v>
                </c:pt>
                <c:pt idx="56">
                  <c:v>486.87250996015933</c:v>
                </c:pt>
                <c:pt idx="57">
                  <c:v>486.87250996015933</c:v>
                </c:pt>
                <c:pt idx="58">
                  <c:v>486.87250996015933</c:v>
                </c:pt>
                <c:pt idx="59">
                  <c:v>486.87250996015933</c:v>
                </c:pt>
                <c:pt idx="60">
                  <c:v>486.87250996015933</c:v>
                </c:pt>
                <c:pt idx="61">
                  <c:v>486.87250996015933</c:v>
                </c:pt>
                <c:pt idx="62">
                  <c:v>486.87250996015933</c:v>
                </c:pt>
                <c:pt idx="63">
                  <c:v>486.87250996015933</c:v>
                </c:pt>
                <c:pt idx="64">
                  <c:v>486.87250996015933</c:v>
                </c:pt>
                <c:pt idx="65">
                  <c:v>486.87250996015933</c:v>
                </c:pt>
                <c:pt idx="66">
                  <c:v>486.87250996015933</c:v>
                </c:pt>
                <c:pt idx="67">
                  <c:v>486.87250996015933</c:v>
                </c:pt>
                <c:pt idx="68">
                  <c:v>486.87250996015933</c:v>
                </c:pt>
                <c:pt idx="69">
                  <c:v>486.87250996015933</c:v>
                </c:pt>
                <c:pt idx="70">
                  <c:v>486.87250996015933</c:v>
                </c:pt>
                <c:pt idx="71">
                  <c:v>486.87250996015933</c:v>
                </c:pt>
                <c:pt idx="72">
                  <c:v>486.87250996015933</c:v>
                </c:pt>
                <c:pt idx="73">
                  <c:v>486.87250996015933</c:v>
                </c:pt>
                <c:pt idx="74">
                  <c:v>486.87250996015933</c:v>
                </c:pt>
                <c:pt idx="75">
                  <c:v>486.87250996015933</c:v>
                </c:pt>
                <c:pt idx="76">
                  <c:v>486.87250996015933</c:v>
                </c:pt>
                <c:pt idx="77">
                  <c:v>486.87250996015933</c:v>
                </c:pt>
                <c:pt idx="78">
                  <c:v>486.87250996015933</c:v>
                </c:pt>
                <c:pt idx="79">
                  <c:v>486.87250996015933</c:v>
                </c:pt>
                <c:pt idx="80">
                  <c:v>486.87250996015933</c:v>
                </c:pt>
                <c:pt idx="81">
                  <c:v>486.87250996015933</c:v>
                </c:pt>
                <c:pt idx="82">
                  <c:v>486.87250996015933</c:v>
                </c:pt>
                <c:pt idx="83">
                  <c:v>486.87250996015933</c:v>
                </c:pt>
                <c:pt idx="84">
                  <c:v>486.87250996015933</c:v>
                </c:pt>
                <c:pt idx="85">
                  <c:v>486.87250996015933</c:v>
                </c:pt>
                <c:pt idx="86">
                  <c:v>486.87250996015933</c:v>
                </c:pt>
                <c:pt idx="87">
                  <c:v>486.87250996015933</c:v>
                </c:pt>
                <c:pt idx="88">
                  <c:v>486.87250996015933</c:v>
                </c:pt>
                <c:pt idx="89">
                  <c:v>486.87250996015933</c:v>
                </c:pt>
                <c:pt idx="90">
                  <c:v>486.87250996015933</c:v>
                </c:pt>
                <c:pt idx="91">
                  <c:v>486.87250996015933</c:v>
                </c:pt>
                <c:pt idx="92">
                  <c:v>486.87250996015933</c:v>
                </c:pt>
                <c:pt idx="93">
                  <c:v>486.87250996015933</c:v>
                </c:pt>
                <c:pt idx="94">
                  <c:v>486.87250996015933</c:v>
                </c:pt>
                <c:pt idx="95">
                  <c:v>486.87250996015933</c:v>
                </c:pt>
                <c:pt idx="96">
                  <c:v>486.87250996015933</c:v>
                </c:pt>
                <c:pt idx="97">
                  <c:v>486.87250996015933</c:v>
                </c:pt>
                <c:pt idx="98">
                  <c:v>486.87250996015933</c:v>
                </c:pt>
                <c:pt idx="99">
                  <c:v>486.87250996015933</c:v>
                </c:pt>
                <c:pt idx="100">
                  <c:v>486.87250996015933</c:v>
                </c:pt>
                <c:pt idx="101">
                  <c:v>486.87250996015933</c:v>
                </c:pt>
                <c:pt idx="102">
                  <c:v>486.87250996015933</c:v>
                </c:pt>
                <c:pt idx="103">
                  <c:v>486.87250996015933</c:v>
                </c:pt>
                <c:pt idx="104">
                  <c:v>486.87250996015933</c:v>
                </c:pt>
                <c:pt idx="105">
                  <c:v>486.87250996015933</c:v>
                </c:pt>
                <c:pt idx="106">
                  <c:v>486.87250996015933</c:v>
                </c:pt>
                <c:pt idx="107">
                  <c:v>486.87250996015933</c:v>
                </c:pt>
                <c:pt idx="108">
                  <c:v>486.87250996015933</c:v>
                </c:pt>
                <c:pt idx="109">
                  <c:v>486.87250996015933</c:v>
                </c:pt>
                <c:pt idx="110">
                  <c:v>486.87250996015933</c:v>
                </c:pt>
                <c:pt idx="111">
                  <c:v>486.87250996015933</c:v>
                </c:pt>
                <c:pt idx="112">
                  <c:v>486.87250996015933</c:v>
                </c:pt>
                <c:pt idx="113">
                  <c:v>486.87250996015933</c:v>
                </c:pt>
                <c:pt idx="114">
                  <c:v>486.87250996015933</c:v>
                </c:pt>
                <c:pt idx="115">
                  <c:v>486.87250996015933</c:v>
                </c:pt>
                <c:pt idx="116">
                  <c:v>486.87250996015933</c:v>
                </c:pt>
                <c:pt idx="117">
                  <c:v>486.87250996015933</c:v>
                </c:pt>
                <c:pt idx="118">
                  <c:v>486.87250996015933</c:v>
                </c:pt>
                <c:pt idx="119">
                  <c:v>486.87250996015933</c:v>
                </c:pt>
                <c:pt idx="120">
                  <c:v>486.87250996015933</c:v>
                </c:pt>
                <c:pt idx="121">
                  <c:v>486.87250996015933</c:v>
                </c:pt>
                <c:pt idx="122">
                  <c:v>486.87250996015933</c:v>
                </c:pt>
                <c:pt idx="123">
                  <c:v>486.87250996015933</c:v>
                </c:pt>
                <c:pt idx="124">
                  <c:v>486.87250996015933</c:v>
                </c:pt>
                <c:pt idx="125">
                  <c:v>486.87250996015933</c:v>
                </c:pt>
                <c:pt idx="126">
                  <c:v>486.87250996015933</c:v>
                </c:pt>
                <c:pt idx="127">
                  <c:v>486.87250996015933</c:v>
                </c:pt>
                <c:pt idx="128">
                  <c:v>486.87250996015933</c:v>
                </c:pt>
                <c:pt idx="129">
                  <c:v>486.87250996015933</c:v>
                </c:pt>
                <c:pt idx="130">
                  <c:v>486.87250996015933</c:v>
                </c:pt>
                <c:pt idx="131">
                  <c:v>486.87250996015933</c:v>
                </c:pt>
                <c:pt idx="132">
                  <c:v>486.87250996015933</c:v>
                </c:pt>
                <c:pt idx="133">
                  <c:v>486.87250996015933</c:v>
                </c:pt>
                <c:pt idx="134">
                  <c:v>486.87250996015933</c:v>
                </c:pt>
                <c:pt idx="135">
                  <c:v>486.87250996015933</c:v>
                </c:pt>
                <c:pt idx="136">
                  <c:v>486.87250996015933</c:v>
                </c:pt>
                <c:pt idx="137">
                  <c:v>486.87250996015933</c:v>
                </c:pt>
                <c:pt idx="138">
                  <c:v>486.87250996015933</c:v>
                </c:pt>
                <c:pt idx="139">
                  <c:v>486.87250996015933</c:v>
                </c:pt>
                <c:pt idx="140">
                  <c:v>486.87250996015933</c:v>
                </c:pt>
                <c:pt idx="141">
                  <c:v>486.87250996015933</c:v>
                </c:pt>
                <c:pt idx="142">
                  <c:v>486.87250996015933</c:v>
                </c:pt>
                <c:pt idx="143">
                  <c:v>486.87250996015933</c:v>
                </c:pt>
                <c:pt idx="144">
                  <c:v>486.87250996015933</c:v>
                </c:pt>
                <c:pt idx="145">
                  <c:v>486.87250996015933</c:v>
                </c:pt>
                <c:pt idx="146">
                  <c:v>486.87250996015933</c:v>
                </c:pt>
                <c:pt idx="147">
                  <c:v>486.87250996015933</c:v>
                </c:pt>
                <c:pt idx="148">
                  <c:v>486.87250996015933</c:v>
                </c:pt>
                <c:pt idx="149">
                  <c:v>486.87250996015933</c:v>
                </c:pt>
                <c:pt idx="150">
                  <c:v>486.87250996015933</c:v>
                </c:pt>
                <c:pt idx="151">
                  <c:v>486.87250996015933</c:v>
                </c:pt>
                <c:pt idx="152">
                  <c:v>486.87250996015933</c:v>
                </c:pt>
                <c:pt idx="153">
                  <c:v>486.87250996015933</c:v>
                </c:pt>
                <c:pt idx="154">
                  <c:v>486.87250996015933</c:v>
                </c:pt>
                <c:pt idx="155">
                  <c:v>486.87250996015933</c:v>
                </c:pt>
                <c:pt idx="156">
                  <c:v>486.87250996015933</c:v>
                </c:pt>
                <c:pt idx="157">
                  <c:v>486.87250996015933</c:v>
                </c:pt>
                <c:pt idx="158">
                  <c:v>486.87250996015933</c:v>
                </c:pt>
                <c:pt idx="159">
                  <c:v>486.87250996015933</c:v>
                </c:pt>
                <c:pt idx="160">
                  <c:v>486.87250996015933</c:v>
                </c:pt>
                <c:pt idx="161">
                  <c:v>486.87250996015933</c:v>
                </c:pt>
                <c:pt idx="162">
                  <c:v>486.87250996015933</c:v>
                </c:pt>
                <c:pt idx="163">
                  <c:v>486.87250996015933</c:v>
                </c:pt>
                <c:pt idx="164">
                  <c:v>486.87250996015933</c:v>
                </c:pt>
                <c:pt idx="165">
                  <c:v>486.87250996015933</c:v>
                </c:pt>
                <c:pt idx="166">
                  <c:v>486.87250996015933</c:v>
                </c:pt>
                <c:pt idx="167">
                  <c:v>486.87250996015933</c:v>
                </c:pt>
                <c:pt idx="168">
                  <c:v>486.87250996015933</c:v>
                </c:pt>
                <c:pt idx="169">
                  <c:v>486.87250996015933</c:v>
                </c:pt>
                <c:pt idx="170">
                  <c:v>486.87250996015933</c:v>
                </c:pt>
                <c:pt idx="171">
                  <c:v>486.87250996015933</c:v>
                </c:pt>
                <c:pt idx="172">
                  <c:v>486.87250996015933</c:v>
                </c:pt>
                <c:pt idx="173">
                  <c:v>486.87250996015933</c:v>
                </c:pt>
                <c:pt idx="174">
                  <c:v>486.87250996015933</c:v>
                </c:pt>
                <c:pt idx="175">
                  <c:v>486.87250996015933</c:v>
                </c:pt>
                <c:pt idx="176">
                  <c:v>486.87250996015933</c:v>
                </c:pt>
                <c:pt idx="177">
                  <c:v>486.87250996015933</c:v>
                </c:pt>
                <c:pt idx="178">
                  <c:v>486.87250996015933</c:v>
                </c:pt>
                <c:pt idx="179">
                  <c:v>486.87250996015933</c:v>
                </c:pt>
                <c:pt idx="180">
                  <c:v>486.87250996015933</c:v>
                </c:pt>
                <c:pt idx="181">
                  <c:v>486.87250996015933</c:v>
                </c:pt>
                <c:pt idx="182">
                  <c:v>486.87250996015933</c:v>
                </c:pt>
                <c:pt idx="183">
                  <c:v>486.87250996015933</c:v>
                </c:pt>
                <c:pt idx="184">
                  <c:v>486.87250996015933</c:v>
                </c:pt>
                <c:pt idx="185">
                  <c:v>486.87250996015933</c:v>
                </c:pt>
                <c:pt idx="186">
                  <c:v>486.87250996015933</c:v>
                </c:pt>
                <c:pt idx="187">
                  <c:v>486.87250996015933</c:v>
                </c:pt>
                <c:pt idx="188">
                  <c:v>486.87250996015933</c:v>
                </c:pt>
                <c:pt idx="189">
                  <c:v>486.87250996015933</c:v>
                </c:pt>
                <c:pt idx="190">
                  <c:v>486.87250996015933</c:v>
                </c:pt>
                <c:pt idx="191">
                  <c:v>486.87250996015933</c:v>
                </c:pt>
                <c:pt idx="192">
                  <c:v>486.87250996015933</c:v>
                </c:pt>
                <c:pt idx="193">
                  <c:v>486.87250996015933</c:v>
                </c:pt>
                <c:pt idx="194">
                  <c:v>486.87250996015933</c:v>
                </c:pt>
                <c:pt idx="195">
                  <c:v>486.87250996015933</c:v>
                </c:pt>
                <c:pt idx="196">
                  <c:v>486.87250996015933</c:v>
                </c:pt>
                <c:pt idx="197">
                  <c:v>486.87250996015933</c:v>
                </c:pt>
                <c:pt idx="198">
                  <c:v>486.87250996015933</c:v>
                </c:pt>
                <c:pt idx="199">
                  <c:v>486.87250996015933</c:v>
                </c:pt>
                <c:pt idx="200">
                  <c:v>486.87250996015933</c:v>
                </c:pt>
                <c:pt idx="201">
                  <c:v>486.87250996015933</c:v>
                </c:pt>
                <c:pt idx="202">
                  <c:v>486.87250996015933</c:v>
                </c:pt>
                <c:pt idx="203">
                  <c:v>486.87250996015933</c:v>
                </c:pt>
                <c:pt idx="204">
                  <c:v>486.87250996015933</c:v>
                </c:pt>
                <c:pt idx="205">
                  <c:v>486.87250996015933</c:v>
                </c:pt>
                <c:pt idx="206">
                  <c:v>486.87250996015933</c:v>
                </c:pt>
                <c:pt idx="207">
                  <c:v>486.87250996015933</c:v>
                </c:pt>
                <c:pt idx="208">
                  <c:v>486.87250996015933</c:v>
                </c:pt>
                <c:pt idx="209">
                  <c:v>486.87250996015933</c:v>
                </c:pt>
                <c:pt idx="210">
                  <c:v>486.87250996015933</c:v>
                </c:pt>
                <c:pt idx="211">
                  <c:v>486.87250996015933</c:v>
                </c:pt>
                <c:pt idx="212">
                  <c:v>486.87250996015933</c:v>
                </c:pt>
                <c:pt idx="213">
                  <c:v>486.87250996015933</c:v>
                </c:pt>
                <c:pt idx="214">
                  <c:v>486.87250996015933</c:v>
                </c:pt>
                <c:pt idx="215">
                  <c:v>486.87250996015933</c:v>
                </c:pt>
                <c:pt idx="216">
                  <c:v>486.87250996015933</c:v>
                </c:pt>
                <c:pt idx="217">
                  <c:v>486.87250996015933</c:v>
                </c:pt>
                <c:pt idx="218">
                  <c:v>486.87250996015933</c:v>
                </c:pt>
                <c:pt idx="219">
                  <c:v>486.87250996015933</c:v>
                </c:pt>
                <c:pt idx="220">
                  <c:v>486.87250996015933</c:v>
                </c:pt>
                <c:pt idx="221">
                  <c:v>486.87250996015933</c:v>
                </c:pt>
                <c:pt idx="222">
                  <c:v>486.87250996015933</c:v>
                </c:pt>
                <c:pt idx="223">
                  <c:v>486.87250996015933</c:v>
                </c:pt>
                <c:pt idx="224">
                  <c:v>486.87250996015933</c:v>
                </c:pt>
                <c:pt idx="225">
                  <c:v>486.87250996015933</c:v>
                </c:pt>
                <c:pt idx="226">
                  <c:v>486.87250996015933</c:v>
                </c:pt>
                <c:pt idx="227">
                  <c:v>486.87250996015933</c:v>
                </c:pt>
                <c:pt idx="228">
                  <c:v>486.87250996015933</c:v>
                </c:pt>
                <c:pt idx="229">
                  <c:v>486.87250996015933</c:v>
                </c:pt>
                <c:pt idx="230">
                  <c:v>486.87250996015933</c:v>
                </c:pt>
                <c:pt idx="231">
                  <c:v>486.87250996015933</c:v>
                </c:pt>
                <c:pt idx="232">
                  <c:v>486.87250996015933</c:v>
                </c:pt>
                <c:pt idx="233">
                  <c:v>486.87250996015933</c:v>
                </c:pt>
                <c:pt idx="234">
                  <c:v>486.87250996015933</c:v>
                </c:pt>
                <c:pt idx="235">
                  <c:v>486.87250996015933</c:v>
                </c:pt>
                <c:pt idx="236">
                  <c:v>486.87250996015933</c:v>
                </c:pt>
                <c:pt idx="237">
                  <c:v>486.87250996015933</c:v>
                </c:pt>
                <c:pt idx="238">
                  <c:v>486.87250996015933</c:v>
                </c:pt>
                <c:pt idx="239">
                  <c:v>486.87250996015933</c:v>
                </c:pt>
                <c:pt idx="240">
                  <c:v>486.87250996015933</c:v>
                </c:pt>
                <c:pt idx="241">
                  <c:v>486.87250996015933</c:v>
                </c:pt>
                <c:pt idx="242">
                  <c:v>486.87250996015933</c:v>
                </c:pt>
                <c:pt idx="243">
                  <c:v>486.87250996015933</c:v>
                </c:pt>
                <c:pt idx="244">
                  <c:v>486.87250996015933</c:v>
                </c:pt>
                <c:pt idx="245">
                  <c:v>486.87250996015933</c:v>
                </c:pt>
                <c:pt idx="246">
                  <c:v>486.87250996015933</c:v>
                </c:pt>
                <c:pt idx="247">
                  <c:v>486.87250996015933</c:v>
                </c:pt>
                <c:pt idx="248">
                  <c:v>486.87250996015933</c:v>
                </c:pt>
                <c:pt idx="249">
                  <c:v>486.87250996015933</c:v>
                </c:pt>
                <c:pt idx="250">
                  <c:v>486.87250996015933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19-4FE1-B3D7-52CD8DB2B0B7}"/>
            </c:ext>
          </c:extLst>
        </c:ser>
        <c:ser>
          <c:idx val="3"/>
          <c:order val="3"/>
          <c:tx>
            <c:strRef>
              <c:f>'Dados simulados'!$N$1</c:f>
              <c:strCache>
                <c:ptCount val="1"/>
                <c:pt idx="0">
                  <c:v>Estoque de segurança</c:v>
                </c:pt>
              </c:strCache>
            </c:strRef>
          </c:tx>
          <c:spPr>
            <a:ln w="25400">
              <a:solidFill>
                <a:schemeClr val="accent2"/>
              </a:solidFill>
              <a:prstDash val="sysDot"/>
            </a:ln>
          </c:spPr>
          <c:marker>
            <c:symbol val="none"/>
          </c:marker>
          <c:val>
            <c:numRef>
              <c:f>'Dados simulados'!$N$2:$N$252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19-4FE1-B3D7-52CD8DB2B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73216"/>
        <c:axId val="297517440"/>
      </c:lineChart>
      <c:catAx>
        <c:axId val="29727321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chemeClr val="bg1">
                <a:lumMod val="75000"/>
              </a:schemeClr>
            </a:solidFill>
          </a:ln>
        </c:spPr>
        <c:crossAx val="297517440"/>
        <c:crosses val="autoZero"/>
        <c:auto val="1"/>
        <c:lblAlgn val="ctr"/>
        <c:lblOffset val="100"/>
        <c:noMultiLvlLbl val="0"/>
      </c:catAx>
      <c:valAx>
        <c:axId val="297517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29727321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Garamond" panose="02020404030301010803" pitchFamily="18" charset="0"/>
              </a:defRPr>
            </a:pPr>
            <a:r>
              <a:rPr lang="pt-BR" sz="1400">
                <a:latin typeface="Garamond" panose="02020404030301010803" pitchFamily="18" charset="0"/>
              </a:rPr>
              <a:t>Custos Logísticos </a:t>
            </a:r>
            <a:r>
              <a:rPr lang="pt-BR" sz="1100">
                <a:latin typeface="Garamond" panose="02020404030301010803" pitchFamily="18" charset="0"/>
              </a:rPr>
              <a:t>(milhares de reais)</a:t>
            </a:r>
            <a:endParaRPr lang="pt-BR" sz="1200">
              <a:latin typeface="Garamond" panose="02020404030301010803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E0B4-4058-B5D0-DB1E969843F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3-E0B4-4058-B5D0-DB1E969843F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5-E0B4-4058-B5D0-DB1E969843F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E0B4-4058-B5D0-DB1E969843FA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0B4-4058-B5D0-DB1E969843FA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'Resumo dos dados'!$F$3:$F$6</c:f>
              <c:strCache>
                <c:ptCount val="4"/>
                <c:pt idx="0">
                  <c:v>Custo total</c:v>
                </c:pt>
                <c:pt idx="1">
                  <c:v>Custo de frete total</c:v>
                </c:pt>
                <c:pt idx="2">
                  <c:v>Custo vendas perdidas</c:v>
                </c:pt>
                <c:pt idx="3">
                  <c:v>Custo de oportunidade</c:v>
                </c:pt>
              </c:strCache>
            </c:strRef>
          </c:cat>
          <c:val>
            <c:numRef>
              <c:f>'Resumo dos dados'!$G$3:$G$6</c:f>
              <c:numCache>
                <c:formatCode>#,##0.0_ ;\-#,##0.0\ </c:formatCode>
                <c:ptCount val="4"/>
                <c:pt idx="0">
                  <c:v>5.8738015739852987</c:v>
                </c:pt>
                <c:pt idx="1">
                  <c:v>4.4000000000000004</c:v>
                </c:pt>
                <c:pt idx="2">
                  <c:v>1.1343432406519656</c:v>
                </c:pt>
                <c:pt idx="3">
                  <c:v>0.33945833333333331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B4-4058-B5D0-DB1E9698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84720896"/>
        <c:axId val="575033728"/>
      </c:barChart>
      <c:catAx>
        <c:axId val="38472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575033728"/>
        <c:crosses val="autoZero"/>
        <c:auto val="1"/>
        <c:lblAlgn val="ctr"/>
        <c:lblOffset val="100"/>
        <c:noMultiLvlLbl val="0"/>
      </c:catAx>
      <c:valAx>
        <c:axId val="5750337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_ ;\-#,##0.0\ 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38472089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Garamond" panose="02020404030301010803" pitchFamily="18" charset="0"/>
              </a:defRPr>
            </a:pPr>
            <a:r>
              <a:rPr lang="pt-BR" sz="1400">
                <a:latin typeface="Garamond" panose="02020404030301010803" pitchFamily="18" charset="0"/>
              </a:rPr>
              <a:t>Vendas Perdidas e faturamento  </a:t>
            </a:r>
          </a:p>
          <a:p>
            <a:pPr>
              <a:defRPr sz="1400">
                <a:latin typeface="Garamond" panose="02020404030301010803" pitchFamily="18" charset="0"/>
              </a:defRPr>
            </a:pPr>
            <a:r>
              <a:rPr lang="pt-BR" sz="1100">
                <a:latin typeface="Garamond" panose="02020404030301010803" pitchFamily="18" charset="0"/>
              </a:rPr>
              <a:t>(milhares de reais)</a:t>
            </a:r>
            <a:endParaRPr lang="pt-BR" sz="1200">
              <a:latin typeface="Garamond" panose="02020404030301010803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5D1D-4BE3-B668-38DF7DD55D3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3-5D1D-4BE3-B668-38DF7DD55D3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5-5D1D-4BE3-B668-38DF7DD55D3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5D1D-4BE3-B668-38DF7DD55D3E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D1D-4BE3-B668-38DF7DD55D3E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'Resumo dos dados'!$F$9:$F$10</c:f>
              <c:strCache>
                <c:ptCount val="2"/>
                <c:pt idx="0">
                  <c:v>Faturamento total</c:v>
                </c:pt>
                <c:pt idx="1">
                  <c:v>Faturamento perdido</c:v>
                </c:pt>
              </c:strCache>
            </c:strRef>
          </c:cat>
          <c:val>
            <c:numRef>
              <c:f>'Resumo dos dados'!$G$9:$G$10</c:f>
              <c:numCache>
                <c:formatCode>0.00</c:formatCode>
                <c:ptCount val="2"/>
                <c:pt idx="0">
                  <c:v>240.93299999999999</c:v>
                </c:pt>
                <c:pt idx="1">
                  <c:v>38.64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1D-4BE3-B668-38DF7DD55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7881216"/>
        <c:axId val="702366464"/>
      </c:barChart>
      <c:catAx>
        <c:axId val="5778812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702366464"/>
        <c:crosses val="autoZero"/>
        <c:auto val="1"/>
        <c:lblAlgn val="ctr"/>
        <c:lblOffset val="100"/>
        <c:noMultiLvlLbl val="0"/>
      </c:catAx>
      <c:valAx>
        <c:axId val="7023664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57788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Garamond" panose="02020404030301010803" pitchFamily="18" charset="0"/>
              </a:defRPr>
            </a:pPr>
            <a:r>
              <a:rPr lang="pt-BR" sz="1400">
                <a:latin typeface="Garamond" panose="02020404030301010803" pitchFamily="18" charset="0"/>
              </a:rPr>
              <a:t>Vendas perdidas e lucros  </a:t>
            </a:r>
          </a:p>
          <a:p>
            <a:pPr>
              <a:defRPr sz="1400">
                <a:latin typeface="Garamond" panose="02020404030301010803" pitchFamily="18" charset="0"/>
              </a:defRPr>
            </a:pPr>
            <a:r>
              <a:rPr lang="pt-BR" sz="1100">
                <a:latin typeface="Garamond" panose="02020404030301010803" pitchFamily="18" charset="0"/>
              </a:rPr>
              <a:t>(milhares de reais)</a:t>
            </a:r>
            <a:endParaRPr lang="pt-BR" sz="1200">
              <a:latin typeface="Garamond" panose="02020404030301010803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27AE-4AB5-AB1F-682D563B383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3-27AE-4AB5-AB1F-682D563B383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5-27AE-4AB5-AB1F-682D563B383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27AE-4AB5-AB1F-682D563B383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7AE-4AB5-AB1F-682D563B3830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'Resumo dos dados'!$F$13:$F$14</c:f>
              <c:strCache>
                <c:ptCount val="2"/>
                <c:pt idx="0">
                  <c:v>Margem de contribuição</c:v>
                </c:pt>
                <c:pt idx="1">
                  <c:v>Custo vendas perdidas</c:v>
                </c:pt>
              </c:strCache>
            </c:strRef>
          </c:cat>
          <c:val>
            <c:numRef>
              <c:f>'Resumo dos dados'!$G$13:$G$14</c:f>
              <c:numCache>
                <c:formatCode>0.0</c:formatCode>
                <c:ptCount val="2"/>
                <c:pt idx="0">
                  <c:v>7.0730000000000004</c:v>
                </c:pt>
                <c:pt idx="1">
                  <c:v>1.1343432406519656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AE-4AB5-AB1F-682D563B3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4190080"/>
        <c:axId val="164191616"/>
      </c:barChart>
      <c:catAx>
        <c:axId val="1641900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4191616"/>
        <c:crosses val="autoZero"/>
        <c:auto val="1"/>
        <c:lblAlgn val="ctr"/>
        <c:lblOffset val="100"/>
        <c:noMultiLvlLbl val="0"/>
      </c:catAx>
      <c:valAx>
        <c:axId val="1641916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16419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1400">
                <a:latin typeface="Garamond" panose="02020404030301010803" pitchFamily="18" charset="0"/>
              </a:defRPr>
            </a:pPr>
            <a:r>
              <a:rPr lang="en-US" sz="1400">
                <a:latin typeface="Garamond" panose="02020404030301010803" pitchFamily="18" charset="0"/>
              </a:rPr>
              <a:t>Demanda diária do produto   </a:t>
            </a:r>
            <a:r>
              <a:rPr lang="en-US" sz="1100">
                <a:latin typeface="Garamond" panose="02020404030301010803" pitchFamily="18" charset="0"/>
              </a:rPr>
              <a:t>(1 ano)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simulados'!$E$1</c:f>
              <c:strCache>
                <c:ptCount val="1"/>
                <c:pt idx="0">
                  <c:v>Demanda do dia</c:v>
                </c:pt>
              </c:strCache>
            </c:strRef>
          </c:tx>
          <c:invertIfNegative val="0"/>
          <c:trendline>
            <c:name>Média 30 dias</c:name>
            <c:spPr>
              <a:ln w="15875">
                <a:solidFill>
                  <a:schemeClr val="accent2"/>
                </a:solidFill>
                <a:prstDash val="dash"/>
              </a:ln>
            </c:spPr>
            <c:trendlineType val="movingAvg"/>
            <c:period val="30"/>
            <c:dispRSqr val="0"/>
            <c:dispEq val="0"/>
          </c:trendline>
          <c:val>
            <c:numRef>
              <c:f>'Dados simulados'!$E$2:$E$252</c:f>
              <c:numCache>
                <c:formatCode>General</c:formatCode>
                <c:ptCount val="251"/>
                <c:pt idx="0">
                  <c:v>0</c:v>
                </c:pt>
                <c:pt idx="1">
                  <c:v>127</c:v>
                </c:pt>
                <c:pt idx="2">
                  <c:v>97</c:v>
                </c:pt>
                <c:pt idx="3">
                  <c:v>69</c:v>
                </c:pt>
                <c:pt idx="4">
                  <c:v>0</c:v>
                </c:pt>
                <c:pt idx="5">
                  <c:v>0</c:v>
                </c:pt>
                <c:pt idx="6">
                  <c:v>54</c:v>
                </c:pt>
                <c:pt idx="7">
                  <c:v>24</c:v>
                </c:pt>
                <c:pt idx="8">
                  <c:v>0</c:v>
                </c:pt>
                <c:pt idx="9">
                  <c:v>78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36</c:v>
                </c:pt>
                <c:pt idx="14">
                  <c:v>33</c:v>
                </c:pt>
                <c:pt idx="15">
                  <c:v>40</c:v>
                </c:pt>
                <c:pt idx="16">
                  <c:v>76</c:v>
                </c:pt>
                <c:pt idx="17">
                  <c:v>70</c:v>
                </c:pt>
                <c:pt idx="18">
                  <c:v>36</c:v>
                </c:pt>
                <c:pt idx="19">
                  <c:v>106</c:v>
                </c:pt>
                <c:pt idx="20">
                  <c:v>101</c:v>
                </c:pt>
                <c:pt idx="21">
                  <c:v>102</c:v>
                </c:pt>
                <c:pt idx="22">
                  <c:v>105</c:v>
                </c:pt>
                <c:pt idx="23">
                  <c:v>21</c:v>
                </c:pt>
                <c:pt idx="24">
                  <c:v>0</c:v>
                </c:pt>
                <c:pt idx="25">
                  <c:v>122</c:v>
                </c:pt>
                <c:pt idx="26">
                  <c:v>49</c:v>
                </c:pt>
                <c:pt idx="27">
                  <c:v>27</c:v>
                </c:pt>
                <c:pt idx="28">
                  <c:v>7</c:v>
                </c:pt>
                <c:pt idx="29">
                  <c:v>96</c:v>
                </c:pt>
                <c:pt idx="30">
                  <c:v>0</c:v>
                </c:pt>
                <c:pt idx="31">
                  <c:v>65</c:v>
                </c:pt>
                <c:pt idx="32">
                  <c:v>33</c:v>
                </c:pt>
                <c:pt idx="33">
                  <c:v>77</c:v>
                </c:pt>
                <c:pt idx="34">
                  <c:v>70</c:v>
                </c:pt>
                <c:pt idx="35">
                  <c:v>33</c:v>
                </c:pt>
                <c:pt idx="36">
                  <c:v>21</c:v>
                </c:pt>
                <c:pt idx="37">
                  <c:v>77</c:v>
                </c:pt>
                <c:pt idx="38">
                  <c:v>48</c:v>
                </c:pt>
                <c:pt idx="39">
                  <c:v>81</c:v>
                </c:pt>
                <c:pt idx="40">
                  <c:v>22</c:v>
                </c:pt>
                <c:pt idx="41">
                  <c:v>42</c:v>
                </c:pt>
                <c:pt idx="42">
                  <c:v>40</c:v>
                </c:pt>
                <c:pt idx="43">
                  <c:v>0</c:v>
                </c:pt>
                <c:pt idx="44">
                  <c:v>59</c:v>
                </c:pt>
                <c:pt idx="45">
                  <c:v>108</c:v>
                </c:pt>
                <c:pt idx="46">
                  <c:v>75</c:v>
                </c:pt>
                <c:pt idx="47">
                  <c:v>36</c:v>
                </c:pt>
                <c:pt idx="48">
                  <c:v>55</c:v>
                </c:pt>
                <c:pt idx="49">
                  <c:v>35</c:v>
                </c:pt>
                <c:pt idx="50">
                  <c:v>34</c:v>
                </c:pt>
                <c:pt idx="51">
                  <c:v>9</c:v>
                </c:pt>
                <c:pt idx="52">
                  <c:v>85</c:v>
                </c:pt>
                <c:pt idx="53">
                  <c:v>0</c:v>
                </c:pt>
                <c:pt idx="54">
                  <c:v>46</c:v>
                </c:pt>
                <c:pt idx="55">
                  <c:v>80</c:v>
                </c:pt>
                <c:pt idx="56">
                  <c:v>40</c:v>
                </c:pt>
                <c:pt idx="57">
                  <c:v>0</c:v>
                </c:pt>
                <c:pt idx="58">
                  <c:v>41</c:v>
                </c:pt>
                <c:pt idx="59">
                  <c:v>72</c:v>
                </c:pt>
                <c:pt idx="60">
                  <c:v>98</c:v>
                </c:pt>
                <c:pt idx="61">
                  <c:v>60</c:v>
                </c:pt>
                <c:pt idx="62">
                  <c:v>27</c:v>
                </c:pt>
                <c:pt idx="63">
                  <c:v>15</c:v>
                </c:pt>
                <c:pt idx="64">
                  <c:v>31</c:v>
                </c:pt>
                <c:pt idx="65">
                  <c:v>96</c:v>
                </c:pt>
                <c:pt idx="66">
                  <c:v>35</c:v>
                </c:pt>
                <c:pt idx="67">
                  <c:v>56</c:v>
                </c:pt>
                <c:pt idx="68">
                  <c:v>80</c:v>
                </c:pt>
                <c:pt idx="69">
                  <c:v>22</c:v>
                </c:pt>
                <c:pt idx="70">
                  <c:v>32</c:v>
                </c:pt>
                <c:pt idx="71">
                  <c:v>22</c:v>
                </c:pt>
                <c:pt idx="72">
                  <c:v>39</c:v>
                </c:pt>
                <c:pt idx="73">
                  <c:v>0</c:v>
                </c:pt>
                <c:pt idx="74">
                  <c:v>136</c:v>
                </c:pt>
                <c:pt idx="75">
                  <c:v>40</c:v>
                </c:pt>
                <c:pt idx="76">
                  <c:v>14</c:v>
                </c:pt>
                <c:pt idx="77">
                  <c:v>109</c:v>
                </c:pt>
                <c:pt idx="78">
                  <c:v>58</c:v>
                </c:pt>
                <c:pt idx="79">
                  <c:v>0</c:v>
                </c:pt>
                <c:pt idx="80">
                  <c:v>87</c:v>
                </c:pt>
                <c:pt idx="81">
                  <c:v>0</c:v>
                </c:pt>
                <c:pt idx="82">
                  <c:v>58</c:v>
                </c:pt>
                <c:pt idx="83">
                  <c:v>108</c:v>
                </c:pt>
                <c:pt idx="84">
                  <c:v>77</c:v>
                </c:pt>
                <c:pt idx="85">
                  <c:v>13</c:v>
                </c:pt>
                <c:pt idx="86">
                  <c:v>0</c:v>
                </c:pt>
                <c:pt idx="87">
                  <c:v>83</c:v>
                </c:pt>
                <c:pt idx="88">
                  <c:v>88</c:v>
                </c:pt>
                <c:pt idx="89">
                  <c:v>83</c:v>
                </c:pt>
                <c:pt idx="90">
                  <c:v>0</c:v>
                </c:pt>
                <c:pt idx="91">
                  <c:v>0</c:v>
                </c:pt>
                <c:pt idx="92">
                  <c:v>143</c:v>
                </c:pt>
                <c:pt idx="93">
                  <c:v>109</c:v>
                </c:pt>
                <c:pt idx="94">
                  <c:v>66</c:v>
                </c:pt>
                <c:pt idx="95">
                  <c:v>38</c:v>
                </c:pt>
                <c:pt idx="96">
                  <c:v>62</c:v>
                </c:pt>
                <c:pt idx="97">
                  <c:v>0</c:v>
                </c:pt>
                <c:pt idx="98">
                  <c:v>58</c:v>
                </c:pt>
                <c:pt idx="99">
                  <c:v>97</c:v>
                </c:pt>
                <c:pt idx="100">
                  <c:v>33</c:v>
                </c:pt>
                <c:pt idx="101">
                  <c:v>79</c:v>
                </c:pt>
                <c:pt idx="102">
                  <c:v>26</c:v>
                </c:pt>
                <c:pt idx="103">
                  <c:v>149</c:v>
                </c:pt>
                <c:pt idx="104">
                  <c:v>0</c:v>
                </c:pt>
                <c:pt idx="105">
                  <c:v>61</c:v>
                </c:pt>
                <c:pt idx="106">
                  <c:v>0</c:v>
                </c:pt>
                <c:pt idx="107">
                  <c:v>98</c:v>
                </c:pt>
                <c:pt idx="108">
                  <c:v>59</c:v>
                </c:pt>
                <c:pt idx="109">
                  <c:v>0</c:v>
                </c:pt>
                <c:pt idx="110">
                  <c:v>58</c:v>
                </c:pt>
                <c:pt idx="111">
                  <c:v>29</c:v>
                </c:pt>
                <c:pt idx="112">
                  <c:v>75</c:v>
                </c:pt>
                <c:pt idx="113">
                  <c:v>82</c:v>
                </c:pt>
                <c:pt idx="114">
                  <c:v>41</c:v>
                </c:pt>
                <c:pt idx="115">
                  <c:v>98</c:v>
                </c:pt>
                <c:pt idx="116">
                  <c:v>61</c:v>
                </c:pt>
                <c:pt idx="117">
                  <c:v>34</c:v>
                </c:pt>
                <c:pt idx="118">
                  <c:v>13</c:v>
                </c:pt>
                <c:pt idx="119">
                  <c:v>19</c:v>
                </c:pt>
                <c:pt idx="120">
                  <c:v>0</c:v>
                </c:pt>
                <c:pt idx="121">
                  <c:v>0</c:v>
                </c:pt>
                <c:pt idx="122">
                  <c:v>32</c:v>
                </c:pt>
                <c:pt idx="123">
                  <c:v>30</c:v>
                </c:pt>
                <c:pt idx="124">
                  <c:v>4</c:v>
                </c:pt>
                <c:pt idx="125">
                  <c:v>121</c:v>
                </c:pt>
                <c:pt idx="126">
                  <c:v>0</c:v>
                </c:pt>
                <c:pt idx="127">
                  <c:v>83</c:v>
                </c:pt>
                <c:pt idx="128">
                  <c:v>133</c:v>
                </c:pt>
                <c:pt idx="129">
                  <c:v>38</c:v>
                </c:pt>
                <c:pt idx="130">
                  <c:v>80</c:v>
                </c:pt>
                <c:pt idx="131">
                  <c:v>0</c:v>
                </c:pt>
                <c:pt idx="132">
                  <c:v>105</c:v>
                </c:pt>
                <c:pt idx="133">
                  <c:v>37</c:v>
                </c:pt>
                <c:pt idx="134">
                  <c:v>94</c:v>
                </c:pt>
                <c:pt idx="135">
                  <c:v>15</c:v>
                </c:pt>
                <c:pt idx="136">
                  <c:v>63</c:v>
                </c:pt>
                <c:pt idx="137">
                  <c:v>100</c:v>
                </c:pt>
                <c:pt idx="138">
                  <c:v>60</c:v>
                </c:pt>
                <c:pt idx="139">
                  <c:v>0</c:v>
                </c:pt>
                <c:pt idx="140">
                  <c:v>75</c:v>
                </c:pt>
                <c:pt idx="141">
                  <c:v>0</c:v>
                </c:pt>
                <c:pt idx="142">
                  <c:v>29</c:v>
                </c:pt>
                <c:pt idx="143">
                  <c:v>135</c:v>
                </c:pt>
                <c:pt idx="144">
                  <c:v>105</c:v>
                </c:pt>
                <c:pt idx="145">
                  <c:v>104</c:v>
                </c:pt>
                <c:pt idx="146">
                  <c:v>61</c:v>
                </c:pt>
                <c:pt idx="147">
                  <c:v>79</c:v>
                </c:pt>
                <c:pt idx="148">
                  <c:v>88</c:v>
                </c:pt>
                <c:pt idx="149">
                  <c:v>53</c:v>
                </c:pt>
                <c:pt idx="150">
                  <c:v>107</c:v>
                </c:pt>
                <c:pt idx="151">
                  <c:v>87</c:v>
                </c:pt>
                <c:pt idx="152">
                  <c:v>0</c:v>
                </c:pt>
                <c:pt idx="153">
                  <c:v>0</c:v>
                </c:pt>
                <c:pt idx="154">
                  <c:v>69</c:v>
                </c:pt>
                <c:pt idx="155">
                  <c:v>106</c:v>
                </c:pt>
                <c:pt idx="156">
                  <c:v>112</c:v>
                </c:pt>
                <c:pt idx="157">
                  <c:v>0</c:v>
                </c:pt>
                <c:pt idx="158">
                  <c:v>54</c:v>
                </c:pt>
                <c:pt idx="159">
                  <c:v>33</c:v>
                </c:pt>
                <c:pt idx="160">
                  <c:v>85</c:v>
                </c:pt>
                <c:pt idx="161">
                  <c:v>39</c:v>
                </c:pt>
                <c:pt idx="162">
                  <c:v>73</c:v>
                </c:pt>
                <c:pt idx="163">
                  <c:v>22</c:v>
                </c:pt>
                <c:pt idx="164">
                  <c:v>39</c:v>
                </c:pt>
                <c:pt idx="165">
                  <c:v>0</c:v>
                </c:pt>
                <c:pt idx="166">
                  <c:v>0</c:v>
                </c:pt>
                <c:pt idx="167">
                  <c:v>34</c:v>
                </c:pt>
                <c:pt idx="168">
                  <c:v>0</c:v>
                </c:pt>
                <c:pt idx="169">
                  <c:v>61</c:v>
                </c:pt>
                <c:pt idx="170">
                  <c:v>48</c:v>
                </c:pt>
                <c:pt idx="171">
                  <c:v>102</c:v>
                </c:pt>
                <c:pt idx="172">
                  <c:v>64</c:v>
                </c:pt>
                <c:pt idx="173">
                  <c:v>61</c:v>
                </c:pt>
                <c:pt idx="174">
                  <c:v>126</c:v>
                </c:pt>
                <c:pt idx="175">
                  <c:v>65</c:v>
                </c:pt>
                <c:pt idx="176">
                  <c:v>44</c:v>
                </c:pt>
                <c:pt idx="177">
                  <c:v>0</c:v>
                </c:pt>
                <c:pt idx="178">
                  <c:v>14</c:v>
                </c:pt>
                <c:pt idx="179">
                  <c:v>36</c:v>
                </c:pt>
                <c:pt idx="180">
                  <c:v>158</c:v>
                </c:pt>
                <c:pt idx="181">
                  <c:v>71</c:v>
                </c:pt>
                <c:pt idx="182">
                  <c:v>116</c:v>
                </c:pt>
                <c:pt idx="183">
                  <c:v>13</c:v>
                </c:pt>
                <c:pt idx="184">
                  <c:v>83</c:v>
                </c:pt>
                <c:pt idx="185">
                  <c:v>32</c:v>
                </c:pt>
                <c:pt idx="186">
                  <c:v>79</c:v>
                </c:pt>
                <c:pt idx="187">
                  <c:v>0</c:v>
                </c:pt>
                <c:pt idx="188">
                  <c:v>0</c:v>
                </c:pt>
                <c:pt idx="189">
                  <c:v>136</c:v>
                </c:pt>
                <c:pt idx="190">
                  <c:v>0</c:v>
                </c:pt>
                <c:pt idx="191">
                  <c:v>66</c:v>
                </c:pt>
                <c:pt idx="192">
                  <c:v>64</c:v>
                </c:pt>
                <c:pt idx="193">
                  <c:v>136</c:v>
                </c:pt>
                <c:pt idx="194">
                  <c:v>146</c:v>
                </c:pt>
                <c:pt idx="195">
                  <c:v>43</c:v>
                </c:pt>
                <c:pt idx="196">
                  <c:v>31</c:v>
                </c:pt>
                <c:pt idx="197">
                  <c:v>52</c:v>
                </c:pt>
                <c:pt idx="198">
                  <c:v>74</c:v>
                </c:pt>
                <c:pt idx="199">
                  <c:v>14</c:v>
                </c:pt>
                <c:pt idx="200">
                  <c:v>18</c:v>
                </c:pt>
                <c:pt idx="201">
                  <c:v>57</c:v>
                </c:pt>
                <c:pt idx="202">
                  <c:v>54</c:v>
                </c:pt>
                <c:pt idx="203">
                  <c:v>17</c:v>
                </c:pt>
                <c:pt idx="204">
                  <c:v>79</c:v>
                </c:pt>
                <c:pt idx="205">
                  <c:v>26</c:v>
                </c:pt>
                <c:pt idx="206">
                  <c:v>83</c:v>
                </c:pt>
                <c:pt idx="207">
                  <c:v>83</c:v>
                </c:pt>
                <c:pt idx="208">
                  <c:v>66</c:v>
                </c:pt>
                <c:pt idx="209">
                  <c:v>76</c:v>
                </c:pt>
                <c:pt idx="210">
                  <c:v>0</c:v>
                </c:pt>
                <c:pt idx="211">
                  <c:v>0</c:v>
                </c:pt>
                <c:pt idx="212">
                  <c:v>10</c:v>
                </c:pt>
                <c:pt idx="213">
                  <c:v>31</c:v>
                </c:pt>
                <c:pt idx="214">
                  <c:v>0</c:v>
                </c:pt>
                <c:pt idx="215">
                  <c:v>131</c:v>
                </c:pt>
                <c:pt idx="216">
                  <c:v>56</c:v>
                </c:pt>
                <c:pt idx="217">
                  <c:v>35</c:v>
                </c:pt>
                <c:pt idx="218">
                  <c:v>70</c:v>
                </c:pt>
                <c:pt idx="219">
                  <c:v>3</c:v>
                </c:pt>
                <c:pt idx="220">
                  <c:v>40</c:v>
                </c:pt>
                <c:pt idx="221">
                  <c:v>47</c:v>
                </c:pt>
                <c:pt idx="222">
                  <c:v>93</c:v>
                </c:pt>
                <c:pt idx="223">
                  <c:v>0</c:v>
                </c:pt>
                <c:pt idx="224">
                  <c:v>79</c:v>
                </c:pt>
                <c:pt idx="225">
                  <c:v>41</c:v>
                </c:pt>
                <c:pt idx="226">
                  <c:v>57</c:v>
                </c:pt>
                <c:pt idx="227">
                  <c:v>143</c:v>
                </c:pt>
                <c:pt idx="228">
                  <c:v>134</c:v>
                </c:pt>
                <c:pt idx="229">
                  <c:v>2</c:v>
                </c:pt>
                <c:pt idx="230">
                  <c:v>61</c:v>
                </c:pt>
                <c:pt idx="231">
                  <c:v>0</c:v>
                </c:pt>
                <c:pt idx="232">
                  <c:v>93</c:v>
                </c:pt>
                <c:pt idx="233">
                  <c:v>81</c:v>
                </c:pt>
                <c:pt idx="234">
                  <c:v>99</c:v>
                </c:pt>
                <c:pt idx="235">
                  <c:v>74</c:v>
                </c:pt>
                <c:pt idx="236">
                  <c:v>122</c:v>
                </c:pt>
                <c:pt idx="237">
                  <c:v>103</c:v>
                </c:pt>
                <c:pt idx="238">
                  <c:v>126</c:v>
                </c:pt>
                <c:pt idx="239">
                  <c:v>0</c:v>
                </c:pt>
                <c:pt idx="240">
                  <c:v>70</c:v>
                </c:pt>
                <c:pt idx="241">
                  <c:v>36</c:v>
                </c:pt>
                <c:pt idx="242">
                  <c:v>44</c:v>
                </c:pt>
                <c:pt idx="243">
                  <c:v>13</c:v>
                </c:pt>
                <c:pt idx="244">
                  <c:v>0</c:v>
                </c:pt>
                <c:pt idx="245">
                  <c:v>0</c:v>
                </c:pt>
                <c:pt idx="246">
                  <c:v>89</c:v>
                </c:pt>
                <c:pt idx="247">
                  <c:v>23</c:v>
                </c:pt>
                <c:pt idx="248">
                  <c:v>50</c:v>
                </c:pt>
                <c:pt idx="249">
                  <c:v>46</c:v>
                </c:pt>
                <c:pt idx="25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E-4E60-A2B3-1C0FFB1E1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5220736"/>
        <c:axId val="165222272"/>
      </c:barChart>
      <c:catAx>
        <c:axId val="16522073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chemeClr val="bg1">
                <a:lumMod val="75000"/>
              </a:schemeClr>
            </a:solidFill>
          </a:ln>
        </c:spPr>
        <c:crossAx val="165222272"/>
        <c:crosses val="autoZero"/>
        <c:auto val="1"/>
        <c:lblAlgn val="ctr"/>
        <c:lblOffset val="100"/>
        <c:noMultiLvlLbl val="0"/>
      </c:catAx>
      <c:valAx>
        <c:axId val="165222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16522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trlProps/ctrlProp1.xml><?xml version="1.0" encoding="utf-8"?>
<formControlPr xmlns="http://schemas.microsoft.com/office/spreadsheetml/2009/9/main" objectType="GBox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4</xdr:row>
          <xdr:rowOff>38100</xdr:rowOff>
        </xdr:from>
        <xdr:to>
          <xdr:col>12</xdr:col>
          <xdr:colOff>257175</xdr:colOff>
          <xdr:row>19</xdr:row>
          <xdr:rowOff>95250</xdr:rowOff>
        </xdr:to>
        <xdr:sp macro="" textlink="">
          <xdr:nvSpPr>
            <xdr:cNvPr id="2049" name="Group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Parâmetros de Simulação</a:t>
              </a:r>
            </a:p>
          </xdr:txBody>
        </xdr:sp>
        <xdr:clientData/>
      </xdr:twoCellAnchor>
    </mc:Choice>
    <mc:Fallback/>
  </mc:AlternateContent>
  <xdr:twoCellAnchor>
    <xdr:from>
      <xdr:col>13</xdr:col>
      <xdr:colOff>114299</xdr:colOff>
      <xdr:row>4</xdr:row>
      <xdr:rowOff>9525</xdr:rowOff>
    </xdr:from>
    <xdr:to>
      <xdr:col>44</xdr:col>
      <xdr:colOff>76199</xdr:colOff>
      <xdr:row>13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161925</xdr:colOff>
      <xdr:row>0</xdr:row>
      <xdr:rowOff>57150</xdr:rowOff>
    </xdr:from>
    <xdr:to>
      <xdr:col>5</xdr:col>
      <xdr:colOff>209550</xdr:colOff>
      <xdr:row>3</xdr:row>
      <xdr:rowOff>154985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57150"/>
          <a:ext cx="1428750" cy="669335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</xdr:colOff>
      <xdr:row>14</xdr:row>
      <xdr:rowOff>28575</xdr:rowOff>
    </xdr:from>
    <xdr:to>
      <xdr:col>13</xdr:col>
      <xdr:colOff>219076</xdr:colOff>
      <xdr:row>14</xdr:row>
      <xdr:rowOff>174913</xdr:rowOff>
    </xdr:to>
    <xdr:sp macro="" textlink="">
      <xdr:nvSpPr>
        <xdr:cNvPr id="8" name="Retângulo de cantos arredondado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3638550" y="2695575"/>
          <a:ext cx="171451" cy="14633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+</a:t>
          </a:r>
        </a:p>
      </xdr:txBody>
    </xdr:sp>
    <xdr:clientData/>
  </xdr:twoCellAnchor>
  <xdr:twoCellAnchor>
    <xdr:from>
      <xdr:col>1</xdr:col>
      <xdr:colOff>0</xdr:colOff>
      <xdr:row>20</xdr:row>
      <xdr:rowOff>0</xdr:rowOff>
    </xdr:from>
    <xdr:to>
      <xdr:col>17</xdr:col>
      <xdr:colOff>152400</xdr:colOff>
      <xdr:row>31</xdr:row>
      <xdr:rowOff>57150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31</xdr:col>
      <xdr:colOff>257175</xdr:colOff>
      <xdr:row>29</xdr:row>
      <xdr:rowOff>152400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19051</xdr:colOff>
      <xdr:row>19</xdr:row>
      <xdr:rowOff>180975</xdr:rowOff>
    </xdr:from>
    <xdr:to>
      <xdr:col>44</xdr:col>
      <xdr:colOff>219076</xdr:colOff>
      <xdr:row>29</xdr:row>
      <xdr:rowOff>142875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43</xdr:col>
      <xdr:colOff>238125</xdr:colOff>
      <xdr:row>41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2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2" max="2" width="4.7109375" bestFit="1" customWidth="1"/>
    <col min="3" max="3" width="16.5703125" bestFit="1" customWidth="1"/>
    <col min="4" max="4" width="7.42578125" customWidth="1"/>
    <col min="5" max="5" width="15.42578125" bestFit="1" customWidth="1"/>
    <col min="6" max="6" width="10.5703125" bestFit="1" customWidth="1"/>
    <col min="7" max="7" width="15.7109375" bestFit="1" customWidth="1"/>
    <col min="8" max="8" width="14.85546875" bestFit="1" customWidth="1"/>
    <col min="9" max="9" width="13.85546875" bestFit="1" customWidth="1"/>
    <col min="10" max="10" width="21.42578125" bestFit="1" customWidth="1"/>
    <col min="11" max="11" width="10" bestFit="1" customWidth="1"/>
    <col min="12" max="12" width="18.28515625" bestFit="1" customWidth="1"/>
    <col min="13" max="13" width="14.42578125" bestFit="1" customWidth="1"/>
    <col min="14" max="14" width="21.7109375" bestFit="1" customWidth="1"/>
  </cols>
  <sheetData>
    <row r="1" spans="1:14" s="16" customFormat="1" x14ac:dyDescent="0.25">
      <c r="B1" s="16" t="s">
        <v>37</v>
      </c>
      <c r="C1" s="16" t="s">
        <v>4</v>
      </c>
      <c r="D1" s="16" t="s">
        <v>55</v>
      </c>
      <c r="E1" s="16" t="s">
        <v>1</v>
      </c>
      <c r="F1" s="16" t="s">
        <v>7</v>
      </c>
      <c r="G1" s="16" t="s">
        <v>8</v>
      </c>
      <c r="H1" s="16" t="s">
        <v>5</v>
      </c>
      <c r="I1" s="16" t="s">
        <v>9</v>
      </c>
      <c r="J1" s="16" t="s">
        <v>10</v>
      </c>
      <c r="K1" s="16" t="s">
        <v>3</v>
      </c>
      <c r="L1" s="16" t="s">
        <v>2</v>
      </c>
      <c r="M1" s="16" t="s">
        <v>47</v>
      </c>
      <c r="N1" s="16" t="s">
        <v>56</v>
      </c>
    </row>
    <row r="2" spans="1:14" x14ac:dyDescent="0.25">
      <c r="B2">
        <v>0</v>
      </c>
      <c r="C2" s="1">
        <f>Simulações!I6</f>
        <v>1000</v>
      </c>
      <c r="D2" s="22">
        <f ca="1">RAND()</f>
        <v>7.5365198970921421E-2</v>
      </c>
      <c r="E2">
        <f ca="1">IF(ROUNDDOWN(_xlfn.NORM.INV( D2, Simulações!$I$7,Simulações!$I$8),0) &lt; 0, 0,  ROUNDDOWN(_xlfn.NORM.INV( D2, Simulações!$I$7,Simulações!$I$8),0))</f>
        <v>0</v>
      </c>
      <c r="F2">
        <f t="shared" ref="F2:F65" ca="1" si="0">IF(C2&gt;E2,E2,C2)</f>
        <v>0</v>
      </c>
      <c r="G2">
        <f t="shared" ref="G2:G65" ca="1" si="1">E2-F2</f>
        <v>0</v>
      </c>
      <c r="H2">
        <f t="shared" ref="H2:H65" ca="1" si="2">C2-F2</f>
        <v>1000</v>
      </c>
      <c r="I2">
        <f>IF(B2&lt;=MAX($J$1:J1),   0,   IF(C2&lt;=Simulações!$I$9, 1, 0))</f>
        <v>0</v>
      </c>
      <c r="J2">
        <f ca="1">I2*(B2+ABS(ROUND(_xlfn.NORM.INV( RAND(), Simulações!$I$11,Simulações!$I$12),0)))</f>
        <v>0</v>
      </c>
      <c r="K2" s="1"/>
      <c r="L2">
        <f>Simulações!$I$9</f>
        <v>500</v>
      </c>
      <c r="M2" s="4">
        <f ca="1">'Resumo dos dados'!$C$16</f>
        <v>486.87250996015933</v>
      </c>
      <c r="N2">
        <f>Simulações!$I$10</f>
        <v>0</v>
      </c>
    </row>
    <row r="3" spans="1:14" x14ac:dyDescent="0.25">
      <c r="B3">
        <v>1</v>
      </c>
      <c r="C3">
        <f t="shared" ref="C3:C66" ca="1" si="3">C2-F2+K2</f>
        <v>1000</v>
      </c>
      <c r="D3" s="22">
        <f t="shared" ref="D3:D66" ca="1" si="4">RAND()</f>
        <v>0.93901644405700779</v>
      </c>
      <c r="E3">
        <f ca="1">IF(ROUNDDOWN(_xlfn.NORM.INV( D3, Simulações!$I$7,Simulações!$I$8),0) &lt; 0, 0,  ROUNDDOWN(_xlfn.NORM.INV( D3, Simulações!$I$7,Simulações!$I$8),0))</f>
        <v>127</v>
      </c>
      <c r="F3">
        <f t="shared" ca="1" si="0"/>
        <v>127</v>
      </c>
      <c r="G3">
        <f t="shared" ca="1" si="1"/>
        <v>0</v>
      </c>
      <c r="H3">
        <f t="shared" ca="1" si="2"/>
        <v>873</v>
      </c>
      <c r="I3">
        <f ca="1">IF(B3&lt;=MAX($J$1:J2),   0,   IF(C3&lt;=Simulações!$I$9, 1, 0))</f>
        <v>0</v>
      </c>
      <c r="J3">
        <f ca="1">I3*(B3+ABS(ROUND(_xlfn.NORM.INV( RAND(), Simulações!$I$11,Simulações!$I$12),0)))</f>
        <v>0</v>
      </c>
      <c r="K3">
        <f ca="1">COUNTIF($J$1:J3,B3)*Simulações!$I$6</f>
        <v>0</v>
      </c>
      <c r="L3">
        <f>Simulações!$I$9</f>
        <v>500</v>
      </c>
      <c r="M3" s="4">
        <f ca="1">'Resumo dos dados'!$C$16</f>
        <v>486.87250996015933</v>
      </c>
      <c r="N3">
        <f>Simulações!$I$10</f>
        <v>0</v>
      </c>
    </row>
    <row r="4" spans="1:14" x14ac:dyDescent="0.25">
      <c r="B4">
        <v>2</v>
      </c>
      <c r="C4">
        <f t="shared" ca="1" si="3"/>
        <v>873</v>
      </c>
      <c r="D4" s="22">
        <f t="shared" ca="1" si="4"/>
        <v>0.82645369200064089</v>
      </c>
      <c r="E4">
        <f ca="1">IF(ROUNDDOWN(_xlfn.NORM.INV( D4, Simulações!$I$7,Simulações!$I$8),0) &lt; 0, 0,  ROUNDDOWN(_xlfn.NORM.INV( D4, Simulações!$I$7,Simulações!$I$8),0))</f>
        <v>97</v>
      </c>
      <c r="F4">
        <f t="shared" ca="1" si="0"/>
        <v>97</v>
      </c>
      <c r="G4">
        <f t="shared" ca="1" si="1"/>
        <v>0</v>
      </c>
      <c r="H4">
        <f t="shared" ca="1" si="2"/>
        <v>776</v>
      </c>
      <c r="I4">
        <f ca="1">IF(B4&lt;=MAX($J$1:J3),   0,   IF(C4&lt;=Simulações!$I$9, 1, 0))</f>
        <v>0</v>
      </c>
      <c r="J4">
        <f ca="1">I4*(B4+ABS(ROUND(_xlfn.NORM.INV( RAND(), Simulações!$I$11,Simulações!$I$12),0)))</f>
        <v>0</v>
      </c>
      <c r="K4">
        <f ca="1">COUNTIF($J$1:J4,B4)*Simulações!$I$6</f>
        <v>0</v>
      </c>
      <c r="L4">
        <f>Simulações!$I$9</f>
        <v>500</v>
      </c>
      <c r="M4" s="4">
        <f ca="1">'Resumo dos dados'!$C$16</f>
        <v>486.87250996015933</v>
      </c>
      <c r="N4">
        <f>Simulações!$I$10</f>
        <v>0</v>
      </c>
    </row>
    <row r="5" spans="1:14" x14ac:dyDescent="0.25">
      <c r="B5">
        <v>3</v>
      </c>
      <c r="C5">
        <f t="shared" ca="1" si="3"/>
        <v>776</v>
      </c>
      <c r="D5" s="22">
        <f t="shared" ca="1" si="4"/>
        <v>0.65145991690826621</v>
      </c>
      <c r="E5">
        <f ca="1">IF(ROUNDDOWN(_xlfn.NORM.INV( D5, Simulações!$I$7,Simulações!$I$8),0) &lt; 0, 0,  ROUNDDOWN(_xlfn.NORM.INV( D5, Simulações!$I$7,Simulações!$I$8),0))</f>
        <v>69</v>
      </c>
      <c r="F5">
        <f t="shared" ca="1" si="0"/>
        <v>69</v>
      </c>
      <c r="G5">
        <f t="shared" ca="1" si="1"/>
        <v>0</v>
      </c>
      <c r="H5">
        <f t="shared" ca="1" si="2"/>
        <v>707</v>
      </c>
      <c r="I5">
        <f ca="1">IF(B5&lt;=MAX($J$1:J4),   0,   IF(C5&lt;=Simulações!$I$9, 1, 0))</f>
        <v>0</v>
      </c>
      <c r="J5">
        <f ca="1">I5*(B5+ABS(ROUND(_xlfn.NORM.INV( RAND(), Simulações!$I$11,Simulações!$I$12),0)))</f>
        <v>0</v>
      </c>
      <c r="K5">
        <f ca="1">COUNTIF($J$1:J5,B5)*Simulações!$I$6</f>
        <v>0</v>
      </c>
      <c r="L5">
        <f>Simulações!$I$9</f>
        <v>500</v>
      </c>
      <c r="M5" s="4">
        <f ca="1">'Resumo dos dados'!$C$16</f>
        <v>486.87250996015933</v>
      </c>
      <c r="N5">
        <f>Simulações!$I$10</f>
        <v>0</v>
      </c>
    </row>
    <row r="6" spans="1:14" x14ac:dyDescent="0.25">
      <c r="B6">
        <v>4</v>
      </c>
      <c r="C6">
        <f t="shared" ca="1" si="3"/>
        <v>707</v>
      </c>
      <c r="D6" s="22">
        <f t="shared" ca="1" si="4"/>
        <v>0.1056729309466915</v>
      </c>
      <c r="E6">
        <f ca="1">IF(ROUNDDOWN(_xlfn.NORM.INV( D6, Simulações!$I$7,Simulações!$I$8),0) &lt; 0, 0,  ROUNDDOWN(_xlfn.NORM.INV( D6, Simulações!$I$7,Simulações!$I$8),0))</f>
        <v>0</v>
      </c>
      <c r="F6">
        <f t="shared" ca="1" si="0"/>
        <v>0</v>
      </c>
      <c r="G6">
        <f t="shared" ca="1" si="1"/>
        <v>0</v>
      </c>
      <c r="H6">
        <f t="shared" ca="1" si="2"/>
        <v>707</v>
      </c>
      <c r="I6">
        <f ca="1">IF(B6&lt;=MAX($J$1:J5),   0,   IF(C6&lt;=Simulações!$I$9, 1, 0))</f>
        <v>0</v>
      </c>
      <c r="J6">
        <f ca="1">I6*(B6+ABS(ROUND(_xlfn.NORM.INV( RAND(), Simulações!$I$11,Simulações!$I$12),0)))</f>
        <v>0</v>
      </c>
      <c r="K6">
        <f ca="1">COUNTIF($J$1:J6,B6)*Simulações!$I$6</f>
        <v>0</v>
      </c>
      <c r="L6">
        <f>Simulações!$I$9</f>
        <v>500</v>
      </c>
      <c r="M6" s="4">
        <f ca="1">'Resumo dos dados'!$C$16</f>
        <v>486.87250996015933</v>
      </c>
      <c r="N6">
        <f>Simulações!$I$10</f>
        <v>0</v>
      </c>
    </row>
    <row r="7" spans="1:14" x14ac:dyDescent="0.25">
      <c r="B7">
        <v>5</v>
      </c>
      <c r="C7">
        <f t="shared" ca="1" si="3"/>
        <v>707</v>
      </c>
      <c r="D7" s="22">
        <f t="shared" ca="1" si="4"/>
        <v>1.2856496732395639E-2</v>
      </c>
      <c r="E7">
        <f ca="1">IF(ROUNDDOWN(_xlfn.NORM.INV( D7, Simulações!$I$7,Simulações!$I$8),0) &lt; 0, 0,  ROUNDDOWN(_xlfn.NORM.INV( D7, Simulações!$I$7,Simulações!$I$8),0))</f>
        <v>0</v>
      </c>
      <c r="F7">
        <f t="shared" ca="1" si="0"/>
        <v>0</v>
      </c>
      <c r="G7">
        <f t="shared" ca="1" si="1"/>
        <v>0</v>
      </c>
      <c r="H7">
        <f t="shared" ca="1" si="2"/>
        <v>707</v>
      </c>
      <c r="I7">
        <f ca="1">IF(B7&lt;=MAX($J$1:J6),   0,   IF(C7&lt;=Simulações!$I$9, 1, 0))</f>
        <v>0</v>
      </c>
      <c r="J7">
        <f ca="1">I7*(B7+ABS(ROUND(_xlfn.NORM.INV( RAND(), Simulações!$I$11,Simulações!$I$12),0)))</f>
        <v>0</v>
      </c>
      <c r="K7">
        <f ca="1">COUNTIF($J$1:J7,B7)*Simulações!$I$6</f>
        <v>0</v>
      </c>
      <c r="L7">
        <f>Simulações!$I$9</f>
        <v>500</v>
      </c>
      <c r="M7" s="4">
        <f ca="1">'Resumo dos dados'!$C$16</f>
        <v>486.87250996015933</v>
      </c>
      <c r="N7">
        <f>Simulações!$I$10</f>
        <v>0</v>
      </c>
    </row>
    <row r="8" spans="1:14" x14ac:dyDescent="0.25">
      <c r="B8">
        <v>6</v>
      </c>
      <c r="C8">
        <f t="shared" ca="1" si="3"/>
        <v>707</v>
      </c>
      <c r="D8" s="22">
        <f t="shared" ca="1" si="4"/>
        <v>0.53474016244454026</v>
      </c>
      <c r="E8">
        <f ca="1">IF(ROUNDDOWN(_xlfn.NORM.INV( D8, Simulações!$I$7,Simulações!$I$8),0) &lt; 0, 0,  ROUNDDOWN(_xlfn.NORM.INV( D8, Simulações!$I$7,Simulações!$I$8),0))</f>
        <v>54</v>
      </c>
      <c r="F8">
        <f t="shared" ca="1" si="0"/>
        <v>54</v>
      </c>
      <c r="G8">
        <f t="shared" ca="1" si="1"/>
        <v>0</v>
      </c>
      <c r="H8">
        <f t="shared" ca="1" si="2"/>
        <v>653</v>
      </c>
      <c r="I8">
        <f ca="1">IF(B8&lt;=MAX($J$1:J7),   0,   IF(C8&lt;=Simulações!$I$9, 1, 0))</f>
        <v>0</v>
      </c>
      <c r="J8">
        <f ca="1">I8*(B8+ABS(ROUND(_xlfn.NORM.INV( RAND(), Simulações!$I$11,Simulações!$I$12),0)))</f>
        <v>0</v>
      </c>
      <c r="K8">
        <f ca="1">COUNTIF($J$1:J8,B8)*Simulações!$I$6</f>
        <v>0</v>
      </c>
      <c r="L8">
        <f>Simulações!$I$9</f>
        <v>500</v>
      </c>
      <c r="M8" s="4">
        <f ca="1">'Resumo dos dados'!$C$16</f>
        <v>486.87250996015933</v>
      </c>
      <c r="N8">
        <f>Simulações!$I$10</f>
        <v>0</v>
      </c>
    </row>
    <row r="9" spans="1:14" x14ac:dyDescent="0.25">
      <c r="A9" s="2"/>
      <c r="B9">
        <v>7</v>
      </c>
      <c r="C9">
        <f t="shared" ca="1" si="3"/>
        <v>653</v>
      </c>
      <c r="D9" s="22">
        <f t="shared" ca="1" si="4"/>
        <v>0.30237749216443077</v>
      </c>
      <c r="E9">
        <f ca="1">IF(ROUNDDOWN(_xlfn.NORM.INV( D9, Simulações!$I$7,Simulações!$I$8),0) &lt; 0, 0,  ROUNDDOWN(_xlfn.NORM.INV( D9, Simulações!$I$7,Simulações!$I$8),0))</f>
        <v>24</v>
      </c>
      <c r="F9">
        <f t="shared" ca="1" si="0"/>
        <v>24</v>
      </c>
      <c r="G9">
        <f t="shared" ca="1" si="1"/>
        <v>0</v>
      </c>
      <c r="H9">
        <f t="shared" ca="1" si="2"/>
        <v>629</v>
      </c>
      <c r="I9">
        <f ca="1">IF(B9&lt;=MAX($J$1:J8),   0,   IF(C9&lt;=Simulações!$I$9, 1, 0))</f>
        <v>0</v>
      </c>
      <c r="J9">
        <f ca="1">I9*(B9+ABS(ROUND(_xlfn.NORM.INV( RAND(), Simulações!$I$11,Simulações!$I$12),0)))</f>
        <v>0</v>
      </c>
      <c r="K9">
        <f ca="1">COUNTIF($J$1:J9,B9)*Simulações!$I$6</f>
        <v>0</v>
      </c>
      <c r="L9">
        <f>Simulações!$I$9</f>
        <v>500</v>
      </c>
      <c r="M9" s="4">
        <f ca="1">'Resumo dos dados'!$C$16</f>
        <v>486.87250996015933</v>
      </c>
      <c r="N9">
        <f>Simulações!$I$10</f>
        <v>0</v>
      </c>
    </row>
    <row r="10" spans="1:14" x14ac:dyDescent="0.25">
      <c r="B10">
        <v>8</v>
      </c>
      <c r="C10">
        <f t="shared" ca="1" si="3"/>
        <v>629</v>
      </c>
      <c r="D10" s="22">
        <f t="shared" ca="1" si="4"/>
        <v>9.2165048392030435E-2</v>
      </c>
      <c r="E10">
        <f ca="1">IF(ROUNDDOWN(_xlfn.NORM.INV( D10, Simulações!$I$7,Simulações!$I$8),0) &lt; 0, 0,  ROUNDDOWN(_xlfn.NORM.INV( D10, Simulações!$I$7,Simulações!$I$8),0))</f>
        <v>0</v>
      </c>
      <c r="F10">
        <f t="shared" ca="1" si="0"/>
        <v>0</v>
      </c>
      <c r="G10">
        <f t="shared" ca="1" si="1"/>
        <v>0</v>
      </c>
      <c r="H10">
        <f t="shared" ca="1" si="2"/>
        <v>629</v>
      </c>
      <c r="I10">
        <f ca="1">IF(B10&lt;=MAX($J$1:J9),   0,   IF(C10&lt;=Simulações!$I$9, 1, 0))</f>
        <v>0</v>
      </c>
      <c r="J10">
        <f ca="1">I10*(B10+ABS(ROUND(_xlfn.NORM.INV( RAND(), Simulações!$I$11,Simulações!$I$12),0)))</f>
        <v>0</v>
      </c>
      <c r="K10">
        <f ca="1">COUNTIF($J$1:J10,B10)*Simulações!$I$6</f>
        <v>0</v>
      </c>
      <c r="L10">
        <f>Simulações!$I$9</f>
        <v>500</v>
      </c>
      <c r="M10" s="4">
        <f ca="1">'Resumo dos dados'!$C$16</f>
        <v>486.87250996015933</v>
      </c>
      <c r="N10">
        <f>Simulações!$I$10</f>
        <v>0</v>
      </c>
    </row>
    <row r="11" spans="1:14" x14ac:dyDescent="0.25">
      <c r="B11">
        <v>9</v>
      </c>
      <c r="C11">
        <f t="shared" ca="1" si="3"/>
        <v>629</v>
      </c>
      <c r="D11" s="22">
        <f t="shared" ca="1" si="4"/>
        <v>0.71779475727008846</v>
      </c>
      <c r="E11">
        <f ca="1">IF(ROUNDDOWN(_xlfn.NORM.INV( D11, Simulações!$I$7,Simulações!$I$8),0) &lt; 0, 0,  ROUNDDOWN(_xlfn.NORM.INV( D11, Simulações!$I$7,Simulações!$I$8),0))</f>
        <v>78</v>
      </c>
      <c r="F11">
        <f t="shared" ca="1" si="0"/>
        <v>78</v>
      </c>
      <c r="G11">
        <f t="shared" ca="1" si="1"/>
        <v>0</v>
      </c>
      <c r="H11">
        <f t="shared" ca="1" si="2"/>
        <v>551</v>
      </c>
      <c r="I11">
        <f ca="1">IF(B11&lt;=MAX($J$1:J10),   0,   IF(C11&lt;=Simulações!$I$9, 1, 0))</f>
        <v>0</v>
      </c>
      <c r="J11">
        <f ca="1">I11*(B11+ABS(ROUND(_xlfn.NORM.INV( RAND(), Simulações!$I$11,Simulações!$I$12),0)))</f>
        <v>0</v>
      </c>
      <c r="K11">
        <f ca="1">COUNTIF($J$1:J11,B11)*Simulações!$I$6</f>
        <v>0</v>
      </c>
      <c r="L11">
        <f>Simulações!$I$9</f>
        <v>500</v>
      </c>
      <c r="M11" s="4">
        <f ca="1">'Resumo dos dados'!$C$16</f>
        <v>486.87250996015933</v>
      </c>
      <c r="N11">
        <f>Simulações!$I$10</f>
        <v>0</v>
      </c>
    </row>
    <row r="12" spans="1:14" x14ac:dyDescent="0.25">
      <c r="B12">
        <v>10</v>
      </c>
      <c r="C12">
        <f t="shared" ca="1" si="3"/>
        <v>551</v>
      </c>
      <c r="D12" s="22">
        <f t="shared" ca="1" si="4"/>
        <v>5.4415093586239194E-2</v>
      </c>
      <c r="E12">
        <f ca="1">IF(ROUNDDOWN(_xlfn.NORM.INV( D12, Simulações!$I$7,Simulações!$I$8),0) &lt; 0, 0,  ROUNDDOWN(_xlfn.NORM.INV( D12, Simulações!$I$7,Simulações!$I$8),0))</f>
        <v>0</v>
      </c>
      <c r="F12">
        <f t="shared" ca="1" si="0"/>
        <v>0</v>
      </c>
      <c r="G12">
        <f t="shared" ca="1" si="1"/>
        <v>0</v>
      </c>
      <c r="H12">
        <f t="shared" ca="1" si="2"/>
        <v>551</v>
      </c>
      <c r="I12">
        <f ca="1">IF(B12&lt;=MAX($J$1:J11),   0,   IF(C12&lt;=Simulações!$I$9, 1, 0))</f>
        <v>0</v>
      </c>
      <c r="J12">
        <f ca="1">I12*(B12+ABS(ROUND(_xlfn.NORM.INV( RAND(), Simulações!$I$11,Simulações!$I$12),0)))</f>
        <v>0</v>
      </c>
      <c r="K12">
        <f ca="1">COUNTIF($J$1:J12,B12)*Simulações!$I$6</f>
        <v>0</v>
      </c>
      <c r="L12">
        <f>Simulações!$I$9</f>
        <v>500</v>
      </c>
      <c r="M12" s="4">
        <f ca="1">'Resumo dos dados'!$C$16</f>
        <v>486.87250996015933</v>
      </c>
      <c r="N12">
        <f>Simulações!$I$10</f>
        <v>0</v>
      </c>
    </row>
    <row r="13" spans="1:14" x14ac:dyDescent="0.25">
      <c r="B13">
        <v>11</v>
      </c>
      <c r="C13">
        <f t="shared" ca="1" si="3"/>
        <v>551</v>
      </c>
      <c r="D13" s="22">
        <f t="shared" ca="1" si="4"/>
        <v>7.9245317539995086E-2</v>
      </c>
      <c r="E13">
        <f ca="1">IF(ROUNDDOWN(_xlfn.NORM.INV( D13, Simulações!$I$7,Simulações!$I$8),0) &lt; 0, 0,  ROUNDDOWN(_xlfn.NORM.INV( D13, Simulações!$I$7,Simulações!$I$8),0))</f>
        <v>0</v>
      </c>
      <c r="F13">
        <f t="shared" ca="1" si="0"/>
        <v>0</v>
      </c>
      <c r="G13">
        <f t="shared" ca="1" si="1"/>
        <v>0</v>
      </c>
      <c r="H13">
        <f t="shared" ca="1" si="2"/>
        <v>551</v>
      </c>
      <c r="I13">
        <f ca="1">IF(B13&lt;=MAX($J$1:J12),   0,   IF(C13&lt;=Simulações!$I$9, 1, 0))</f>
        <v>0</v>
      </c>
      <c r="J13">
        <f ca="1">I13*(B13+ABS(ROUND(_xlfn.NORM.INV( RAND(), Simulações!$I$11,Simulações!$I$12),0)))</f>
        <v>0</v>
      </c>
      <c r="K13">
        <f ca="1">COUNTIF($J$1:J13,B13)*Simulações!$I$6</f>
        <v>0</v>
      </c>
      <c r="L13">
        <f>Simulações!$I$9</f>
        <v>500</v>
      </c>
      <c r="M13" s="4">
        <f ca="1">'Resumo dos dados'!$C$16</f>
        <v>486.87250996015933</v>
      </c>
      <c r="N13">
        <f>Simulações!$I$10</f>
        <v>0</v>
      </c>
    </row>
    <row r="14" spans="1:14" x14ac:dyDescent="0.25">
      <c r="B14">
        <v>12</v>
      </c>
      <c r="C14">
        <f t="shared" ca="1" si="3"/>
        <v>551</v>
      </c>
      <c r="D14" s="22">
        <f t="shared" ca="1" si="4"/>
        <v>0.25420633890215039</v>
      </c>
      <c r="E14">
        <f ca="1">IF(ROUNDDOWN(_xlfn.NORM.INV( D14, Simulações!$I$7,Simulações!$I$8),0) &lt; 0, 0,  ROUNDDOWN(_xlfn.NORM.INV( D14, Simulações!$I$7,Simulações!$I$8),0))</f>
        <v>16</v>
      </c>
      <c r="F14">
        <f t="shared" ca="1" si="0"/>
        <v>16</v>
      </c>
      <c r="G14">
        <f t="shared" ca="1" si="1"/>
        <v>0</v>
      </c>
      <c r="H14">
        <f t="shared" ca="1" si="2"/>
        <v>535</v>
      </c>
      <c r="I14">
        <f ca="1">IF(B14&lt;=MAX($J$1:J13),   0,   IF(C14&lt;=Simulações!$I$9, 1, 0))</f>
        <v>0</v>
      </c>
      <c r="J14">
        <f ca="1">I14*(B14+ABS(ROUND(_xlfn.NORM.INV( RAND(), Simulações!$I$11,Simulações!$I$12),0)))</f>
        <v>0</v>
      </c>
      <c r="K14">
        <f ca="1">COUNTIF($J$1:J14,B14)*Simulações!$I$6</f>
        <v>0</v>
      </c>
      <c r="L14">
        <f>Simulações!$I$9</f>
        <v>500</v>
      </c>
      <c r="M14" s="4">
        <f ca="1">'Resumo dos dados'!$C$16</f>
        <v>486.87250996015933</v>
      </c>
      <c r="N14">
        <f>Simulações!$I$10</f>
        <v>0</v>
      </c>
    </row>
    <row r="15" spans="1:14" x14ac:dyDescent="0.25">
      <c r="B15">
        <v>13</v>
      </c>
      <c r="C15">
        <f t="shared" ca="1" si="3"/>
        <v>535</v>
      </c>
      <c r="D15" s="22">
        <f t="shared" ca="1" si="4"/>
        <v>0.39666992183192351</v>
      </c>
      <c r="E15">
        <f ca="1">IF(ROUNDDOWN(_xlfn.NORM.INV( D15, Simulações!$I$7,Simulações!$I$8),0) &lt; 0, 0,  ROUNDDOWN(_xlfn.NORM.INV( D15, Simulações!$I$7,Simulações!$I$8),0))</f>
        <v>36</v>
      </c>
      <c r="F15">
        <f t="shared" ca="1" si="0"/>
        <v>36</v>
      </c>
      <c r="G15">
        <f t="shared" ca="1" si="1"/>
        <v>0</v>
      </c>
      <c r="H15">
        <f t="shared" ca="1" si="2"/>
        <v>499</v>
      </c>
      <c r="I15">
        <f ca="1">IF(B15&lt;=MAX($J$1:J14),   0,   IF(C15&lt;=Simulações!$I$9, 1, 0))</f>
        <v>0</v>
      </c>
      <c r="J15">
        <f ca="1">I15*(B15+ABS(ROUND(_xlfn.NORM.INV( RAND(), Simulações!$I$11,Simulações!$I$12),0)))</f>
        <v>0</v>
      </c>
      <c r="K15">
        <f ca="1">COUNTIF($J$1:J15,B15)*Simulações!$I$6</f>
        <v>0</v>
      </c>
      <c r="L15">
        <f>Simulações!$I$9</f>
        <v>500</v>
      </c>
      <c r="M15" s="4">
        <f ca="1">'Resumo dos dados'!$C$16</f>
        <v>486.87250996015933</v>
      </c>
      <c r="N15">
        <f>Simulações!$I$10</f>
        <v>0</v>
      </c>
    </row>
    <row r="16" spans="1:14" x14ac:dyDescent="0.25">
      <c r="B16">
        <v>14</v>
      </c>
      <c r="C16">
        <f t="shared" ca="1" si="3"/>
        <v>499</v>
      </c>
      <c r="D16" s="22">
        <f t="shared" ca="1" si="4"/>
        <v>0.37022512065432922</v>
      </c>
      <c r="E16">
        <f ca="1">IF(ROUNDDOWN(_xlfn.NORM.INV( D16, Simulações!$I$7,Simulações!$I$8),0) &lt; 0, 0,  ROUNDDOWN(_xlfn.NORM.INV( D16, Simulações!$I$7,Simulações!$I$8),0))</f>
        <v>33</v>
      </c>
      <c r="F16">
        <f t="shared" ca="1" si="0"/>
        <v>33</v>
      </c>
      <c r="G16">
        <f t="shared" ca="1" si="1"/>
        <v>0</v>
      </c>
      <c r="H16">
        <f t="shared" ca="1" si="2"/>
        <v>466</v>
      </c>
      <c r="I16">
        <f ca="1">IF(B16&lt;=MAX($J$1:J15),   0,   IF(C16&lt;=Simulações!$I$9, 1, 0))</f>
        <v>1</v>
      </c>
      <c r="J16">
        <f ca="1">I16*(B16+ABS(ROUND(_xlfn.NORM.INV( RAND(), Simulações!$I$11,Simulações!$I$12),0)))</f>
        <v>24</v>
      </c>
      <c r="K16">
        <f ca="1">COUNTIF($J$1:J16,B16)*Simulações!$I$6</f>
        <v>0</v>
      </c>
      <c r="L16">
        <f>Simulações!$I$9</f>
        <v>500</v>
      </c>
      <c r="M16" s="4">
        <f ca="1">'Resumo dos dados'!$C$16</f>
        <v>486.87250996015933</v>
      </c>
      <c r="N16">
        <f>Simulações!$I$10</f>
        <v>0</v>
      </c>
    </row>
    <row r="17" spans="2:14" x14ac:dyDescent="0.25">
      <c r="B17">
        <v>15</v>
      </c>
      <c r="C17">
        <f t="shared" ca="1" si="3"/>
        <v>466</v>
      </c>
      <c r="D17" s="22">
        <f t="shared" ca="1" si="4"/>
        <v>0.42488037426374614</v>
      </c>
      <c r="E17">
        <f ca="1">IF(ROUNDDOWN(_xlfn.NORM.INV( D17, Simulações!$I$7,Simulações!$I$8),0) &lt; 0, 0,  ROUNDDOWN(_xlfn.NORM.INV( D17, Simulações!$I$7,Simulações!$I$8),0))</f>
        <v>40</v>
      </c>
      <c r="F17">
        <f t="shared" ca="1" si="0"/>
        <v>40</v>
      </c>
      <c r="G17">
        <f t="shared" ca="1" si="1"/>
        <v>0</v>
      </c>
      <c r="H17">
        <f t="shared" ca="1" si="2"/>
        <v>426</v>
      </c>
      <c r="I17">
        <f ca="1">IF(B17&lt;=MAX($J$1:J16),   0,   IF(C17&lt;=Simulações!$I$9, 1, 0))</f>
        <v>0</v>
      </c>
      <c r="J17">
        <f ca="1">I17*(B17+ABS(ROUND(_xlfn.NORM.INV( RAND(), Simulações!$I$11,Simulações!$I$12),0)))</f>
        <v>0</v>
      </c>
      <c r="K17">
        <f ca="1">COUNTIF($J$1:J17,B17)*Simulações!$I$6</f>
        <v>0</v>
      </c>
      <c r="L17">
        <f>Simulações!$I$9</f>
        <v>500</v>
      </c>
      <c r="M17" s="4">
        <f ca="1">'Resumo dos dados'!$C$16</f>
        <v>486.87250996015933</v>
      </c>
      <c r="N17">
        <f>Simulações!$I$10</f>
        <v>0</v>
      </c>
    </row>
    <row r="18" spans="2:14" x14ac:dyDescent="0.25">
      <c r="B18">
        <v>16</v>
      </c>
      <c r="C18">
        <f t="shared" ca="1" si="3"/>
        <v>426</v>
      </c>
      <c r="D18" s="22">
        <f t="shared" ca="1" si="4"/>
        <v>0.703716954801342</v>
      </c>
      <c r="E18">
        <f ca="1">IF(ROUNDDOWN(_xlfn.NORM.INV( D18, Simulações!$I$7,Simulações!$I$8),0) &lt; 0, 0,  ROUNDDOWN(_xlfn.NORM.INV( D18, Simulações!$I$7,Simulações!$I$8),0))</f>
        <v>76</v>
      </c>
      <c r="F18">
        <f t="shared" ca="1" si="0"/>
        <v>76</v>
      </c>
      <c r="G18">
        <f t="shared" ca="1" si="1"/>
        <v>0</v>
      </c>
      <c r="H18">
        <f t="shared" ca="1" si="2"/>
        <v>350</v>
      </c>
      <c r="I18">
        <f ca="1">IF(B18&lt;=MAX($J$1:J17),   0,   IF(C18&lt;=Simulações!$I$9, 1, 0))</f>
        <v>0</v>
      </c>
      <c r="J18">
        <f ca="1">I18*(B18+ABS(ROUND(_xlfn.NORM.INV( RAND(), Simulações!$I$11,Simulações!$I$12),0)))</f>
        <v>0</v>
      </c>
      <c r="K18">
        <f ca="1">COUNTIF($J$1:J18,B18)*Simulações!$I$6</f>
        <v>0</v>
      </c>
      <c r="L18">
        <f>Simulações!$I$9</f>
        <v>500</v>
      </c>
      <c r="M18" s="4">
        <f ca="1">'Resumo dos dados'!$C$16</f>
        <v>486.87250996015933</v>
      </c>
      <c r="N18">
        <f>Simulações!$I$10</f>
        <v>0</v>
      </c>
    </row>
    <row r="19" spans="2:14" x14ac:dyDescent="0.25">
      <c r="B19">
        <v>17</v>
      </c>
      <c r="C19">
        <f t="shared" ca="1" si="3"/>
        <v>350</v>
      </c>
      <c r="D19" s="22">
        <f t="shared" ca="1" si="4"/>
        <v>0.66198627135767885</v>
      </c>
      <c r="E19">
        <f ca="1">IF(ROUNDDOWN(_xlfn.NORM.INV( D19, Simulações!$I$7,Simulações!$I$8),0) &lt; 0, 0,  ROUNDDOWN(_xlfn.NORM.INV( D19, Simulações!$I$7,Simulações!$I$8),0))</f>
        <v>70</v>
      </c>
      <c r="F19">
        <f t="shared" ca="1" si="0"/>
        <v>70</v>
      </c>
      <c r="G19">
        <f t="shared" ca="1" si="1"/>
        <v>0</v>
      </c>
      <c r="H19">
        <f t="shared" ca="1" si="2"/>
        <v>280</v>
      </c>
      <c r="I19">
        <f ca="1">IF(B19&lt;=MAX($J$1:J18),   0,   IF(C19&lt;=Simulações!$I$9, 1, 0))</f>
        <v>0</v>
      </c>
      <c r="J19">
        <f ca="1">I19*(B19+ABS(ROUND(_xlfn.NORM.INV( RAND(), Simulações!$I$11,Simulações!$I$12),0)))</f>
        <v>0</v>
      </c>
      <c r="K19">
        <f ca="1">COUNTIF($J$1:J19,B19)*Simulações!$I$6</f>
        <v>0</v>
      </c>
      <c r="L19">
        <f>Simulações!$I$9</f>
        <v>500</v>
      </c>
      <c r="M19" s="4">
        <f ca="1">'Resumo dos dados'!$C$16</f>
        <v>486.87250996015933</v>
      </c>
      <c r="N19">
        <f>Simulações!$I$10</f>
        <v>0</v>
      </c>
    </row>
    <row r="20" spans="2:14" x14ac:dyDescent="0.25">
      <c r="B20">
        <v>18</v>
      </c>
      <c r="C20">
        <f t="shared" ca="1" si="3"/>
        <v>280</v>
      </c>
      <c r="D20" s="22">
        <f t="shared" ca="1" si="4"/>
        <v>0.39137763865083486</v>
      </c>
      <c r="E20">
        <f ca="1">IF(ROUNDDOWN(_xlfn.NORM.INV( D20, Simulações!$I$7,Simulações!$I$8),0) &lt; 0, 0,  ROUNDDOWN(_xlfn.NORM.INV( D20, Simulações!$I$7,Simulações!$I$8),0))</f>
        <v>36</v>
      </c>
      <c r="F20">
        <f t="shared" ca="1" si="0"/>
        <v>36</v>
      </c>
      <c r="G20">
        <f t="shared" ca="1" si="1"/>
        <v>0</v>
      </c>
      <c r="H20">
        <f t="shared" ca="1" si="2"/>
        <v>244</v>
      </c>
      <c r="I20">
        <f ca="1">IF(B20&lt;=MAX($J$1:J19),   0,   IF(C20&lt;=Simulações!$I$9, 1, 0))</f>
        <v>0</v>
      </c>
      <c r="J20">
        <f ca="1">I20*(B20+ABS(ROUND(_xlfn.NORM.INV( RAND(), Simulações!$I$11,Simulações!$I$12),0)))</f>
        <v>0</v>
      </c>
      <c r="K20">
        <f ca="1">COUNTIF($J$1:J20,B20)*Simulações!$I$6</f>
        <v>0</v>
      </c>
      <c r="L20">
        <f>Simulações!$I$9</f>
        <v>500</v>
      </c>
      <c r="M20" s="4">
        <f ca="1">'Resumo dos dados'!$C$16</f>
        <v>486.87250996015933</v>
      </c>
      <c r="N20">
        <f>Simulações!$I$10</f>
        <v>0</v>
      </c>
    </row>
    <row r="21" spans="2:14" x14ac:dyDescent="0.25">
      <c r="B21">
        <v>19</v>
      </c>
      <c r="C21">
        <f t="shared" ca="1" si="3"/>
        <v>244</v>
      </c>
      <c r="D21" s="22">
        <f t="shared" ca="1" si="4"/>
        <v>0.87204799978636793</v>
      </c>
      <c r="E21">
        <f ca="1">IF(ROUNDDOWN(_xlfn.NORM.INV( D21, Simulações!$I$7,Simulações!$I$8),0) &lt; 0, 0,  ROUNDDOWN(_xlfn.NORM.INV( D21, Simulações!$I$7,Simulações!$I$8),0))</f>
        <v>106</v>
      </c>
      <c r="F21">
        <f t="shared" ca="1" si="0"/>
        <v>106</v>
      </c>
      <c r="G21">
        <f t="shared" ca="1" si="1"/>
        <v>0</v>
      </c>
      <c r="H21">
        <f t="shared" ca="1" si="2"/>
        <v>138</v>
      </c>
      <c r="I21">
        <f ca="1">IF(B21&lt;=MAX($J$1:J20),   0,   IF(C21&lt;=Simulações!$I$9, 1, 0))</f>
        <v>0</v>
      </c>
      <c r="J21">
        <f ca="1">I21*(B21+ABS(ROUND(_xlfn.NORM.INV( RAND(), Simulações!$I$11,Simulações!$I$12),0)))</f>
        <v>0</v>
      </c>
      <c r="K21">
        <f ca="1">COUNTIF($J$1:J21,B21)*Simulações!$I$6</f>
        <v>0</v>
      </c>
      <c r="L21">
        <f>Simulações!$I$9</f>
        <v>500</v>
      </c>
      <c r="M21" s="4">
        <f ca="1">'Resumo dos dados'!$C$16</f>
        <v>486.87250996015933</v>
      </c>
      <c r="N21">
        <f>Simulações!$I$10</f>
        <v>0</v>
      </c>
    </row>
    <row r="22" spans="2:14" x14ac:dyDescent="0.25">
      <c r="B22">
        <v>20</v>
      </c>
      <c r="C22">
        <f t="shared" ca="1" si="3"/>
        <v>138</v>
      </c>
      <c r="D22" s="22">
        <f t="shared" ca="1" si="4"/>
        <v>0.84984729057158492</v>
      </c>
      <c r="E22">
        <f ca="1">IF(ROUNDDOWN(_xlfn.NORM.INV( D22, Simulações!$I$7,Simulações!$I$8),0) &lt; 0, 0,  ROUNDDOWN(_xlfn.NORM.INV( D22, Simulações!$I$7,Simulações!$I$8),0))</f>
        <v>101</v>
      </c>
      <c r="F22">
        <f t="shared" ca="1" si="0"/>
        <v>101</v>
      </c>
      <c r="G22">
        <f t="shared" ca="1" si="1"/>
        <v>0</v>
      </c>
      <c r="H22">
        <f t="shared" ca="1" si="2"/>
        <v>37</v>
      </c>
      <c r="I22">
        <f ca="1">IF(B22&lt;=MAX($J$1:J21),   0,   IF(C22&lt;=Simulações!$I$9, 1, 0))</f>
        <v>0</v>
      </c>
      <c r="J22">
        <f ca="1">I22*(B22+ABS(ROUND(_xlfn.NORM.INV( RAND(), Simulações!$I$11,Simulações!$I$12),0)))</f>
        <v>0</v>
      </c>
      <c r="K22">
        <f ca="1">COUNTIF($J$1:J22,B22)*Simulações!$I$6</f>
        <v>0</v>
      </c>
      <c r="L22">
        <f>Simulações!$I$9</f>
        <v>500</v>
      </c>
      <c r="M22" s="4">
        <f ca="1">'Resumo dos dados'!$C$16</f>
        <v>486.87250996015933</v>
      </c>
      <c r="N22">
        <f>Simulações!$I$10</f>
        <v>0</v>
      </c>
    </row>
    <row r="23" spans="2:14" x14ac:dyDescent="0.25">
      <c r="B23">
        <v>21</v>
      </c>
      <c r="C23">
        <f t="shared" ca="1" si="3"/>
        <v>37</v>
      </c>
      <c r="D23" s="22">
        <f t="shared" ca="1" si="4"/>
        <v>0.85182459496705476</v>
      </c>
      <c r="E23">
        <f ca="1">IF(ROUNDDOWN(_xlfn.NORM.INV( D23, Simulações!$I$7,Simulações!$I$8),0) &lt; 0, 0,  ROUNDDOWN(_xlfn.NORM.INV( D23, Simulações!$I$7,Simulações!$I$8),0))</f>
        <v>102</v>
      </c>
      <c r="F23">
        <f t="shared" ca="1" si="0"/>
        <v>37</v>
      </c>
      <c r="G23">
        <f t="shared" ca="1" si="1"/>
        <v>65</v>
      </c>
      <c r="H23">
        <f t="shared" ca="1" si="2"/>
        <v>0</v>
      </c>
      <c r="I23">
        <f ca="1">IF(B23&lt;=MAX($J$1:J22),   0,   IF(C23&lt;=Simulações!$I$9, 1, 0))</f>
        <v>0</v>
      </c>
      <c r="J23">
        <f ca="1">I23*(B23+ABS(ROUND(_xlfn.NORM.INV( RAND(), Simulações!$I$11,Simulações!$I$12),0)))</f>
        <v>0</v>
      </c>
      <c r="K23">
        <f ca="1">COUNTIF($J$1:J23,B23)*Simulações!$I$6</f>
        <v>0</v>
      </c>
      <c r="L23">
        <f>Simulações!$I$9</f>
        <v>500</v>
      </c>
      <c r="M23" s="4">
        <f ca="1">'Resumo dos dados'!$C$16</f>
        <v>486.87250996015933</v>
      </c>
      <c r="N23">
        <f>Simulações!$I$10</f>
        <v>0</v>
      </c>
    </row>
    <row r="24" spans="2:14" x14ac:dyDescent="0.25">
      <c r="B24">
        <v>22</v>
      </c>
      <c r="C24">
        <f t="shared" ca="1" si="3"/>
        <v>0</v>
      </c>
      <c r="D24" s="22">
        <f t="shared" ca="1" si="4"/>
        <v>0.86591386944605453</v>
      </c>
      <c r="E24">
        <f ca="1">IF(ROUNDDOWN(_xlfn.NORM.INV( D24, Simulações!$I$7,Simulações!$I$8),0) &lt; 0, 0,  ROUNDDOWN(_xlfn.NORM.INV( D24, Simulações!$I$7,Simulações!$I$8),0))</f>
        <v>105</v>
      </c>
      <c r="F24">
        <f t="shared" ca="1" si="0"/>
        <v>0</v>
      </c>
      <c r="G24">
        <f t="shared" ca="1" si="1"/>
        <v>105</v>
      </c>
      <c r="H24">
        <f t="shared" ca="1" si="2"/>
        <v>0</v>
      </c>
      <c r="I24">
        <f ca="1">IF(B24&lt;=MAX($J$1:J23),   0,   IF(C24&lt;=Simulações!$I$9, 1, 0))</f>
        <v>0</v>
      </c>
      <c r="J24">
        <f ca="1">I24*(B24+ABS(ROUND(_xlfn.NORM.INV( RAND(), Simulações!$I$11,Simulações!$I$12),0)))</f>
        <v>0</v>
      </c>
      <c r="K24">
        <f ca="1">COUNTIF($J$1:J24,B24)*Simulações!$I$6</f>
        <v>0</v>
      </c>
      <c r="L24">
        <f>Simulações!$I$9</f>
        <v>500</v>
      </c>
      <c r="M24" s="4">
        <f ca="1">'Resumo dos dados'!$C$16</f>
        <v>486.87250996015933</v>
      </c>
      <c r="N24">
        <f>Simulações!$I$10</f>
        <v>0</v>
      </c>
    </row>
    <row r="25" spans="2:14" x14ac:dyDescent="0.25">
      <c r="B25">
        <v>23</v>
      </c>
      <c r="C25">
        <f t="shared" ca="1" si="3"/>
        <v>0</v>
      </c>
      <c r="D25" s="22">
        <f t="shared" ca="1" si="4"/>
        <v>0.287028209353552</v>
      </c>
      <c r="E25">
        <f ca="1">IF(ROUNDDOWN(_xlfn.NORM.INV( D25, Simulações!$I$7,Simulações!$I$8),0) &lt; 0, 0,  ROUNDDOWN(_xlfn.NORM.INV( D25, Simulações!$I$7,Simulações!$I$8),0))</f>
        <v>21</v>
      </c>
      <c r="F25">
        <f t="shared" ca="1" si="0"/>
        <v>0</v>
      </c>
      <c r="G25">
        <f t="shared" ca="1" si="1"/>
        <v>21</v>
      </c>
      <c r="H25">
        <f t="shared" ca="1" si="2"/>
        <v>0</v>
      </c>
      <c r="I25">
        <f ca="1">IF(B25&lt;=MAX($J$1:J24),   0,   IF(C25&lt;=Simulações!$I$9, 1, 0))</f>
        <v>0</v>
      </c>
      <c r="J25">
        <f ca="1">I25*(B25+ABS(ROUND(_xlfn.NORM.INV( RAND(), Simulações!$I$11,Simulações!$I$12),0)))</f>
        <v>0</v>
      </c>
      <c r="K25">
        <f ca="1">COUNTIF($J$1:J25,B25)*Simulações!$I$6</f>
        <v>0</v>
      </c>
      <c r="L25">
        <f>Simulações!$I$9</f>
        <v>500</v>
      </c>
      <c r="M25" s="4">
        <f ca="1">'Resumo dos dados'!$C$16</f>
        <v>486.87250996015933</v>
      </c>
      <c r="N25">
        <f>Simulações!$I$10</f>
        <v>0</v>
      </c>
    </row>
    <row r="26" spans="2:14" x14ac:dyDescent="0.25">
      <c r="B26">
        <v>24</v>
      </c>
      <c r="C26">
        <f t="shared" ca="1" si="3"/>
        <v>0</v>
      </c>
      <c r="D26" s="22">
        <f t="shared" ca="1" si="4"/>
        <v>5.7666113329793212E-2</v>
      </c>
      <c r="E26">
        <f ca="1">IF(ROUNDDOWN(_xlfn.NORM.INV( D26, Simulações!$I$7,Simulações!$I$8),0) &lt; 0, 0,  ROUNDDOWN(_xlfn.NORM.INV( D26, Simulações!$I$7,Simulações!$I$8),0))</f>
        <v>0</v>
      </c>
      <c r="F26">
        <f t="shared" ca="1" si="0"/>
        <v>0</v>
      </c>
      <c r="G26">
        <f t="shared" ca="1" si="1"/>
        <v>0</v>
      </c>
      <c r="H26">
        <f t="shared" ca="1" si="2"/>
        <v>0</v>
      </c>
      <c r="I26">
        <f ca="1">IF(B26&lt;=MAX($J$1:J25),   0,   IF(C26&lt;=Simulações!$I$9, 1, 0))</f>
        <v>0</v>
      </c>
      <c r="J26">
        <f ca="1">I26*(B26+ABS(ROUND(_xlfn.NORM.INV( RAND(), Simulações!$I$11,Simulações!$I$12),0)))</f>
        <v>0</v>
      </c>
      <c r="K26">
        <f ca="1">COUNTIF($J$1:J26,B26)*Simulações!$I$6</f>
        <v>1000</v>
      </c>
      <c r="L26">
        <f>Simulações!$I$9</f>
        <v>500</v>
      </c>
      <c r="M26" s="4">
        <f ca="1">'Resumo dos dados'!$C$16</f>
        <v>486.87250996015933</v>
      </c>
      <c r="N26">
        <f>Simulações!$I$10</f>
        <v>0</v>
      </c>
    </row>
    <row r="27" spans="2:14" x14ac:dyDescent="0.25">
      <c r="B27">
        <v>25</v>
      </c>
      <c r="C27">
        <f t="shared" ca="1" si="3"/>
        <v>1000</v>
      </c>
      <c r="D27" s="22">
        <f t="shared" ca="1" si="4"/>
        <v>0.92620858294567832</v>
      </c>
      <c r="E27">
        <f ca="1">IF(ROUNDDOWN(_xlfn.NORM.INV( D27, Simulações!$I$7,Simulações!$I$8),0) &lt; 0, 0,  ROUNDDOWN(_xlfn.NORM.INV( D27, Simulações!$I$7,Simulações!$I$8),0))</f>
        <v>122</v>
      </c>
      <c r="F27">
        <f t="shared" ca="1" si="0"/>
        <v>122</v>
      </c>
      <c r="G27">
        <f t="shared" ca="1" si="1"/>
        <v>0</v>
      </c>
      <c r="H27">
        <f t="shared" ca="1" si="2"/>
        <v>878</v>
      </c>
      <c r="I27">
        <f ca="1">IF(B27&lt;=MAX($J$1:J26),   0,   IF(C27&lt;=Simulações!$I$9, 1, 0))</f>
        <v>0</v>
      </c>
      <c r="J27">
        <f ca="1">I27*(B27+ABS(ROUND(_xlfn.NORM.INV( RAND(), Simulações!$I$11,Simulações!$I$12),0)))</f>
        <v>0</v>
      </c>
      <c r="K27">
        <f ca="1">COUNTIF($J$1:J27,B27)*Simulações!$I$6</f>
        <v>0</v>
      </c>
      <c r="L27">
        <f>Simulações!$I$9</f>
        <v>500</v>
      </c>
      <c r="M27" s="4">
        <f ca="1">'Resumo dos dados'!$C$16</f>
        <v>486.87250996015933</v>
      </c>
      <c r="N27">
        <f>Simulações!$I$10</f>
        <v>0</v>
      </c>
    </row>
    <row r="28" spans="2:14" x14ac:dyDescent="0.25">
      <c r="B28">
        <v>26</v>
      </c>
      <c r="C28">
        <f t="shared" ca="1" si="3"/>
        <v>878</v>
      </c>
      <c r="D28" s="22">
        <f t="shared" ca="1" si="4"/>
        <v>0.49726430076465544</v>
      </c>
      <c r="E28">
        <f ca="1">IF(ROUNDDOWN(_xlfn.NORM.INV( D28, Simulações!$I$7,Simulações!$I$8),0) &lt; 0, 0,  ROUNDDOWN(_xlfn.NORM.INV( D28, Simulações!$I$7,Simulações!$I$8),0))</f>
        <v>49</v>
      </c>
      <c r="F28">
        <f t="shared" ca="1" si="0"/>
        <v>49</v>
      </c>
      <c r="G28">
        <f t="shared" ca="1" si="1"/>
        <v>0</v>
      </c>
      <c r="H28">
        <f t="shared" ca="1" si="2"/>
        <v>829</v>
      </c>
      <c r="I28">
        <f ca="1">IF(B28&lt;=MAX($J$1:J27),   0,   IF(C28&lt;=Simulações!$I$9, 1, 0))</f>
        <v>0</v>
      </c>
      <c r="J28">
        <f ca="1">I28*(B28+ABS(ROUND(_xlfn.NORM.INV( RAND(), Simulações!$I$11,Simulações!$I$12),0)))</f>
        <v>0</v>
      </c>
      <c r="K28">
        <f ca="1">COUNTIF($J$1:J28,B28)*Simulações!$I$6</f>
        <v>0</v>
      </c>
      <c r="L28">
        <f>Simulações!$I$9</f>
        <v>500</v>
      </c>
      <c r="M28" s="4">
        <f ca="1">'Resumo dos dados'!$C$16</f>
        <v>486.87250996015933</v>
      </c>
      <c r="N28">
        <f>Simulações!$I$10</f>
        <v>0</v>
      </c>
    </row>
    <row r="29" spans="2:14" x14ac:dyDescent="0.25">
      <c r="B29">
        <v>27</v>
      </c>
      <c r="C29">
        <f t="shared" ca="1" si="3"/>
        <v>829</v>
      </c>
      <c r="D29" s="22">
        <f t="shared" ca="1" si="4"/>
        <v>0.32889817962479062</v>
      </c>
      <c r="E29">
        <f ca="1">IF(ROUNDDOWN(_xlfn.NORM.INV( D29, Simulações!$I$7,Simulações!$I$8),0) &lt; 0, 0,  ROUNDDOWN(_xlfn.NORM.INV( D29, Simulações!$I$7,Simulações!$I$8),0))</f>
        <v>27</v>
      </c>
      <c r="F29">
        <f t="shared" ca="1" si="0"/>
        <v>27</v>
      </c>
      <c r="G29">
        <f t="shared" ca="1" si="1"/>
        <v>0</v>
      </c>
      <c r="H29">
        <f t="shared" ca="1" si="2"/>
        <v>802</v>
      </c>
      <c r="I29">
        <f ca="1">IF(B29&lt;=MAX($J$1:J28),   0,   IF(C29&lt;=Simulações!$I$9, 1, 0))</f>
        <v>0</v>
      </c>
      <c r="J29">
        <f ca="1">I29*(B29+ABS(ROUND(_xlfn.NORM.INV( RAND(), Simulações!$I$11,Simulações!$I$12),0)))</f>
        <v>0</v>
      </c>
      <c r="K29">
        <f ca="1">COUNTIF($J$1:J29,B29)*Simulações!$I$6</f>
        <v>0</v>
      </c>
      <c r="L29">
        <f>Simulações!$I$9</f>
        <v>500</v>
      </c>
      <c r="M29" s="4">
        <f ca="1">'Resumo dos dados'!$C$16</f>
        <v>486.87250996015933</v>
      </c>
      <c r="N29">
        <f>Simulações!$I$10</f>
        <v>0</v>
      </c>
    </row>
    <row r="30" spans="2:14" x14ac:dyDescent="0.25">
      <c r="B30">
        <v>28</v>
      </c>
      <c r="C30">
        <f t="shared" ca="1" si="3"/>
        <v>802</v>
      </c>
      <c r="D30" s="22">
        <f t="shared" ca="1" si="4"/>
        <v>0.19604457770639794</v>
      </c>
      <c r="E30">
        <f ca="1">IF(ROUNDDOWN(_xlfn.NORM.INV( D30, Simulações!$I$7,Simulações!$I$8),0) &lt; 0, 0,  ROUNDDOWN(_xlfn.NORM.INV( D30, Simulações!$I$7,Simulações!$I$8),0))</f>
        <v>7</v>
      </c>
      <c r="F30">
        <f t="shared" ca="1" si="0"/>
        <v>7</v>
      </c>
      <c r="G30">
        <f t="shared" ca="1" si="1"/>
        <v>0</v>
      </c>
      <c r="H30">
        <f t="shared" ca="1" si="2"/>
        <v>795</v>
      </c>
      <c r="I30">
        <f ca="1">IF(B30&lt;=MAX($J$1:J29),   0,   IF(C30&lt;=Simulações!$I$9, 1, 0))</f>
        <v>0</v>
      </c>
      <c r="J30">
        <f ca="1">I30*(B30+ABS(ROUND(_xlfn.NORM.INV( RAND(), Simulações!$I$11,Simulações!$I$12),0)))</f>
        <v>0</v>
      </c>
      <c r="K30">
        <f ca="1">COUNTIF($J$1:J30,B30)*Simulações!$I$6</f>
        <v>0</v>
      </c>
      <c r="L30">
        <f>Simulações!$I$9</f>
        <v>500</v>
      </c>
      <c r="M30" s="4">
        <f ca="1">'Resumo dos dados'!$C$16</f>
        <v>486.87250996015933</v>
      </c>
      <c r="N30">
        <f>Simulações!$I$10</f>
        <v>0</v>
      </c>
    </row>
    <row r="31" spans="2:14" x14ac:dyDescent="0.25">
      <c r="B31">
        <v>29</v>
      </c>
      <c r="C31">
        <f t="shared" ca="1" si="3"/>
        <v>795</v>
      </c>
      <c r="D31" s="22">
        <f t="shared" ca="1" si="4"/>
        <v>0.82461864883205649</v>
      </c>
      <c r="E31">
        <f ca="1">IF(ROUNDDOWN(_xlfn.NORM.INV( D31, Simulações!$I$7,Simulações!$I$8),0) &lt; 0, 0,  ROUNDDOWN(_xlfn.NORM.INV( D31, Simulações!$I$7,Simulações!$I$8),0))</f>
        <v>96</v>
      </c>
      <c r="F31">
        <f t="shared" ca="1" si="0"/>
        <v>96</v>
      </c>
      <c r="G31">
        <f t="shared" ca="1" si="1"/>
        <v>0</v>
      </c>
      <c r="H31">
        <f t="shared" ca="1" si="2"/>
        <v>699</v>
      </c>
      <c r="I31">
        <f ca="1">IF(B31&lt;=MAX($J$1:J30),   0,   IF(C31&lt;=Simulações!$I$9, 1, 0))</f>
        <v>0</v>
      </c>
      <c r="J31">
        <f ca="1">I31*(B31+ABS(ROUND(_xlfn.NORM.INV( RAND(), Simulações!$I$11,Simulações!$I$12),0)))</f>
        <v>0</v>
      </c>
      <c r="K31">
        <f ca="1">COUNTIF($J$1:J31,B31)*Simulações!$I$6</f>
        <v>0</v>
      </c>
      <c r="L31">
        <f>Simulações!$I$9</f>
        <v>500</v>
      </c>
      <c r="M31" s="4">
        <f ca="1">'Resumo dos dados'!$C$16</f>
        <v>486.87250996015933</v>
      </c>
      <c r="N31">
        <f>Simulações!$I$10</f>
        <v>0</v>
      </c>
    </row>
    <row r="32" spans="2:14" x14ac:dyDescent="0.25">
      <c r="B32">
        <v>30</v>
      </c>
      <c r="C32">
        <f t="shared" ca="1" si="3"/>
        <v>699</v>
      </c>
      <c r="D32" s="22">
        <f t="shared" ca="1" si="4"/>
        <v>0.12999434328505322</v>
      </c>
      <c r="E32">
        <f ca="1">IF(ROUNDDOWN(_xlfn.NORM.INV( D32, Simulações!$I$7,Simulações!$I$8),0) &lt; 0, 0,  ROUNDDOWN(_xlfn.NORM.INV( D32, Simulações!$I$7,Simulações!$I$8),0))</f>
        <v>0</v>
      </c>
      <c r="F32">
        <f t="shared" ca="1" si="0"/>
        <v>0</v>
      </c>
      <c r="G32">
        <f t="shared" ca="1" si="1"/>
        <v>0</v>
      </c>
      <c r="H32">
        <f t="shared" ca="1" si="2"/>
        <v>699</v>
      </c>
      <c r="I32">
        <f ca="1">IF(B32&lt;=MAX($J$1:J31),   0,   IF(C32&lt;=Simulações!$I$9, 1, 0))</f>
        <v>0</v>
      </c>
      <c r="J32">
        <f ca="1">I32*(B32+ABS(ROUND(_xlfn.NORM.INV( RAND(), Simulações!$I$11,Simulações!$I$12),0)))</f>
        <v>0</v>
      </c>
      <c r="K32">
        <f ca="1">COUNTIF($J$1:J32,B32)*Simulações!$I$6</f>
        <v>0</v>
      </c>
      <c r="L32">
        <f>Simulações!$I$9</f>
        <v>500</v>
      </c>
      <c r="M32" s="4">
        <f ca="1">'Resumo dos dados'!$C$16</f>
        <v>486.87250996015933</v>
      </c>
      <c r="N32">
        <f>Simulações!$I$10</f>
        <v>0</v>
      </c>
    </row>
    <row r="33" spans="2:14" x14ac:dyDescent="0.25">
      <c r="B33">
        <v>31</v>
      </c>
      <c r="C33">
        <f t="shared" ca="1" si="3"/>
        <v>699</v>
      </c>
      <c r="D33" s="22">
        <f t="shared" ca="1" si="4"/>
        <v>0.62053047989560073</v>
      </c>
      <c r="E33">
        <f ca="1">IF(ROUNDDOWN(_xlfn.NORM.INV( D33, Simulações!$I$7,Simulações!$I$8),0) &lt; 0, 0,  ROUNDDOWN(_xlfn.NORM.INV( D33, Simulações!$I$7,Simulações!$I$8),0))</f>
        <v>65</v>
      </c>
      <c r="F33">
        <f t="shared" ca="1" si="0"/>
        <v>65</v>
      </c>
      <c r="G33">
        <f t="shared" ca="1" si="1"/>
        <v>0</v>
      </c>
      <c r="H33">
        <f t="shared" ca="1" si="2"/>
        <v>634</v>
      </c>
      <c r="I33">
        <f ca="1">IF(B33&lt;=MAX($J$1:J32),   0,   IF(C33&lt;=Simulações!$I$9, 1, 0))</f>
        <v>0</v>
      </c>
      <c r="J33">
        <f ca="1">I33*(B33+ABS(ROUND(_xlfn.NORM.INV( RAND(), Simulações!$I$11,Simulações!$I$12),0)))</f>
        <v>0</v>
      </c>
      <c r="K33">
        <f ca="1">COUNTIF($J$1:J33,B33)*Simulações!$I$6</f>
        <v>0</v>
      </c>
      <c r="L33">
        <f>Simulações!$I$9</f>
        <v>500</v>
      </c>
      <c r="M33" s="4">
        <f ca="1">'Resumo dos dados'!$C$16</f>
        <v>486.87250996015933</v>
      </c>
      <c r="N33">
        <f>Simulações!$I$10</f>
        <v>0</v>
      </c>
    </row>
    <row r="34" spans="2:14" x14ac:dyDescent="0.25">
      <c r="B34">
        <v>32</v>
      </c>
      <c r="C34">
        <f t="shared" ca="1" si="3"/>
        <v>634</v>
      </c>
      <c r="D34" s="22">
        <f t="shared" ca="1" si="4"/>
        <v>0.36715184837568215</v>
      </c>
      <c r="E34">
        <f ca="1">IF(ROUNDDOWN(_xlfn.NORM.INV( D34, Simulações!$I$7,Simulações!$I$8),0) &lt; 0, 0,  ROUNDDOWN(_xlfn.NORM.INV( D34, Simulações!$I$7,Simulações!$I$8),0))</f>
        <v>33</v>
      </c>
      <c r="F34">
        <f t="shared" ca="1" si="0"/>
        <v>33</v>
      </c>
      <c r="G34">
        <f t="shared" ca="1" si="1"/>
        <v>0</v>
      </c>
      <c r="H34">
        <f t="shared" ca="1" si="2"/>
        <v>601</v>
      </c>
      <c r="I34">
        <f ca="1">IF(B34&lt;=MAX($J$1:J33),   0,   IF(C34&lt;=Simulações!$I$9, 1, 0))</f>
        <v>0</v>
      </c>
      <c r="J34">
        <f ca="1">I34*(B34+ABS(ROUND(_xlfn.NORM.INV( RAND(), Simulações!$I$11,Simulações!$I$12),0)))</f>
        <v>0</v>
      </c>
      <c r="K34">
        <f ca="1">COUNTIF($J$1:J34,B34)*Simulações!$I$6</f>
        <v>0</v>
      </c>
      <c r="L34">
        <f>Simulações!$I$9</f>
        <v>500</v>
      </c>
      <c r="M34" s="4">
        <f ca="1">'Resumo dos dados'!$C$16</f>
        <v>486.87250996015933</v>
      </c>
      <c r="N34">
        <f>Simulações!$I$10</f>
        <v>0</v>
      </c>
    </row>
    <row r="35" spans="2:14" x14ac:dyDescent="0.25">
      <c r="B35">
        <v>33</v>
      </c>
      <c r="C35">
        <f t="shared" ca="1" si="3"/>
        <v>601</v>
      </c>
      <c r="D35" s="22">
        <f t="shared" ca="1" si="4"/>
        <v>0.71162846824286385</v>
      </c>
      <c r="E35">
        <f ca="1">IF(ROUNDDOWN(_xlfn.NORM.INV( D35, Simulações!$I$7,Simulações!$I$8),0) &lt; 0, 0,  ROUNDDOWN(_xlfn.NORM.INV( D35, Simulações!$I$7,Simulações!$I$8),0))</f>
        <v>77</v>
      </c>
      <c r="F35">
        <f t="shared" ca="1" si="0"/>
        <v>77</v>
      </c>
      <c r="G35">
        <f t="shared" ca="1" si="1"/>
        <v>0</v>
      </c>
      <c r="H35">
        <f t="shared" ca="1" si="2"/>
        <v>524</v>
      </c>
      <c r="I35">
        <f ca="1">IF(B35&lt;=MAX($J$1:J34),   0,   IF(C35&lt;=Simulações!$I$9, 1, 0))</f>
        <v>0</v>
      </c>
      <c r="J35">
        <f ca="1">I35*(B35+ABS(ROUND(_xlfn.NORM.INV( RAND(), Simulações!$I$11,Simulações!$I$12),0)))</f>
        <v>0</v>
      </c>
      <c r="K35">
        <f ca="1">COUNTIF($J$1:J35,B35)*Simulações!$I$6</f>
        <v>0</v>
      </c>
      <c r="L35">
        <f>Simulações!$I$9</f>
        <v>500</v>
      </c>
      <c r="M35" s="4">
        <f ca="1">'Resumo dos dados'!$C$16</f>
        <v>486.87250996015933</v>
      </c>
      <c r="N35">
        <f>Simulações!$I$10</f>
        <v>0</v>
      </c>
    </row>
    <row r="36" spans="2:14" x14ac:dyDescent="0.25">
      <c r="B36">
        <v>34</v>
      </c>
      <c r="C36">
        <f t="shared" ca="1" si="3"/>
        <v>524</v>
      </c>
      <c r="D36" s="22">
        <f t="shared" ca="1" si="4"/>
        <v>0.66089234460335111</v>
      </c>
      <c r="E36">
        <f ca="1">IF(ROUNDDOWN(_xlfn.NORM.INV( D36, Simulações!$I$7,Simulações!$I$8),0) &lt; 0, 0,  ROUNDDOWN(_xlfn.NORM.INV( D36, Simulações!$I$7,Simulações!$I$8),0))</f>
        <v>70</v>
      </c>
      <c r="F36">
        <f t="shared" ca="1" si="0"/>
        <v>70</v>
      </c>
      <c r="G36">
        <f t="shared" ca="1" si="1"/>
        <v>0</v>
      </c>
      <c r="H36">
        <f t="shared" ca="1" si="2"/>
        <v>454</v>
      </c>
      <c r="I36">
        <f ca="1">IF(B36&lt;=MAX($J$1:J35),   0,   IF(C36&lt;=Simulações!$I$9, 1, 0))</f>
        <v>0</v>
      </c>
      <c r="J36">
        <f ca="1">I36*(B36+ABS(ROUND(_xlfn.NORM.INV( RAND(), Simulações!$I$11,Simulações!$I$12),0)))</f>
        <v>0</v>
      </c>
      <c r="K36">
        <f ca="1">COUNTIF($J$1:J36,B36)*Simulações!$I$6</f>
        <v>0</v>
      </c>
      <c r="L36">
        <f>Simulações!$I$9</f>
        <v>500</v>
      </c>
      <c r="M36" s="4">
        <f ca="1">'Resumo dos dados'!$C$16</f>
        <v>486.87250996015933</v>
      </c>
      <c r="N36">
        <f>Simulações!$I$10</f>
        <v>0</v>
      </c>
    </row>
    <row r="37" spans="2:14" x14ac:dyDescent="0.25">
      <c r="B37">
        <v>35</v>
      </c>
      <c r="C37">
        <f t="shared" ca="1" si="3"/>
        <v>454</v>
      </c>
      <c r="D37" s="22">
        <f t="shared" ca="1" si="4"/>
        <v>0.37048529801341923</v>
      </c>
      <c r="E37">
        <f ca="1">IF(ROUNDDOWN(_xlfn.NORM.INV( D37, Simulações!$I$7,Simulações!$I$8),0) &lt; 0, 0,  ROUNDDOWN(_xlfn.NORM.INV( D37, Simulações!$I$7,Simulações!$I$8),0))</f>
        <v>33</v>
      </c>
      <c r="F37">
        <f t="shared" ca="1" si="0"/>
        <v>33</v>
      </c>
      <c r="G37">
        <f t="shared" ca="1" si="1"/>
        <v>0</v>
      </c>
      <c r="H37">
        <f t="shared" ca="1" si="2"/>
        <v>421</v>
      </c>
      <c r="I37">
        <f ca="1">IF(B37&lt;=MAX($J$1:J36),   0,   IF(C37&lt;=Simulações!$I$9, 1, 0))</f>
        <v>1</v>
      </c>
      <c r="J37">
        <f ca="1">I37*(B37+ABS(ROUND(_xlfn.NORM.INV( RAND(), Simulações!$I$11,Simulações!$I$12),0)))</f>
        <v>45</v>
      </c>
      <c r="K37">
        <f ca="1">COUNTIF($J$1:J37,B37)*Simulações!$I$6</f>
        <v>0</v>
      </c>
      <c r="L37">
        <f>Simulações!$I$9</f>
        <v>500</v>
      </c>
      <c r="M37" s="4">
        <f ca="1">'Resumo dos dados'!$C$16</f>
        <v>486.87250996015933</v>
      </c>
      <c r="N37">
        <f>Simulações!$I$10</f>
        <v>0</v>
      </c>
    </row>
    <row r="38" spans="2:14" x14ac:dyDescent="0.25">
      <c r="B38">
        <v>36</v>
      </c>
      <c r="C38">
        <f t="shared" ca="1" si="3"/>
        <v>421</v>
      </c>
      <c r="D38" s="22">
        <f t="shared" ca="1" si="4"/>
        <v>0.28159829147167326</v>
      </c>
      <c r="E38">
        <f ca="1">IF(ROUNDDOWN(_xlfn.NORM.INV( D38, Simulações!$I$7,Simulações!$I$8),0) &lt; 0, 0,  ROUNDDOWN(_xlfn.NORM.INV( D38, Simulações!$I$7,Simulações!$I$8),0))</f>
        <v>21</v>
      </c>
      <c r="F38">
        <f t="shared" ca="1" si="0"/>
        <v>21</v>
      </c>
      <c r="G38">
        <f t="shared" ca="1" si="1"/>
        <v>0</v>
      </c>
      <c r="H38">
        <f t="shared" ca="1" si="2"/>
        <v>400</v>
      </c>
      <c r="I38">
        <f ca="1">IF(B38&lt;=MAX($J$1:J37),   0,   IF(C38&lt;=Simulações!$I$9, 1, 0))</f>
        <v>0</v>
      </c>
      <c r="J38">
        <f ca="1">I38*(B38+ABS(ROUND(_xlfn.NORM.INV( RAND(), Simulações!$I$11,Simulações!$I$12),0)))</f>
        <v>0</v>
      </c>
      <c r="K38">
        <f ca="1">COUNTIF($J$1:J38,B38)*Simulações!$I$6</f>
        <v>0</v>
      </c>
      <c r="L38">
        <f>Simulações!$I$9</f>
        <v>500</v>
      </c>
      <c r="M38" s="4">
        <f ca="1">'Resumo dos dados'!$C$16</f>
        <v>486.87250996015933</v>
      </c>
      <c r="N38">
        <f>Simulações!$I$10</f>
        <v>0</v>
      </c>
    </row>
    <row r="39" spans="2:14" x14ac:dyDescent="0.25">
      <c r="B39">
        <v>37</v>
      </c>
      <c r="C39">
        <f t="shared" ca="1" si="3"/>
        <v>400</v>
      </c>
      <c r="D39" s="22">
        <f t="shared" ca="1" si="4"/>
        <v>0.70918484800293002</v>
      </c>
      <c r="E39">
        <f ca="1">IF(ROUNDDOWN(_xlfn.NORM.INV( D39, Simulações!$I$7,Simulações!$I$8),0) &lt; 0, 0,  ROUNDDOWN(_xlfn.NORM.INV( D39, Simulações!$I$7,Simulações!$I$8),0))</f>
        <v>77</v>
      </c>
      <c r="F39">
        <f t="shared" ca="1" si="0"/>
        <v>77</v>
      </c>
      <c r="G39">
        <f t="shared" ca="1" si="1"/>
        <v>0</v>
      </c>
      <c r="H39">
        <f t="shared" ca="1" si="2"/>
        <v>323</v>
      </c>
      <c r="I39">
        <f ca="1">IF(B39&lt;=MAX($J$1:J38),   0,   IF(C39&lt;=Simulações!$I$9, 1, 0))</f>
        <v>0</v>
      </c>
      <c r="J39">
        <f ca="1">I39*(B39+ABS(ROUND(_xlfn.NORM.INV( RAND(), Simulações!$I$11,Simulações!$I$12),0)))</f>
        <v>0</v>
      </c>
      <c r="K39">
        <f ca="1">COUNTIF($J$1:J39,B39)*Simulações!$I$6</f>
        <v>0</v>
      </c>
      <c r="L39">
        <f>Simulações!$I$9</f>
        <v>500</v>
      </c>
      <c r="M39" s="4">
        <f ca="1">'Resumo dos dados'!$C$16</f>
        <v>486.87250996015933</v>
      </c>
      <c r="N39">
        <f>Simulações!$I$10</f>
        <v>0</v>
      </c>
    </row>
    <row r="40" spans="2:14" x14ac:dyDescent="0.25">
      <c r="B40">
        <v>38</v>
      </c>
      <c r="C40">
        <f t="shared" ca="1" si="3"/>
        <v>323</v>
      </c>
      <c r="D40" s="22">
        <f t="shared" ca="1" si="4"/>
        <v>0.48542868527333727</v>
      </c>
      <c r="E40">
        <f ca="1">IF(ROUNDDOWN(_xlfn.NORM.INV( D40, Simulações!$I$7,Simulações!$I$8),0) &lt; 0, 0,  ROUNDDOWN(_xlfn.NORM.INV( D40, Simulações!$I$7,Simulações!$I$8),0))</f>
        <v>48</v>
      </c>
      <c r="F40">
        <f t="shared" ca="1" si="0"/>
        <v>48</v>
      </c>
      <c r="G40">
        <f t="shared" ca="1" si="1"/>
        <v>0</v>
      </c>
      <c r="H40">
        <f t="shared" ca="1" si="2"/>
        <v>275</v>
      </c>
      <c r="I40">
        <f ca="1">IF(B40&lt;=MAX($J$1:J39),   0,   IF(C40&lt;=Simulações!$I$9, 1, 0))</f>
        <v>0</v>
      </c>
      <c r="J40">
        <f ca="1">I40*(B40+ABS(ROUND(_xlfn.NORM.INV( RAND(), Simulações!$I$11,Simulações!$I$12),0)))</f>
        <v>0</v>
      </c>
      <c r="K40">
        <f ca="1">COUNTIF($J$1:J40,B40)*Simulações!$I$6</f>
        <v>0</v>
      </c>
      <c r="L40">
        <f>Simulações!$I$9</f>
        <v>500</v>
      </c>
      <c r="M40" s="4">
        <f ca="1">'Resumo dos dados'!$C$16</f>
        <v>486.87250996015933</v>
      </c>
      <c r="N40">
        <f>Simulações!$I$10</f>
        <v>0</v>
      </c>
    </row>
    <row r="41" spans="2:14" x14ac:dyDescent="0.25">
      <c r="B41">
        <v>39</v>
      </c>
      <c r="C41">
        <f t="shared" ca="1" si="3"/>
        <v>275</v>
      </c>
      <c r="D41" s="22">
        <f t="shared" ca="1" si="4"/>
        <v>0.73740707008854756</v>
      </c>
      <c r="E41">
        <f ca="1">IF(ROUNDDOWN(_xlfn.NORM.INV( D41, Simulações!$I$7,Simulações!$I$8),0) &lt; 0, 0,  ROUNDDOWN(_xlfn.NORM.INV( D41, Simulações!$I$7,Simulações!$I$8),0))</f>
        <v>81</v>
      </c>
      <c r="F41">
        <f t="shared" ca="1" si="0"/>
        <v>81</v>
      </c>
      <c r="G41">
        <f t="shared" ca="1" si="1"/>
        <v>0</v>
      </c>
      <c r="H41">
        <f t="shared" ca="1" si="2"/>
        <v>194</v>
      </c>
      <c r="I41">
        <f ca="1">IF(B41&lt;=MAX($J$1:J40),   0,   IF(C41&lt;=Simulações!$I$9, 1, 0))</f>
        <v>0</v>
      </c>
      <c r="J41">
        <f ca="1">I41*(B41+ABS(ROUND(_xlfn.NORM.INV( RAND(), Simulações!$I$11,Simulações!$I$12),0)))</f>
        <v>0</v>
      </c>
      <c r="K41">
        <f ca="1">COUNTIF($J$1:J41,B41)*Simulações!$I$6</f>
        <v>0</v>
      </c>
      <c r="L41">
        <f>Simulações!$I$9</f>
        <v>500</v>
      </c>
      <c r="M41" s="4">
        <f ca="1">'Resumo dos dados'!$C$16</f>
        <v>486.87250996015933</v>
      </c>
      <c r="N41">
        <f>Simulações!$I$10</f>
        <v>0</v>
      </c>
    </row>
    <row r="42" spans="2:14" x14ac:dyDescent="0.25">
      <c r="B42">
        <v>40</v>
      </c>
      <c r="C42">
        <f t="shared" ca="1" si="3"/>
        <v>194</v>
      </c>
      <c r="D42" s="22">
        <f t="shared" ca="1" si="4"/>
        <v>0.29455419324659671</v>
      </c>
      <c r="E42">
        <f ca="1">IF(ROUNDDOWN(_xlfn.NORM.INV( D42, Simulações!$I$7,Simulações!$I$8),0) &lt; 0, 0,  ROUNDDOWN(_xlfn.NORM.INV( D42, Simulações!$I$7,Simulações!$I$8),0))</f>
        <v>22</v>
      </c>
      <c r="F42">
        <f t="shared" ca="1" si="0"/>
        <v>22</v>
      </c>
      <c r="G42">
        <f t="shared" ca="1" si="1"/>
        <v>0</v>
      </c>
      <c r="H42">
        <f t="shared" ca="1" si="2"/>
        <v>172</v>
      </c>
      <c r="I42">
        <f ca="1">IF(B42&lt;=MAX($J$1:J41),   0,   IF(C42&lt;=Simulações!$I$9, 1, 0))</f>
        <v>0</v>
      </c>
      <c r="J42">
        <f ca="1">I42*(B42+ABS(ROUND(_xlfn.NORM.INV( RAND(), Simulações!$I$11,Simulações!$I$12),0)))</f>
        <v>0</v>
      </c>
      <c r="K42">
        <f ca="1">COUNTIF($J$1:J42,B42)*Simulações!$I$6</f>
        <v>0</v>
      </c>
      <c r="L42">
        <f>Simulações!$I$9</f>
        <v>500</v>
      </c>
      <c r="M42" s="4">
        <f ca="1">'Resumo dos dados'!$C$16</f>
        <v>486.87250996015933</v>
      </c>
      <c r="N42">
        <f>Simulações!$I$10</f>
        <v>0</v>
      </c>
    </row>
    <row r="43" spans="2:14" x14ac:dyDescent="0.25">
      <c r="B43">
        <v>41</v>
      </c>
      <c r="C43">
        <f t="shared" ca="1" si="3"/>
        <v>172</v>
      </c>
      <c r="D43" s="22">
        <f t="shared" ca="1" si="4"/>
        <v>0.43821973349821053</v>
      </c>
      <c r="E43">
        <f ca="1">IF(ROUNDDOWN(_xlfn.NORM.INV( D43, Simulações!$I$7,Simulações!$I$8),0) &lt; 0, 0,  ROUNDDOWN(_xlfn.NORM.INV( D43, Simulações!$I$7,Simulações!$I$8),0))</f>
        <v>42</v>
      </c>
      <c r="F43">
        <f t="shared" ca="1" si="0"/>
        <v>42</v>
      </c>
      <c r="G43">
        <f t="shared" ca="1" si="1"/>
        <v>0</v>
      </c>
      <c r="H43">
        <f t="shared" ca="1" si="2"/>
        <v>130</v>
      </c>
      <c r="I43">
        <f ca="1">IF(B43&lt;=MAX($J$1:J42),   0,   IF(C43&lt;=Simulações!$I$9, 1, 0))</f>
        <v>0</v>
      </c>
      <c r="J43">
        <f ca="1">I43*(B43+ABS(ROUND(_xlfn.NORM.INV( RAND(), Simulações!$I$11,Simulações!$I$12),0)))</f>
        <v>0</v>
      </c>
      <c r="K43">
        <f ca="1">COUNTIF($J$1:J43,B43)*Simulações!$I$6</f>
        <v>0</v>
      </c>
      <c r="L43">
        <f>Simulações!$I$9</f>
        <v>500</v>
      </c>
      <c r="M43" s="4">
        <f ca="1">'Resumo dos dados'!$C$16</f>
        <v>486.87250996015933</v>
      </c>
      <c r="N43">
        <f>Simulações!$I$10</f>
        <v>0</v>
      </c>
    </row>
    <row r="44" spans="2:14" x14ac:dyDescent="0.25">
      <c r="B44">
        <v>42</v>
      </c>
      <c r="C44">
        <f t="shared" ca="1" si="3"/>
        <v>130</v>
      </c>
      <c r="D44" s="22">
        <f t="shared" ca="1" si="4"/>
        <v>0.42641237060883896</v>
      </c>
      <c r="E44">
        <f ca="1">IF(ROUNDDOWN(_xlfn.NORM.INV( D44, Simulações!$I$7,Simulações!$I$8),0) &lt; 0, 0,  ROUNDDOWN(_xlfn.NORM.INV( D44, Simulações!$I$7,Simulações!$I$8),0))</f>
        <v>40</v>
      </c>
      <c r="F44">
        <f t="shared" ca="1" si="0"/>
        <v>40</v>
      </c>
      <c r="G44">
        <f t="shared" ca="1" si="1"/>
        <v>0</v>
      </c>
      <c r="H44">
        <f t="shared" ca="1" si="2"/>
        <v>90</v>
      </c>
      <c r="I44">
        <f ca="1">IF(B44&lt;=MAX($J$1:J43),   0,   IF(C44&lt;=Simulações!$I$9, 1, 0))</f>
        <v>0</v>
      </c>
      <c r="J44">
        <f ca="1">I44*(B44+ABS(ROUND(_xlfn.NORM.INV( RAND(), Simulações!$I$11,Simulações!$I$12),0)))</f>
        <v>0</v>
      </c>
      <c r="K44">
        <f ca="1">COUNTIF($J$1:J44,B44)*Simulações!$I$6</f>
        <v>0</v>
      </c>
      <c r="L44">
        <f>Simulações!$I$9</f>
        <v>500</v>
      </c>
      <c r="M44" s="4">
        <f ca="1">'Resumo dos dados'!$C$16</f>
        <v>486.87250996015933</v>
      </c>
      <c r="N44">
        <f>Simulações!$I$10</f>
        <v>0</v>
      </c>
    </row>
    <row r="45" spans="2:14" x14ac:dyDescent="0.25">
      <c r="B45">
        <v>43</v>
      </c>
      <c r="C45">
        <f t="shared" ca="1" si="3"/>
        <v>90</v>
      </c>
      <c r="D45" s="22">
        <f t="shared" ca="1" si="4"/>
        <v>4.0079036962929804E-2</v>
      </c>
      <c r="E45">
        <f ca="1">IF(ROUNDDOWN(_xlfn.NORM.INV( D45, Simulações!$I$7,Simulações!$I$8),0) &lt; 0, 0,  ROUNDDOWN(_xlfn.NORM.INV( D45, Simulações!$I$7,Simulações!$I$8),0))</f>
        <v>0</v>
      </c>
      <c r="F45">
        <f t="shared" ca="1" si="0"/>
        <v>0</v>
      </c>
      <c r="G45">
        <f t="shared" ca="1" si="1"/>
        <v>0</v>
      </c>
      <c r="H45">
        <f t="shared" ca="1" si="2"/>
        <v>90</v>
      </c>
      <c r="I45">
        <f ca="1">IF(B45&lt;=MAX($J$1:J44),   0,   IF(C45&lt;=Simulações!$I$9, 1, 0))</f>
        <v>0</v>
      </c>
      <c r="J45">
        <f ca="1">I45*(B45+ABS(ROUND(_xlfn.NORM.INV( RAND(), Simulações!$I$11,Simulações!$I$12),0)))</f>
        <v>0</v>
      </c>
      <c r="K45">
        <f ca="1">COUNTIF($J$1:J45,B45)*Simulações!$I$6</f>
        <v>0</v>
      </c>
      <c r="L45">
        <f>Simulações!$I$9</f>
        <v>500</v>
      </c>
      <c r="M45" s="4">
        <f ca="1">'Resumo dos dados'!$C$16</f>
        <v>486.87250996015933</v>
      </c>
      <c r="N45">
        <f>Simulações!$I$10</f>
        <v>0</v>
      </c>
    </row>
    <row r="46" spans="2:14" x14ac:dyDescent="0.25">
      <c r="B46">
        <v>44</v>
      </c>
      <c r="C46">
        <f t="shared" ca="1" si="3"/>
        <v>90</v>
      </c>
      <c r="D46" s="22">
        <f t="shared" ca="1" si="4"/>
        <v>0.57369593035679034</v>
      </c>
      <c r="E46">
        <f ca="1">IF(ROUNDDOWN(_xlfn.NORM.INV( D46, Simulações!$I$7,Simulações!$I$8),0) &lt; 0, 0,  ROUNDDOWN(_xlfn.NORM.INV( D46, Simulações!$I$7,Simulações!$I$8),0))</f>
        <v>59</v>
      </c>
      <c r="F46">
        <f t="shared" ca="1" si="0"/>
        <v>59</v>
      </c>
      <c r="G46">
        <f t="shared" ca="1" si="1"/>
        <v>0</v>
      </c>
      <c r="H46">
        <f t="shared" ca="1" si="2"/>
        <v>31</v>
      </c>
      <c r="I46">
        <f ca="1">IF(B46&lt;=MAX($J$1:J45),   0,   IF(C46&lt;=Simulações!$I$9, 1, 0))</f>
        <v>0</v>
      </c>
      <c r="J46">
        <f ca="1">I46*(B46+ABS(ROUND(_xlfn.NORM.INV( RAND(), Simulações!$I$11,Simulações!$I$12),0)))</f>
        <v>0</v>
      </c>
      <c r="K46">
        <f ca="1">COUNTIF($J$1:J46,B46)*Simulações!$I$6</f>
        <v>0</v>
      </c>
      <c r="L46">
        <f>Simulações!$I$9</f>
        <v>500</v>
      </c>
      <c r="M46" s="4">
        <f ca="1">'Resumo dos dados'!$C$16</f>
        <v>486.87250996015933</v>
      </c>
      <c r="N46">
        <f>Simulações!$I$10</f>
        <v>0</v>
      </c>
    </row>
    <row r="47" spans="2:14" x14ac:dyDescent="0.25">
      <c r="B47">
        <v>45</v>
      </c>
      <c r="C47">
        <f t="shared" ca="1" si="3"/>
        <v>31</v>
      </c>
      <c r="D47" s="22">
        <f t="shared" ca="1" si="4"/>
        <v>0.88012206126212622</v>
      </c>
      <c r="E47">
        <f ca="1">IF(ROUNDDOWN(_xlfn.NORM.INV( D47, Simulações!$I$7,Simulações!$I$8),0) &lt; 0, 0,  ROUNDDOWN(_xlfn.NORM.INV( D47, Simulações!$I$7,Simulações!$I$8),0))</f>
        <v>108</v>
      </c>
      <c r="F47">
        <f t="shared" ca="1" si="0"/>
        <v>31</v>
      </c>
      <c r="G47">
        <f t="shared" ca="1" si="1"/>
        <v>77</v>
      </c>
      <c r="H47">
        <f t="shared" ca="1" si="2"/>
        <v>0</v>
      </c>
      <c r="I47">
        <f ca="1">IF(B47&lt;=MAX($J$1:J46),   0,   IF(C47&lt;=Simulações!$I$9, 1, 0))</f>
        <v>0</v>
      </c>
      <c r="J47">
        <f ca="1">I47*(B47+ABS(ROUND(_xlfn.NORM.INV( RAND(), Simulações!$I$11,Simulações!$I$12),0)))</f>
        <v>0</v>
      </c>
      <c r="K47">
        <f ca="1">COUNTIF($J$1:J47,B47)*Simulações!$I$6</f>
        <v>1000</v>
      </c>
      <c r="L47">
        <f>Simulações!$I$9</f>
        <v>500</v>
      </c>
      <c r="M47" s="4">
        <f ca="1">'Resumo dos dados'!$C$16</f>
        <v>486.87250996015933</v>
      </c>
      <c r="N47">
        <f>Simulações!$I$10</f>
        <v>0</v>
      </c>
    </row>
    <row r="48" spans="2:14" x14ac:dyDescent="0.25">
      <c r="B48">
        <v>46</v>
      </c>
      <c r="C48">
        <f t="shared" ca="1" si="3"/>
        <v>1000</v>
      </c>
      <c r="D48" s="22">
        <f t="shared" ca="1" si="4"/>
        <v>0.69360585936822994</v>
      </c>
      <c r="E48">
        <f ca="1">IF(ROUNDDOWN(_xlfn.NORM.INV( D48, Simulações!$I$7,Simulações!$I$8),0) &lt; 0, 0,  ROUNDDOWN(_xlfn.NORM.INV( D48, Simulações!$I$7,Simulações!$I$8),0))</f>
        <v>75</v>
      </c>
      <c r="F48">
        <f t="shared" ca="1" si="0"/>
        <v>75</v>
      </c>
      <c r="G48">
        <f t="shared" ca="1" si="1"/>
        <v>0</v>
      </c>
      <c r="H48">
        <f t="shared" ca="1" si="2"/>
        <v>925</v>
      </c>
      <c r="I48">
        <f ca="1">IF(B48&lt;=MAX($J$1:J47),   0,   IF(C48&lt;=Simulações!$I$9, 1, 0))</f>
        <v>0</v>
      </c>
      <c r="J48">
        <f ca="1">I48*(B48+ABS(ROUND(_xlfn.NORM.INV( RAND(), Simulações!$I$11,Simulações!$I$12),0)))</f>
        <v>0</v>
      </c>
      <c r="K48">
        <f ca="1">COUNTIF($J$1:J48,B48)*Simulações!$I$6</f>
        <v>0</v>
      </c>
      <c r="L48">
        <f>Simulações!$I$9</f>
        <v>500</v>
      </c>
      <c r="M48" s="4">
        <f ca="1">'Resumo dos dados'!$C$16</f>
        <v>486.87250996015933</v>
      </c>
      <c r="N48">
        <f>Simulações!$I$10</f>
        <v>0</v>
      </c>
    </row>
    <row r="49" spans="2:14" x14ac:dyDescent="0.25">
      <c r="B49">
        <v>47</v>
      </c>
      <c r="C49">
        <f t="shared" ca="1" si="3"/>
        <v>925</v>
      </c>
      <c r="D49" s="22">
        <f t="shared" ca="1" si="4"/>
        <v>0.3920835062997482</v>
      </c>
      <c r="E49">
        <f ca="1">IF(ROUNDDOWN(_xlfn.NORM.INV( D49, Simulações!$I$7,Simulações!$I$8),0) &lt; 0, 0,  ROUNDDOWN(_xlfn.NORM.INV( D49, Simulações!$I$7,Simulações!$I$8),0))</f>
        <v>36</v>
      </c>
      <c r="F49">
        <f t="shared" ca="1" si="0"/>
        <v>36</v>
      </c>
      <c r="G49">
        <f t="shared" ca="1" si="1"/>
        <v>0</v>
      </c>
      <c r="H49">
        <f t="shared" ca="1" si="2"/>
        <v>889</v>
      </c>
      <c r="I49">
        <f ca="1">IF(B49&lt;=MAX($J$1:J48),   0,   IF(C49&lt;=Simulações!$I$9, 1, 0))</f>
        <v>0</v>
      </c>
      <c r="J49">
        <f ca="1">I49*(B49+ABS(ROUND(_xlfn.NORM.INV( RAND(), Simulações!$I$11,Simulações!$I$12),0)))</f>
        <v>0</v>
      </c>
      <c r="K49">
        <f ca="1">COUNTIF($J$1:J49,B49)*Simulações!$I$6</f>
        <v>0</v>
      </c>
      <c r="L49">
        <f>Simulações!$I$9</f>
        <v>500</v>
      </c>
      <c r="M49" s="4">
        <f ca="1">'Resumo dos dados'!$C$16</f>
        <v>486.87250996015933</v>
      </c>
      <c r="N49">
        <f>Simulações!$I$10</f>
        <v>0</v>
      </c>
    </row>
    <row r="50" spans="2:14" x14ac:dyDescent="0.25">
      <c r="B50">
        <v>48</v>
      </c>
      <c r="C50">
        <f t="shared" ca="1" si="3"/>
        <v>889</v>
      </c>
      <c r="D50" s="22">
        <f t="shared" ca="1" si="4"/>
        <v>0.54303462236300515</v>
      </c>
      <c r="E50">
        <f ca="1">IF(ROUNDDOWN(_xlfn.NORM.INV( D50, Simulações!$I$7,Simulações!$I$8),0) &lt; 0, 0,  ROUNDDOWN(_xlfn.NORM.INV( D50, Simulações!$I$7,Simulações!$I$8),0))</f>
        <v>55</v>
      </c>
      <c r="F50">
        <f t="shared" ca="1" si="0"/>
        <v>55</v>
      </c>
      <c r="G50">
        <f t="shared" ca="1" si="1"/>
        <v>0</v>
      </c>
      <c r="H50">
        <f t="shared" ca="1" si="2"/>
        <v>834</v>
      </c>
      <c r="I50">
        <f ca="1">IF(B50&lt;=MAX($J$1:J49),   0,   IF(C50&lt;=Simulações!$I$9, 1, 0))</f>
        <v>0</v>
      </c>
      <c r="J50">
        <f ca="1">I50*(B50+ABS(ROUND(_xlfn.NORM.INV( RAND(), Simulações!$I$11,Simulações!$I$12),0)))</f>
        <v>0</v>
      </c>
      <c r="K50">
        <f ca="1">COUNTIF($J$1:J50,B50)*Simulações!$I$6</f>
        <v>0</v>
      </c>
      <c r="L50">
        <f>Simulações!$I$9</f>
        <v>500</v>
      </c>
      <c r="M50" s="4">
        <f ca="1">'Resumo dos dados'!$C$16</f>
        <v>486.87250996015933</v>
      </c>
      <c r="N50">
        <f>Simulações!$I$10</f>
        <v>0</v>
      </c>
    </row>
    <row r="51" spans="2:14" x14ac:dyDescent="0.25">
      <c r="B51">
        <v>49</v>
      </c>
      <c r="C51">
        <f t="shared" ca="1" si="3"/>
        <v>834</v>
      </c>
      <c r="D51" s="22">
        <f t="shared" ca="1" si="4"/>
        <v>0.38341626253010097</v>
      </c>
      <c r="E51">
        <f ca="1">IF(ROUNDDOWN(_xlfn.NORM.INV( D51, Simulações!$I$7,Simulações!$I$8),0) &lt; 0, 0,  ROUNDDOWN(_xlfn.NORM.INV( D51, Simulações!$I$7,Simulações!$I$8),0))</f>
        <v>35</v>
      </c>
      <c r="F51">
        <f t="shared" ca="1" si="0"/>
        <v>35</v>
      </c>
      <c r="G51">
        <f t="shared" ca="1" si="1"/>
        <v>0</v>
      </c>
      <c r="H51">
        <f t="shared" ca="1" si="2"/>
        <v>799</v>
      </c>
      <c r="I51">
        <f ca="1">IF(B51&lt;=MAX($J$1:J50),   0,   IF(C51&lt;=Simulações!$I$9, 1, 0))</f>
        <v>0</v>
      </c>
      <c r="J51">
        <f ca="1">I51*(B51+ABS(ROUND(_xlfn.NORM.INV( RAND(), Simulações!$I$11,Simulações!$I$12),0)))</f>
        <v>0</v>
      </c>
      <c r="K51">
        <f ca="1">COUNTIF($J$1:J51,B51)*Simulações!$I$6</f>
        <v>0</v>
      </c>
      <c r="L51">
        <f>Simulações!$I$9</f>
        <v>500</v>
      </c>
      <c r="M51" s="4">
        <f ca="1">'Resumo dos dados'!$C$16</f>
        <v>486.87250996015933</v>
      </c>
      <c r="N51">
        <f>Simulações!$I$10</f>
        <v>0</v>
      </c>
    </row>
    <row r="52" spans="2:14" x14ac:dyDescent="0.25">
      <c r="B52">
        <v>50</v>
      </c>
      <c r="C52">
        <f t="shared" ca="1" si="3"/>
        <v>799</v>
      </c>
      <c r="D52" s="22">
        <f t="shared" ca="1" si="4"/>
        <v>0.37554250068651629</v>
      </c>
      <c r="E52">
        <f ca="1">IF(ROUNDDOWN(_xlfn.NORM.INV( D52, Simulações!$I$7,Simulações!$I$8),0) &lt; 0, 0,  ROUNDDOWN(_xlfn.NORM.INV( D52, Simulações!$I$7,Simulações!$I$8),0))</f>
        <v>34</v>
      </c>
      <c r="F52">
        <f t="shared" ca="1" si="0"/>
        <v>34</v>
      </c>
      <c r="G52">
        <f t="shared" ca="1" si="1"/>
        <v>0</v>
      </c>
      <c r="H52">
        <f t="shared" ca="1" si="2"/>
        <v>765</v>
      </c>
      <c r="I52">
        <f ca="1">IF(B52&lt;=MAX($J$1:J51),   0,   IF(C52&lt;=Simulações!$I$9, 1, 0))</f>
        <v>0</v>
      </c>
      <c r="J52">
        <f ca="1">I52*(B52+ABS(ROUND(_xlfn.NORM.INV( RAND(), Simulações!$I$11,Simulações!$I$12),0)))</f>
        <v>0</v>
      </c>
      <c r="K52">
        <f ca="1">COUNTIF($J$1:J52,B52)*Simulações!$I$6</f>
        <v>0</v>
      </c>
      <c r="L52">
        <f>Simulações!$I$9</f>
        <v>500</v>
      </c>
      <c r="M52" s="4">
        <f ca="1">'Resumo dos dados'!$C$16</f>
        <v>486.87250996015933</v>
      </c>
      <c r="N52">
        <f>Simulações!$I$10</f>
        <v>0</v>
      </c>
    </row>
    <row r="53" spans="2:14" x14ac:dyDescent="0.25">
      <c r="B53">
        <v>51</v>
      </c>
      <c r="C53">
        <f t="shared" ca="1" si="3"/>
        <v>765</v>
      </c>
      <c r="D53" s="22">
        <f t="shared" ca="1" si="4"/>
        <v>0.2068600148251144</v>
      </c>
      <c r="E53">
        <f ca="1">IF(ROUNDDOWN(_xlfn.NORM.INV( D53, Simulações!$I$7,Simulações!$I$8),0) &lt; 0, 0,  ROUNDDOWN(_xlfn.NORM.INV( D53, Simulações!$I$7,Simulações!$I$8),0))</f>
        <v>9</v>
      </c>
      <c r="F53">
        <f t="shared" ca="1" si="0"/>
        <v>9</v>
      </c>
      <c r="G53">
        <f t="shared" ca="1" si="1"/>
        <v>0</v>
      </c>
      <c r="H53">
        <f t="shared" ca="1" si="2"/>
        <v>756</v>
      </c>
      <c r="I53">
        <f ca="1">IF(B53&lt;=MAX($J$1:J52),   0,   IF(C53&lt;=Simulações!$I$9, 1, 0))</f>
        <v>0</v>
      </c>
      <c r="J53">
        <f ca="1">I53*(B53+ABS(ROUND(_xlfn.NORM.INV( RAND(), Simulações!$I$11,Simulações!$I$12),0)))</f>
        <v>0</v>
      </c>
      <c r="K53">
        <f ca="1">COUNTIF($J$1:J53,B53)*Simulações!$I$6</f>
        <v>0</v>
      </c>
      <c r="L53">
        <f>Simulações!$I$9</f>
        <v>500</v>
      </c>
      <c r="M53" s="4">
        <f ca="1">'Resumo dos dados'!$C$16</f>
        <v>486.87250996015933</v>
      </c>
      <c r="N53">
        <f>Simulações!$I$10</f>
        <v>0</v>
      </c>
    </row>
    <row r="54" spans="2:14" x14ac:dyDescent="0.25">
      <c r="B54">
        <v>52</v>
      </c>
      <c r="C54">
        <f t="shared" ca="1" si="3"/>
        <v>756</v>
      </c>
      <c r="D54" s="22">
        <f t="shared" ca="1" si="4"/>
        <v>0.75986974150903275</v>
      </c>
      <c r="E54">
        <f ca="1">IF(ROUNDDOWN(_xlfn.NORM.INV( D54, Simulações!$I$7,Simulações!$I$8),0) &lt; 0, 0,  ROUNDDOWN(_xlfn.NORM.INV( D54, Simulações!$I$7,Simulações!$I$8),0))</f>
        <v>85</v>
      </c>
      <c r="F54">
        <f t="shared" ca="1" si="0"/>
        <v>85</v>
      </c>
      <c r="G54">
        <f t="shared" ca="1" si="1"/>
        <v>0</v>
      </c>
      <c r="H54">
        <f t="shared" ca="1" si="2"/>
        <v>671</v>
      </c>
      <c r="I54">
        <f ca="1">IF(B54&lt;=MAX($J$1:J53),   0,   IF(C54&lt;=Simulações!$I$9, 1, 0))</f>
        <v>0</v>
      </c>
      <c r="J54">
        <f ca="1">I54*(B54+ABS(ROUND(_xlfn.NORM.INV( RAND(), Simulações!$I$11,Simulações!$I$12),0)))</f>
        <v>0</v>
      </c>
      <c r="K54">
        <f ca="1">COUNTIF($J$1:J54,B54)*Simulações!$I$6</f>
        <v>0</v>
      </c>
      <c r="L54">
        <f>Simulações!$I$9</f>
        <v>500</v>
      </c>
      <c r="M54" s="4">
        <f ca="1">'Resumo dos dados'!$C$16</f>
        <v>486.87250996015933</v>
      </c>
      <c r="N54">
        <f>Simulações!$I$10</f>
        <v>0</v>
      </c>
    </row>
    <row r="55" spans="2:14" x14ac:dyDescent="0.25">
      <c r="B55">
        <v>53</v>
      </c>
      <c r="C55">
        <f t="shared" ca="1" si="3"/>
        <v>671</v>
      </c>
      <c r="D55" s="22">
        <f t="shared" ca="1" si="4"/>
        <v>5.6015301808817086E-2</v>
      </c>
      <c r="E55">
        <f ca="1">IF(ROUNDDOWN(_xlfn.NORM.INV( D55, Simulações!$I$7,Simulações!$I$8),0) &lt; 0, 0,  ROUNDDOWN(_xlfn.NORM.INV( D55, Simulações!$I$7,Simulações!$I$8),0))</f>
        <v>0</v>
      </c>
      <c r="F55">
        <f t="shared" ca="1" si="0"/>
        <v>0</v>
      </c>
      <c r="G55">
        <f t="shared" ca="1" si="1"/>
        <v>0</v>
      </c>
      <c r="H55">
        <f t="shared" ca="1" si="2"/>
        <v>671</v>
      </c>
      <c r="I55">
        <f ca="1">IF(B55&lt;=MAX($J$1:J54),   0,   IF(C55&lt;=Simulações!$I$9, 1, 0))</f>
        <v>0</v>
      </c>
      <c r="J55">
        <f ca="1">I55*(B55+ABS(ROUND(_xlfn.NORM.INV( RAND(), Simulações!$I$11,Simulações!$I$12),0)))</f>
        <v>0</v>
      </c>
      <c r="K55">
        <f ca="1">COUNTIF($J$1:J55,B55)*Simulações!$I$6</f>
        <v>0</v>
      </c>
      <c r="L55">
        <f>Simulações!$I$9</f>
        <v>500</v>
      </c>
      <c r="M55" s="4">
        <f ca="1">'Resumo dos dados'!$C$16</f>
        <v>486.87250996015933</v>
      </c>
      <c r="N55">
        <f>Simulações!$I$10</f>
        <v>0</v>
      </c>
    </row>
    <row r="56" spans="2:14" x14ac:dyDescent="0.25">
      <c r="B56">
        <v>54</v>
      </c>
      <c r="C56">
        <f t="shared" ca="1" si="3"/>
        <v>671</v>
      </c>
      <c r="D56" s="22">
        <f t="shared" ca="1" si="4"/>
        <v>0.47447098164420598</v>
      </c>
      <c r="E56">
        <f ca="1">IF(ROUNDDOWN(_xlfn.NORM.INV( D56, Simulações!$I$7,Simulações!$I$8),0) &lt; 0, 0,  ROUNDDOWN(_xlfn.NORM.INV( D56, Simulações!$I$7,Simulações!$I$8),0))</f>
        <v>46</v>
      </c>
      <c r="F56">
        <f t="shared" ca="1" si="0"/>
        <v>46</v>
      </c>
      <c r="G56">
        <f t="shared" ca="1" si="1"/>
        <v>0</v>
      </c>
      <c r="H56">
        <f t="shared" ca="1" si="2"/>
        <v>625</v>
      </c>
      <c r="I56">
        <f ca="1">IF(B56&lt;=MAX($J$1:J55),   0,   IF(C56&lt;=Simulações!$I$9, 1, 0))</f>
        <v>0</v>
      </c>
      <c r="J56">
        <f ca="1">I56*(B56+ABS(ROUND(_xlfn.NORM.INV( RAND(), Simulações!$I$11,Simulações!$I$12),0)))</f>
        <v>0</v>
      </c>
      <c r="K56">
        <f ca="1">COUNTIF($J$1:J56,B56)*Simulações!$I$6</f>
        <v>0</v>
      </c>
      <c r="L56">
        <f>Simulações!$I$9</f>
        <v>500</v>
      </c>
      <c r="M56" s="4">
        <f ca="1">'Resumo dos dados'!$C$16</f>
        <v>486.87250996015933</v>
      </c>
      <c r="N56">
        <f>Simulações!$I$10</f>
        <v>0</v>
      </c>
    </row>
    <row r="57" spans="2:14" x14ac:dyDescent="0.25">
      <c r="B57">
        <v>55</v>
      </c>
      <c r="C57">
        <f t="shared" ca="1" si="3"/>
        <v>625</v>
      </c>
      <c r="D57" s="22">
        <f t="shared" ca="1" si="4"/>
        <v>0.72689331309620087</v>
      </c>
      <c r="E57">
        <f ca="1">IF(ROUNDDOWN(_xlfn.NORM.INV( D57, Simulações!$I$7,Simulações!$I$8),0) &lt; 0, 0,  ROUNDDOWN(_xlfn.NORM.INV( D57, Simulações!$I$7,Simulações!$I$8),0))</f>
        <v>80</v>
      </c>
      <c r="F57">
        <f t="shared" ca="1" si="0"/>
        <v>80</v>
      </c>
      <c r="G57">
        <f t="shared" ca="1" si="1"/>
        <v>0</v>
      </c>
      <c r="H57">
        <f t="shared" ca="1" si="2"/>
        <v>545</v>
      </c>
      <c r="I57">
        <f ca="1">IF(B57&lt;=MAX($J$1:J56),   0,   IF(C57&lt;=Simulações!$I$9, 1, 0))</f>
        <v>0</v>
      </c>
      <c r="J57">
        <f ca="1">I57*(B57+ABS(ROUND(_xlfn.NORM.INV( RAND(), Simulações!$I$11,Simulações!$I$12),0)))</f>
        <v>0</v>
      </c>
      <c r="K57">
        <f ca="1">COUNTIF($J$1:J57,B57)*Simulações!$I$6</f>
        <v>0</v>
      </c>
      <c r="L57">
        <f>Simulações!$I$9</f>
        <v>500</v>
      </c>
      <c r="M57" s="4">
        <f ca="1">'Resumo dos dados'!$C$16</f>
        <v>486.87250996015933</v>
      </c>
      <c r="N57">
        <f>Simulações!$I$10</f>
        <v>0</v>
      </c>
    </row>
    <row r="58" spans="2:14" x14ac:dyDescent="0.25">
      <c r="B58">
        <v>56</v>
      </c>
      <c r="C58">
        <f t="shared" ca="1" si="3"/>
        <v>545</v>
      </c>
      <c r="D58" s="22">
        <f t="shared" ca="1" si="4"/>
        <v>0.42578118801039522</v>
      </c>
      <c r="E58">
        <f ca="1">IF(ROUNDDOWN(_xlfn.NORM.INV( D58, Simulações!$I$7,Simulações!$I$8),0) &lt; 0, 0,  ROUNDDOWN(_xlfn.NORM.INV( D58, Simulações!$I$7,Simulações!$I$8),0))</f>
        <v>40</v>
      </c>
      <c r="F58">
        <f t="shared" ca="1" si="0"/>
        <v>40</v>
      </c>
      <c r="G58">
        <f t="shared" ca="1" si="1"/>
        <v>0</v>
      </c>
      <c r="H58">
        <f t="shared" ca="1" si="2"/>
        <v>505</v>
      </c>
      <c r="I58">
        <f ca="1">IF(B58&lt;=MAX($J$1:J57),   0,   IF(C58&lt;=Simulações!$I$9, 1, 0))</f>
        <v>0</v>
      </c>
      <c r="J58">
        <f ca="1">I58*(B58+ABS(ROUND(_xlfn.NORM.INV( RAND(), Simulações!$I$11,Simulações!$I$12),0)))</f>
        <v>0</v>
      </c>
      <c r="K58">
        <f ca="1">COUNTIF($J$1:J58,B58)*Simulações!$I$6</f>
        <v>0</v>
      </c>
      <c r="L58">
        <f>Simulações!$I$9</f>
        <v>500</v>
      </c>
      <c r="M58" s="4">
        <f ca="1">'Resumo dos dados'!$C$16</f>
        <v>486.87250996015933</v>
      </c>
      <c r="N58">
        <f>Simulações!$I$10</f>
        <v>0</v>
      </c>
    </row>
    <row r="59" spans="2:14" x14ac:dyDescent="0.25">
      <c r="B59">
        <v>57</v>
      </c>
      <c r="C59">
        <f t="shared" ca="1" si="3"/>
        <v>505</v>
      </c>
      <c r="D59" s="22">
        <f t="shared" ca="1" si="4"/>
        <v>0.15169798782815958</v>
      </c>
      <c r="E59">
        <f ca="1">IF(ROUNDDOWN(_xlfn.NORM.INV( D59, Simulações!$I$7,Simulações!$I$8),0) &lt; 0, 0,  ROUNDDOWN(_xlfn.NORM.INV( D59, Simulações!$I$7,Simulações!$I$8),0))</f>
        <v>0</v>
      </c>
      <c r="F59">
        <f t="shared" ca="1" si="0"/>
        <v>0</v>
      </c>
      <c r="G59">
        <f t="shared" ca="1" si="1"/>
        <v>0</v>
      </c>
      <c r="H59">
        <f t="shared" ca="1" si="2"/>
        <v>505</v>
      </c>
      <c r="I59">
        <f ca="1">IF(B59&lt;=MAX($J$1:J58),   0,   IF(C59&lt;=Simulações!$I$9, 1, 0))</f>
        <v>0</v>
      </c>
      <c r="J59">
        <f ca="1">I59*(B59+ABS(ROUND(_xlfn.NORM.INV( RAND(), Simulações!$I$11,Simulações!$I$12),0)))</f>
        <v>0</v>
      </c>
      <c r="K59">
        <f ca="1">COUNTIF($J$1:J59,B59)*Simulações!$I$6</f>
        <v>0</v>
      </c>
      <c r="L59">
        <f>Simulações!$I$9</f>
        <v>500</v>
      </c>
      <c r="M59" s="4">
        <f ca="1">'Resumo dos dados'!$C$16</f>
        <v>486.87250996015933</v>
      </c>
      <c r="N59">
        <f>Simulações!$I$10</f>
        <v>0</v>
      </c>
    </row>
    <row r="60" spans="2:14" x14ac:dyDescent="0.25">
      <c r="B60">
        <v>58</v>
      </c>
      <c r="C60">
        <f t="shared" ca="1" si="3"/>
        <v>505</v>
      </c>
      <c r="D60" s="22">
        <f t="shared" ca="1" si="4"/>
        <v>0.43147988368642887</v>
      </c>
      <c r="E60">
        <f ca="1">IF(ROUNDDOWN(_xlfn.NORM.INV( D60, Simulações!$I$7,Simulações!$I$8),0) &lt; 0, 0,  ROUNDDOWN(_xlfn.NORM.INV( D60, Simulações!$I$7,Simulações!$I$8),0))</f>
        <v>41</v>
      </c>
      <c r="F60">
        <f t="shared" ca="1" si="0"/>
        <v>41</v>
      </c>
      <c r="G60">
        <f t="shared" ca="1" si="1"/>
        <v>0</v>
      </c>
      <c r="H60">
        <f t="shared" ca="1" si="2"/>
        <v>464</v>
      </c>
      <c r="I60">
        <f ca="1">IF(B60&lt;=MAX($J$1:J59),   0,   IF(C60&lt;=Simulações!$I$9, 1, 0))</f>
        <v>0</v>
      </c>
      <c r="J60">
        <f ca="1">I60*(B60+ABS(ROUND(_xlfn.NORM.INV( RAND(), Simulações!$I$11,Simulações!$I$12),0)))</f>
        <v>0</v>
      </c>
      <c r="K60">
        <f ca="1">COUNTIF($J$1:J60,B60)*Simulações!$I$6</f>
        <v>0</v>
      </c>
      <c r="L60">
        <f>Simulações!$I$9</f>
        <v>500</v>
      </c>
      <c r="M60" s="4">
        <f ca="1">'Resumo dos dados'!$C$16</f>
        <v>486.87250996015933</v>
      </c>
      <c r="N60">
        <f>Simulações!$I$10</f>
        <v>0</v>
      </c>
    </row>
    <row r="61" spans="2:14" x14ac:dyDescent="0.25">
      <c r="B61">
        <v>59</v>
      </c>
      <c r="C61">
        <f t="shared" ca="1" si="3"/>
        <v>464</v>
      </c>
      <c r="D61" s="22">
        <f t="shared" ca="1" si="4"/>
        <v>0.67636963197177558</v>
      </c>
      <c r="E61">
        <f ca="1">IF(ROUNDDOWN(_xlfn.NORM.INV( D61, Simulações!$I$7,Simulações!$I$8),0) &lt; 0, 0,  ROUNDDOWN(_xlfn.NORM.INV( D61, Simulações!$I$7,Simulações!$I$8),0))</f>
        <v>72</v>
      </c>
      <c r="F61">
        <f t="shared" ca="1" si="0"/>
        <v>72</v>
      </c>
      <c r="G61">
        <f t="shared" ca="1" si="1"/>
        <v>0</v>
      </c>
      <c r="H61">
        <f t="shared" ca="1" si="2"/>
        <v>392</v>
      </c>
      <c r="I61">
        <f ca="1">IF(B61&lt;=MAX($J$1:J60),   0,   IF(C61&lt;=Simulações!$I$9, 1, 0))</f>
        <v>1</v>
      </c>
      <c r="J61">
        <f ca="1">I61*(B61+ABS(ROUND(_xlfn.NORM.INV( RAND(), Simulações!$I$11,Simulações!$I$12),0)))</f>
        <v>69</v>
      </c>
      <c r="K61">
        <f ca="1">COUNTIF($J$1:J61,B61)*Simulações!$I$6</f>
        <v>0</v>
      </c>
      <c r="L61">
        <f>Simulações!$I$9</f>
        <v>500</v>
      </c>
      <c r="M61" s="4">
        <f ca="1">'Resumo dos dados'!$C$16</f>
        <v>486.87250996015933</v>
      </c>
      <c r="N61">
        <f>Simulações!$I$10</f>
        <v>0</v>
      </c>
    </row>
    <row r="62" spans="2:14" x14ac:dyDescent="0.25">
      <c r="B62">
        <v>60</v>
      </c>
      <c r="C62">
        <f t="shared" ca="1" si="3"/>
        <v>392</v>
      </c>
      <c r="D62" s="22">
        <f t="shared" ca="1" si="4"/>
        <v>0.83292199090882801</v>
      </c>
      <c r="E62">
        <f ca="1">IF(ROUNDDOWN(_xlfn.NORM.INV( D62, Simulações!$I$7,Simulações!$I$8),0) &lt; 0, 0,  ROUNDDOWN(_xlfn.NORM.INV( D62, Simulações!$I$7,Simulações!$I$8),0))</f>
        <v>98</v>
      </c>
      <c r="F62">
        <f t="shared" ca="1" si="0"/>
        <v>98</v>
      </c>
      <c r="G62">
        <f t="shared" ca="1" si="1"/>
        <v>0</v>
      </c>
      <c r="H62">
        <f t="shared" ca="1" si="2"/>
        <v>294</v>
      </c>
      <c r="I62">
        <f ca="1">IF(B62&lt;=MAX($J$1:J61),   0,   IF(C62&lt;=Simulações!$I$9, 1, 0))</f>
        <v>0</v>
      </c>
      <c r="J62">
        <f ca="1">I62*(B62+ABS(ROUND(_xlfn.NORM.INV( RAND(), Simulações!$I$11,Simulações!$I$12),0)))</f>
        <v>0</v>
      </c>
      <c r="K62">
        <f ca="1">COUNTIF($J$1:J62,B62)*Simulações!$I$6</f>
        <v>0</v>
      </c>
      <c r="L62">
        <f>Simulações!$I$9</f>
        <v>500</v>
      </c>
      <c r="M62" s="4">
        <f ca="1">'Resumo dos dados'!$C$16</f>
        <v>486.87250996015933</v>
      </c>
      <c r="N62">
        <f>Simulações!$I$10</f>
        <v>0</v>
      </c>
    </row>
    <row r="63" spans="2:14" x14ac:dyDescent="0.25">
      <c r="B63">
        <v>61</v>
      </c>
      <c r="C63">
        <f t="shared" ca="1" si="3"/>
        <v>294</v>
      </c>
      <c r="D63" s="22">
        <f t="shared" ca="1" si="4"/>
        <v>0.58469754920806172</v>
      </c>
      <c r="E63">
        <f ca="1">IF(ROUNDDOWN(_xlfn.NORM.INV( D63, Simulações!$I$7,Simulações!$I$8),0) &lt; 0, 0,  ROUNDDOWN(_xlfn.NORM.INV( D63, Simulações!$I$7,Simulações!$I$8),0))</f>
        <v>60</v>
      </c>
      <c r="F63">
        <f t="shared" ca="1" si="0"/>
        <v>60</v>
      </c>
      <c r="G63">
        <f t="shared" ca="1" si="1"/>
        <v>0</v>
      </c>
      <c r="H63">
        <f t="shared" ca="1" si="2"/>
        <v>234</v>
      </c>
      <c r="I63">
        <f ca="1">IF(B63&lt;=MAX($J$1:J62),   0,   IF(C63&lt;=Simulações!$I$9, 1, 0))</f>
        <v>0</v>
      </c>
      <c r="J63">
        <f ca="1">I63*(B63+ABS(ROUND(_xlfn.NORM.INV( RAND(), Simulações!$I$11,Simulações!$I$12),0)))</f>
        <v>0</v>
      </c>
      <c r="K63">
        <f ca="1">COUNTIF($J$1:J63,B63)*Simulações!$I$6</f>
        <v>0</v>
      </c>
      <c r="L63">
        <f>Simulações!$I$9</f>
        <v>500</v>
      </c>
      <c r="M63" s="4">
        <f ca="1">'Resumo dos dados'!$C$16</f>
        <v>486.87250996015933</v>
      </c>
      <c r="N63">
        <f>Simulações!$I$10</f>
        <v>0</v>
      </c>
    </row>
    <row r="64" spans="2:14" x14ac:dyDescent="0.25">
      <c r="B64">
        <v>62</v>
      </c>
      <c r="C64">
        <f t="shared" ca="1" si="3"/>
        <v>234</v>
      </c>
      <c r="D64" s="22">
        <f t="shared" ca="1" si="4"/>
        <v>0.32913339989955714</v>
      </c>
      <c r="E64">
        <f ca="1">IF(ROUNDDOWN(_xlfn.NORM.INV( D64, Simulações!$I$7,Simulações!$I$8),0) &lt; 0, 0,  ROUNDDOWN(_xlfn.NORM.INV( D64, Simulações!$I$7,Simulações!$I$8),0))</f>
        <v>27</v>
      </c>
      <c r="F64">
        <f t="shared" ca="1" si="0"/>
        <v>27</v>
      </c>
      <c r="G64">
        <f t="shared" ca="1" si="1"/>
        <v>0</v>
      </c>
      <c r="H64">
        <f t="shared" ca="1" si="2"/>
        <v>207</v>
      </c>
      <c r="I64">
        <f ca="1">IF(B64&lt;=MAX($J$1:J63),   0,   IF(C64&lt;=Simulações!$I$9, 1, 0))</f>
        <v>0</v>
      </c>
      <c r="J64">
        <f ca="1">I64*(B64+ABS(ROUND(_xlfn.NORM.INV( RAND(), Simulações!$I$11,Simulações!$I$12),0)))</f>
        <v>0</v>
      </c>
      <c r="K64">
        <f ca="1">COUNTIF($J$1:J64,B64)*Simulações!$I$6</f>
        <v>0</v>
      </c>
      <c r="L64">
        <f>Simulações!$I$9</f>
        <v>500</v>
      </c>
      <c r="M64" s="4">
        <f ca="1">'Resumo dos dados'!$C$16</f>
        <v>486.87250996015933</v>
      </c>
      <c r="N64">
        <f>Simulações!$I$10</f>
        <v>0</v>
      </c>
    </row>
    <row r="65" spans="2:14" x14ac:dyDescent="0.25">
      <c r="B65">
        <v>63</v>
      </c>
      <c r="C65">
        <f t="shared" ca="1" si="3"/>
        <v>207</v>
      </c>
      <c r="D65" s="22">
        <f t="shared" ca="1" si="4"/>
        <v>0.24691771045461486</v>
      </c>
      <c r="E65">
        <f ca="1">IF(ROUNDDOWN(_xlfn.NORM.INV( D65, Simulações!$I$7,Simulações!$I$8),0) &lt; 0, 0,  ROUNDDOWN(_xlfn.NORM.INV( D65, Simulações!$I$7,Simulações!$I$8),0))</f>
        <v>15</v>
      </c>
      <c r="F65">
        <f t="shared" ca="1" si="0"/>
        <v>15</v>
      </c>
      <c r="G65">
        <f t="shared" ca="1" si="1"/>
        <v>0</v>
      </c>
      <c r="H65">
        <f t="shared" ca="1" si="2"/>
        <v>192</v>
      </c>
      <c r="I65">
        <f ca="1">IF(B65&lt;=MAX($J$1:J64),   0,   IF(C65&lt;=Simulações!$I$9, 1, 0))</f>
        <v>0</v>
      </c>
      <c r="J65">
        <f ca="1">I65*(B65+ABS(ROUND(_xlfn.NORM.INV( RAND(), Simulações!$I$11,Simulações!$I$12),0)))</f>
        <v>0</v>
      </c>
      <c r="K65">
        <f ca="1">COUNTIF($J$1:J65,B65)*Simulações!$I$6</f>
        <v>0</v>
      </c>
      <c r="L65">
        <f>Simulações!$I$9</f>
        <v>500</v>
      </c>
      <c r="M65" s="4">
        <f ca="1">'Resumo dos dados'!$C$16</f>
        <v>486.87250996015933</v>
      </c>
      <c r="N65">
        <f>Simulações!$I$10</f>
        <v>0</v>
      </c>
    </row>
    <row r="66" spans="2:14" x14ac:dyDescent="0.25">
      <c r="B66">
        <v>64</v>
      </c>
      <c r="C66">
        <f t="shared" ca="1" si="3"/>
        <v>192</v>
      </c>
      <c r="D66" s="22">
        <f t="shared" ca="1" si="4"/>
        <v>0.35873468393594465</v>
      </c>
      <c r="E66">
        <f ca="1">IF(ROUNDDOWN(_xlfn.NORM.INV( D66, Simulações!$I$7,Simulações!$I$8),0) &lt; 0, 0,  ROUNDDOWN(_xlfn.NORM.INV( D66, Simulações!$I$7,Simulações!$I$8),0))</f>
        <v>31</v>
      </c>
      <c r="F66">
        <f t="shared" ref="F66:F129" ca="1" si="5">IF(C66&gt;E66,E66,C66)</f>
        <v>31</v>
      </c>
      <c r="G66">
        <f t="shared" ref="G66:G129" ca="1" si="6">E66-F66</f>
        <v>0</v>
      </c>
      <c r="H66">
        <f t="shared" ref="H66:H129" ca="1" si="7">C66-F66</f>
        <v>161</v>
      </c>
      <c r="I66">
        <f ca="1">IF(B66&lt;=MAX($J$1:J65),   0,   IF(C66&lt;=Simulações!$I$9, 1, 0))</f>
        <v>0</v>
      </c>
      <c r="J66">
        <f ca="1">I66*(B66+ABS(ROUND(_xlfn.NORM.INV( RAND(), Simulações!$I$11,Simulações!$I$12),0)))</f>
        <v>0</v>
      </c>
      <c r="K66">
        <f ca="1">COUNTIF($J$1:J66,B66)*Simulações!$I$6</f>
        <v>0</v>
      </c>
      <c r="L66">
        <f>Simulações!$I$9</f>
        <v>500</v>
      </c>
      <c r="M66" s="4">
        <f ca="1">'Resumo dos dados'!$C$16</f>
        <v>486.87250996015933</v>
      </c>
      <c r="N66">
        <f>Simulações!$I$10</f>
        <v>0</v>
      </c>
    </row>
    <row r="67" spans="2:14" x14ac:dyDescent="0.25">
      <c r="B67">
        <v>65</v>
      </c>
      <c r="C67">
        <f t="shared" ref="C67:C130" ca="1" si="8">C66-F66+K66</f>
        <v>161</v>
      </c>
      <c r="D67" s="22">
        <f t="shared" ref="D67:D130" ca="1" si="9">RAND()</f>
        <v>0.82348751894993577</v>
      </c>
      <c r="E67">
        <f ca="1">IF(ROUNDDOWN(_xlfn.NORM.INV( D67, Simulações!$I$7,Simulações!$I$8),0) &lt; 0, 0,  ROUNDDOWN(_xlfn.NORM.INV( D67, Simulações!$I$7,Simulações!$I$8),0))</f>
        <v>96</v>
      </c>
      <c r="F67">
        <f t="shared" ca="1" si="5"/>
        <v>96</v>
      </c>
      <c r="G67">
        <f t="shared" ca="1" si="6"/>
        <v>0</v>
      </c>
      <c r="H67">
        <f t="shared" ca="1" si="7"/>
        <v>65</v>
      </c>
      <c r="I67">
        <f ca="1">IF(B67&lt;=MAX($J$1:J66),   0,   IF(C67&lt;=Simulações!$I$9, 1, 0))</f>
        <v>0</v>
      </c>
      <c r="J67">
        <f ca="1">I67*(B67+ABS(ROUND(_xlfn.NORM.INV( RAND(), Simulações!$I$11,Simulações!$I$12),0)))</f>
        <v>0</v>
      </c>
      <c r="K67">
        <f ca="1">COUNTIF($J$1:J67,B67)*Simulações!$I$6</f>
        <v>0</v>
      </c>
      <c r="L67">
        <f>Simulações!$I$9</f>
        <v>500</v>
      </c>
      <c r="M67" s="4">
        <f ca="1">'Resumo dos dados'!$C$16</f>
        <v>486.87250996015933</v>
      </c>
      <c r="N67">
        <f>Simulações!$I$10</f>
        <v>0</v>
      </c>
    </row>
    <row r="68" spans="2:14" x14ac:dyDescent="0.25">
      <c r="B68">
        <v>66</v>
      </c>
      <c r="C68">
        <f t="shared" ca="1" si="8"/>
        <v>65</v>
      </c>
      <c r="D68" s="22">
        <f t="shared" ca="1" si="9"/>
        <v>0.38440580300157878</v>
      </c>
      <c r="E68">
        <f ca="1">IF(ROUNDDOWN(_xlfn.NORM.INV( D68, Simulações!$I$7,Simulações!$I$8),0) &lt; 0, 0,  ROUNDDOWN(_xlfn.NORM.INV( D68, Simulações!$I$7,Simulações!$I$8),0))</f>
        <v>35</v>
      </c>
      <c r="F68">
        <f t="shared" ca="1" si="5"/>
        <v>35</v>
      </c>
      <c r="G68">
        <f t="shared" ca="1" si="6"/>
        <v>0</v>
      </c>
      <c r="H68">
        <f t="shared" ca="1" si="7"/>
        <v>30</v>
      </c>
      <c r="I68">
        <f ca="1">IF(B68&lt;=MAX($J$1:J67),   0,   IF(C68&lt;=Simulações!$I$9, 1, 0))</f>
        <v>0</v>
      </c>
      <c r="J68">
        <f ca="1">I68*(B68+ABS(ROUND(_xlfn.NORM.INV( RAND(), Simulações!$I$11,Simulações!$I$12),0)))</f>
        <v>0</v>
      </c>
      <c r="K68">
        <f ca="1">COUNTIF($J$1:J68,B68)*Simulações!$I$6</f>
        <v>0</v>
      </c>
      <c r="L68">
        <f>Simulações!$I$9</f>
        <v>500</v>
      </c>
      <c r="M68" s="4">
        <f ca="1">'Resumo dos dados'!$C$16</f>
        <v>486.87250996015933</v>
      </c>
      <c r="N68">
        <f>Simulações!$I$10</f>
        <v>0</v>
      </c>
    </row>
    <row r="69" spans="2:14" x14ac:dyDescent="0.25">
      <c r="B69">
        <v>67</v>
      </c>
      <c r="C69">
        <f t="shared" ca="1" si="8"/>
        <v>30</v>
      </c>
      <c r="D69" s="22">
        <f t="shared" ca="1" si="9"/>
        <v>0.55219235632624086</v>
      </c>
      <c r="E69">
        <f ca="1">IF(ROUNDDOWN(_xlfn.NORM.INV( D69, Simulações!$I$7,Simulações!$I$8),0) &lt; 0, 0,  ROUNDDOWN(_xlfn.NORM.INV( D69, Simulações!$I$7,Simulações!$I$8),0))</f>
        <v>56</v>
      </c>
      <c r="F69">
        <f t="shared" ca="1" si="5"/>
        <v>30</v>
      </c>
      <c r="G69">
        <f t="shared" ca="1" si="6"/>
        <v>26</v>
      </c>
      <c r="H69">
        <f t="shared" ca="1" si="7"/>
        <v>0</v>
      </c>
      <c r="I69">
        <f ca="1">IF(B69&lt;=MAX($J$1:J68),   0,   IF(C69&lt;=Simulações!$I$9, 1, 0))</f>
        <v>0</v>
      </c>
      <c r="J69">
        <f ca="1">I69*(B69+ABS(ROUND(_xlfn.NORM.INV( RAND(), Simulações!$I$11,Simulações!$I$12),0)))</f>
        <v>0</v>
      </c>
      <c r="K69">
        <f ca="1">COUNTIF($J$1:J69,B69)*Simulações!$I$6</f>
        <v>0</v>
      </c>
      <c r="L69">
        <f>Simulações!$I$9</f>
        <v>500</v>
      </c>
      <c r="M69" s="4">
        <f ca="1">'Resumo dos dados'!$C$16</f>
        <v>486.87250996015933</v>
      </c>
      <c r="N69">
        <f>Simulações!$I$10</f>
        <v>0</v>
      </c>
    </row>
    <row r="70" spans="2:14" x14ac:dyDescent="0.25">
      <c r="B70">
        <v>68</v>
      </c>
      <c r="C70">
        <f t="shared" ca="1" si="8"/>
        <v>0</v>
      </c>
      <c r="D70" s="22">
        <f t="shared" ca="1" si="9"/>
        <v>0.72833559248518176</v>
      </c>
      <c r="E70">
        <f ca="1">IF(ROUNDDOWN(_xlfn.NORM.INV( D70, Simulações!$I$7,Simulações!$I$8),0) &lt; 0, 0,  ROUNDDOWN(_xlfn.NORM.INV( D70, Simulações!$I$7,Simulações!$I$8),0))</f>
        <v>80</v>
      </c>
      <c r="F70">
        <f t="shared" ca="1" si="5"/>
        <v>0</v>
      </c>
      <c r="G70">
        <f t="shared" ca="1" si="6"/>
        <v>80</v>
      </c>
      <c r="H70">
        <f t="shared" ca="1" si="7"/>
        <v>0</v>
      </c>
      <c r="I70">
        <f ca="1">IF(B70&lt;=MAX($J$1:J69),   0,   IF(C70&lt;=Simulações!$I$9, 1, 0))</f>
        <v>0</v>
      </c>
      <c r="J70">
        <f ca="1">I70*(B70+ABS(ROUND(_xlfn.NORM.INV( RAND(), Simulações!$I$11,Simulações!$I$12),0)))</f>
        <v>0</v>
      </c>
      <c r="K70">
        <f ca="1">COUNTIF($J$1:J70,B70)*Simulações!$I$6</f>
        <v>0</v>
      </c>
      <c r="L70">
        <f>Simulações!$I$9</f>
        <v>500</v>
      </c>
      <c r="M70" s="4">
        <f ca="1">'Resumo dos dados'!$C$16</f>
        <v>486.87250996015933</v>
      </c>
      <c r="N70">
        <f>Simulações!$I$10</f>
        <v>0</v>
      </c>
    </row>
    <row r="71" spans="2:14" x14ac:dyDescent="0.25">
      <c r="B71">
        <v>69</v>
      </c>
      <c r="C71">
        <f t="shared" ca="1" si="8"/>
        <v>0</v>
      </c>
      <c r="D71" s="22">
        <f t="shared" ca="1" si="9"/>
        <v>0.2941823423679405</v>
      </c>
      <c r="E71">
        <f ca="1">IF(ROUNDDOWN(_xlfn.NORM.INV( D71, Simulações!$I$7,Simulações!$I$8),0) &lt; 0, 0,  ROUNDDOWN(_xlfn.NORM.INV( D71, Simulações!$I$7,Simulações!$I$8),0))</f>
        <v>22</v>
      </c>
      <c r="F71">
        <f t="shared" ca="1" si="5"/>
        <v>0</v>
      </c>
      <c r="G71">
        <f t="shared" ca="1" si="6"/>
        <v>22</v>
      </c>
      <c r="H71">
        <f t="shared" ca="1" si="7"/>
        <v>0</v>
      </c>
      <c r="I71">
        <f ca="1">IF(B71&lt;=MAX($J$1:J70),   0,   IF(C71&lt;=Simulações!$I$9, 1, 0))</f>
        <v>0</v>
      </c>
      <c r="J71">
        <f ca="1">I71*(B71+ABS(ROUND(_xlfn.NORM.INV( RAND(), Simulações!$I$11,Simulações!$I$12),0)))</f>
        <v>0</v>
      </c>
      <c r="K71">
        <f ca="1">COUNTIF($J$1:J71,B71)*Simulações!$I$6</f>
        <v>1000</v>
      </c>
      <c r="L71">
        <f>Simulações!$I$9</f>
        <v>500</v>
      </c>
      <c r="M71" s="4">
        <f ca="1">'Resumo dos dados'!$C$16</f>
        <v>486.87250996015933</v>
      </c>
      <c r="N71">
        <f>Simulações!$I$10</f>
        <v>0</v>
      </c>
    </row>
    <row r="72" spans="2:14" x14ac:dyDescent="0.25">
      <c r="B72">
        <v>70</v>
      </c>
      <c r="C72">
        <f t="shared" ca="1" si="8"/>
        <v>1000</v>
      </c>
      <c r="D72" s="22">
        <f t="shared" ca="1" si="9"/>
        <v>0.3650699354506719</v>
      </c>
      <c r="E72">
        <f ca="1">IF(ROUNDDOWN(_xlfn.NORM.INV( D72, Simulações!$I$7,Simulações!$I$8),0) &lt; 0, 0,  ROUNDDOWN(_xlfn.NORM.INV( D72, Simulações!$I$7,Simulações!$I$8),0))</f>
        <v>32</v>
      </c>
      <c r="F72">
        <f t="shared" ca="1" si="5"/>
        <v>32</v>
      </c>
      <c r="G72">
        <f t="shared" ca="1" si="6"/>
        <v>0</v>
      </c>
      <c r="H72">
        <f t="shared" ca="1" si="7"/>
        <v>968</v>
      </c>
      <c r="I72">
        <f ca="1">IF(B72&lt;=MAX($J$1:J71),   0,   IF(C72&lt;=Simulações!$I$9, 1, 0))</f>
        <v>0</v>
      </c>
      <c r="J72">
        <f ca="1">I72*(B72+ABS(ROUND(_xlfn.NORM.INV( RAND(), Simulações!$I$11,Simulações!$I$12),0)))</f>
        <v>0</v>
      </c>
      <c r="K72">
        <f ca="1">COUNTIF($J$1:J72,B72)*Simulações!$I$6</f>
        <v>0</v>
      </c>
      <c r="L72">
        <f>Simulações!$I$9</f>
        <v>500</v>
      </c>
      <c r="M72" s="4">
        <f ca="1">'Resumo dos dados'!$C$16</f>
        <v>486.87250996015933</v>
      </c>
      <c r="N72">
        <f>Simulações!$I$10</f>
        <v>0</v>
      </c>
    </row>
    <row r="73" spans="2:14" x14ac:dyDescent="0.25">
      <c r="B73">
        <v>71</v>
      </c>
      <c r="C73">
        <f t="shared" ca="1" si="8"/>
        <v>968</v>
      </c>
      <c r="D73" s="22">
        <f t="shared" ca="1" si="9"/>
        <v>0.2901743798363623</v>
      </c>
      <c r="E73">
        <f ca="1">IF(ROUNDDOWN(_xlfn.NORM.INV( D73, Simulações!$I$7,Simulações!$I$8),0) &lt; 0, 0,  ROUNDDOWN(_xlfn.NORM.INV( D73, Simulações!$I$7,Simulações!$I$8),0))</f>
        <v>22</v>
      </c>
      <c r="F73">
        <f t="shared" ca="1" si="5"/>
        <v>22</v>
      </c>
      <c r="G73">
        <f t="shared" ca="1" si="6"/>
        <v>0</v>
      </c>
      <c r="H73">
        <f t="shared" ca="1" si="7"/>
        <v>946</v>
      </c>
      <c r="I73">
        <f ca="1">IF(B73&lt;=MAX($J$1:J72),   0,   IF(C73&lt;=Simulações!$I$9, 1, 0))</f>
        <v>0</v>
      </c>
      <c r="J73">
        <f ca="1">I73*(B73+ABS(ROUND(_xlfn.NORM.INV( RAND(), Simulações!$I$11,Simulações!$I$12),0)))</f>
        <v>0</v>
      </c>
      <c r="K73">
        <f ca="1">COUNTIF($J$1:J73,B73)*Simulações!$I$6</f>
        <v>0</v>
      </c>
      <c r="L73">
        <f>Simulações!$I$9</f>
        <v>500</v>
      </c>
      <c r="M73" s="4">
        <f ca="1">'Resumo dos dados'!$C$16</f>
        <v>486.87250996015933</v>
      </c>
      <c r="N73">
        <f>Simulações!$I$10</f>
        <v>0</v>
      </c>
    </row>
    <row r="74" spans="2:14" x14ac:dyDescent="0.25">
      <c r="B74">
        <v>72</v>
      </c>
      <c r="C74">
        <f t="shared" ca="1" si="8"/>
        <v>946</v>
      </c>
      <c r="D74" s="22">
        <f t="shared" ca="1" si="9"/>
        <v>0.41483338145889181</v>
      </c>
      <c r="E74">
        <f ca="1">IF(ROUNDDOWN(_xlfn.NORM.INV( D74, Simulações!$I$7,Simulações!$I$8),0) &lt; 0, 0,  ROUNDDOWN(_xlfn.NORM.INV( D74, Simulações!$I$7,Simulações!$I$8),0))</f>
        <v>39</v>
      </c>
      <c r="F74">
        <f t="shared" ca="1" si="5"/>
        <v>39</v>
      </c>
      <c r="G74">
        <f t="shared" ca="1" si="6"/>
        <v>0</v>
      </c>
      <c r="H74">
        <f t="shared" ca="1" si="7"/>
        <v>907</v>
      </c>
      <c r="I74">
        <f ca="1">IF(B74&lt;=MAX($J$1:J73),   0,   IF(C74&lt;=Simulações!$I$9, 1, 0))</f>
        <v>0</v>
      </c>
      <c r="J74">
        <f ca="1">I74*(B74+ABS(ROUND(_xlfn.NORM.INV( RAND(), Simulações!$I$11,Simulações!$I$12),0)))</f>
        <v>0</v>
      </c>
      <c r="K74">
        <f ca="1">COUNTIF($J$1:J74,B74)*Simulações!$I$6</f>
        <v>0</v>
      </c>
      <c r="L74">
        <f>Simulações!$I$9</f>
        <v>500</v>
      </c>
      <c r="M74" s="4">
        <f ca="1">'Resumo dos dados'!$C$16</f>
        <v>486.87250996015933</v>
      </c>
      <c r="N74">
        <f>Simulações!$I$10</f>
        <v>0</v>
      </c>
    </row>
    <row r="75" spans="2:14" x14ac:dyDescent="0.25">
      <c r="B75">
        <v>73</v>
      </c>
      <c r="C75">
        <f t="shared" ca="1" si="8"/>
        <v>907</v>
      </c>
      <c r="D75" s="22">
        <f t="shared" ca="1" si="9"/>
        <v>2.0002492707006381E-3</v>
      </c>
      <c r="E75">
        <f ca="1">IF(ROUNDDOWN(_xlfn.NORM.INV( D75, Simulações!$I$7,Simulações!$I$8),0) &lt; 0, 0,  ROUNDDOWN(_xlfn.NORM.INV( D75, Simulações!$I$7,Simulações!$I$8),0))</f>
        <v>0</v>
      </c>
      <c r="F75">
        <f t="shared" ca="1" si="5"/>
        <v>0</v>
      </c>
      <c r="G75">
        <f t="shared" ca="1" si="6"/>
        <v>0</v>
      </c>
      <c r="H75">
        <f t="shared" ca="1" si="7"/>
        <v>907</v>
      </c>
      <c r="I75">
        <f ca="1">IF(B75&lt;=MAX($J$1:J74),   0,   IF(C75&lt;=Simulações!$I$9, 1, 0))</f>
        <v>0</v>
      </c>
      <c r="J75">
        <f ca="1">I75*(B75+ABS(ROUND(_xlfn.NORM.INV( RAND(), Simulações!$I$11,Simulações!$I$12),0)))</f>
        <v>0</v>
      </c>
      <c r="K75">
        <f ca="1">COUNTIF($J$1:J75,B75)*Simulações!$I$6</f>
        <v>0</v>
      </c>
      <c r="L75">
        <f>Simulações!$I$9</f>
        <v>500</v>
      </c>
      <c r="M75" s="4">
        <f ca="1">'Resumo dos dados'!$C$16</f>
        <v>486.87250996015933</v>
      </c>
      <c r="N75">
        <f>Simulações!$I$10</f>
        <v>0</v>
      </c>
    </row>
    <row r="76" spans="2:14" x14ac:dyDescent="0.25">
      <c r="B76">
        <v>74</v>
      </c>
      <c r="C76">
        <f t="shared" ca="1" si="8"/>
        <v>907</v>
      </c>
      <c r="D76" s="22">
        <f t="shared" ca="1" si="9"/>
        <v>0.95850567205695025</v>
      </c>
      <c r="E76">
        <f ca="1">IF(ROUNDDOWN(_xlfn.NORM.INV( D76, Simulações!$I$7,Simulações!$I$8),0) &lt; 0, 0,  ROUNDDOWN(_xlfn.NORM.INV( D76, Simulações!$I$7,Simulações!$I$8),0))</f>
        <v>136</v>
      </c>
      <c r="F76">
        <f t="shared" ca="1" si="5"/>
        <v>136</v>
      </c>
      <c r="G76">
        <f t="shared" ca="1" si="6"/>
        <v>0</v>
      </c>
      <c r="H76">
        <f t="shared" ca="1" si="7"/>
        <v>771</v>
      </c>
      <c r="I76">
        <f ca="1">IF(B76&lt;=MAX($J$1:J75),   0,   IF(C76&lt;=Simulações!$I$9, 1, 0))</f>
        <v>0</v>
      </c>
      <c r="J76">
        <f ca="1">I76*(B76+ABS(ROUND(_xlfn.NORM.INV( RAND(), Simulações!$I$11,Simulações!$I$12),0)))</f>
        <v>0</v>
      </c>
      <c r="K76">
        <f ca="1">COUNTIF($J$1:J76,B76)*Simulações!$I$6</f>
        <v>0</v>
      </c>
      <c r="L76">
        <f>Simulações!$I$9</f>
        <v>500</v>
      </c>
      <c r="M76" s="4">
        <f ca="1">'Resumo dos dados'!$C$16</f>
        <v>486.87250996015933</v>
      </c>
      <c r="N76">
        <f>Simulações!$I$10</f>
        <v>0</v>
      </c>
    </row>
    <row r="77" spans="2:14" x14ac:dyDescent="0.25">
      <c r="B77">
        <v>75</v>
      </c>
      <c r="C77">
        <f t="shared" ca="1" si="8"/>
        <v>771</v>
      </c>
      <c r="D77" s="22">
        <f t="shared" ca="1" si="9"/>
        <v>0.42425506027390969</v>
      </c>
      <c r="E77">
        <f ca="1">IF(ROUNDDOWN(_xlfn.NORM.INV( D77, Simulações!$I$7,Simulações!$I$8),0) &lt; 0, 0,  ROUNDDOWN(_xlfn.NORM.INV( D77, Simulações!$I$7,Simulações!$I$8),0))</f>
        <v>40</v>
      </c>
      <c r="F77">
        <f t="shared" ca="1" si="5"/>
        <v>40</v>
      </c>
      <c r="G77">
        <f t="shared" ca="1" si="6"/>
        <v>0</v>
      </c>
      <c r="H77">
        <f t="shared" ca="1" si="7"/>
        <v>731</v>
      </c>
      <c r="I77">
        <f ca="1">IF(B77&lt;=MAX($J$1:J76),   0,   IF(C77&lt;=Simulações!$I$9, 1, 0))</f>
        <v>0</v>
      </c>
      <c r="J77">
        <f ca="1">I77*(B77+ABS(ROUND(_xlfn.NORM.INV( RAND(), Simulações!$I$11,Simulações!$I$12),0)))</f>
        <v>0</v>
      </c>
      <c r="K77">
        <f ca="1">COUNTIF($J$1:J77,B77)*Simulações!$I$6</f>
        <v>0</v>
      </c>
      <c r="L77">
        <f>Simulações!$I$9</f>
        <v>500</v>
      </c>
      <c r="M77" s="4">
        <f ca="1">'Resumo dos dados'!$C$16</f>
        <v>486.87250996015933</v>
      </c>
      <c r="N77">
        <f>Simulações!$I$10</f>
        <v>0</v>
      </c>
    </row>
    <row r="78" spans="2:14" x14ac:dyDescent="0.25">
      <c r="B78">
        <v>76</v>
      </c>
      <c r="C78">
        <f t="shared" ca="1" si="8"/>
        <v>731</v>
      </c>
      <c r="D78" s="22">
        <f t="shared" ca="1" si="9"/>
        <v>0.23840111403697817</v>
      </c>
      <c r="E78">
        <f ca="1">IF(ROUNDDOWN(_xlfn.NORM.INV( D78, Simulações!$I$7,Simulações!$I$8),0) &lt; 0, 0,  ROUNDDOWN(_xlfn.NORM.INV( D78, Simulações!$I$7,Simulações!$I$8),0))</f>
        <v>14</v>
      </c>
      <c r="F78">
        <f t="shared" ca="1" si="5"/>
        <v>14</v>
      </c>
      <c r="G78">
        <f t="shared" ca="1" si="6"/>
        <v>0</v>
      </c>
      <c r="H78">
        <f t="shared" ca="1" si="7"/>
        <v>717</v>
      </c>
      <c r="I78">
        <f ca="1">IF(B78&lt;=MAX($J$1:J77),   0,   IF(C78&lt;=Simulações!$I$9, 1, 0))</f>
        <v>0</v>
      </c>
      <c r="J78">
        <f ca="1">I78*(B78+ABS(ROUND(_xlfn.NORM.INV( RAND(), Simulações!$I$11,Simulações!$I$12),0)))</f>
        <v>0</v>
      </c>
      <c r="K78">
        <f ca="1">COUNTIF($J$1:J78,B78)*Simulações!$I$6</f>
        <v>0</v>
      </c>
      <c r="L78">
        <f>Simulações!$I$9</f>
        <v>500</v>
      </c>
      <c r="M78" s="4">
        <f ca="1">'Resumo dos dados'!$C$16</f>
        <v>486.87250996015933</v>
      </c>
      <c r="N78">
        <f>Simulações!$I$10</f>
        <v>0</v>
      </c>
    </row>
    <row r="79" spans="2:14" x14ac:dyDescent="0.25">
      <c r="B79">
        <v>77</v>
      </c>
      <c r="C79">
        <f t="shared" ca="1" si="8"/>
        <v>717</v>
      </c>
      <c r="D79" s="22">
        <f t="shared" ca="1" si="9"/>
        <v>0.88155054257960608</v>
      </c>
      <c r="E79">
        <f ca="1">IF(ROUNDDOWN(_xlfn.NORM.INV( D79, Simulações!$I$7,Simulações!$I$8),0) &lt; 0, 0,  ROUNDDOWN(_xlfn.NORM.INV( D79, Simulações!$I$7,Simulações!$I$8),0))</f>
        <v>109</v>
      </c>
      <c r="F79">
        <f t="shared" ca="1" si="5"/>
        <v>109</v>
      </c>
      <c r="G79">
        <f t="shared" ca="1" si="6"/>
        <v>0</v>
      </c>
      <c r="H79">
        <f t="shared" ca="1" si="7"/>
        <v>608</v>
      </c>
      <c r="I79">
        <f ca="1">IF(B79&lt;=MAX($J$1:J78),   0,   IF(C79&lt;=Simulações!$I$9, 1, 0))</f>
        <v>0</v>
      </c>
      <c r="J79">
        <f ca="1">I79*(B79+ABS(ROUND(_xlfn.NORM.INV( RAND(), Simulações!$I$11,Simulações!$I$12),0)))</f>
        <v>0</v>
      </c>
      <c r="K79">
        <f ca="1">COUNTIF($J$1:J79,B79)*Simulações!$I$6</f>
        <v>0</v>
      </c>
      <c r="L79">
        <f>Simulações!$I$9</f>
        <v>500</v>
      </c>
      <c r="M79" s="4">
        <f ca="1">'Resumo dos dados'!$C$16</f>
        <v>486.87250996015933</v>
      </c>
      <c r="N79">
        <f>Simulações!$I$10</f>
        <v>0</v>
      </c>
    </row>
    <row r="80" spans="2:14" x14ac:dyDescent="0.25">
      <c r="B80">
        <v>78</v>
      </c>
      <c r="C80">
        <f t="shared" ca="1" si="8"/>
        <v>608</v>
      </c>
      <c r="D80" s="22">
        <f t="shared" ca="1" si="9"/>
        <v>0.56794586040216544</v>
      </c>
      <c r="E80">
        <f ca="1">IF(ROUNDDOWN(_xlfn.NORM.INV( D80, Simulações!$I$7,Simulações!$I$8),0) &lt; 0, 0,  ROUNDDOWN(_xlfn.NORM.INV( D80, Simulações!$I$7,Simulações!$I$8),0))</f>
        <v>58</v>
      </c>
      <c r="F80">
        <f t="shared" ca="1" si="5"/>
        <v>58</v>
      </c>
      <c r="G80">
        <f t="shared" ca="1" si="6"/>
        <v>0</v>
      </c>
      <c r="H80">
        <f t="shared" ca="1" si="7"/>
        <v>550</v>
      </c>
      <c r="I80">
        <f ca="1">IF(B80&lt;=MAX($J$1:J79),   0,   IF(C80&lt;=Simulações!$I$9, 1, 0))</f>
        <v>0</v>
      </c>
      <c r="J80">
        <f ca="1">I80*(B80+ABS(ROUND(_xlfn.NORM.INV( RAND(), Simulações!$I$11,Simulações!$I$12),0)))</f>
        <v>0</v>
      </c>
      <c r="K80">
        <f ca="1">COUNTIF($J$1:J80,B80)*Simulações!$I$6</f>
        <v>0</v>
      </c>
      <c r="L80">
        <f>Simulações!$I$9</f>
        <v>500</v>
      </c>
      <c r="M80" s="4">
        <f ca="1">'Resumo dos dados'!$C$16</f>
        <v>486.87250996015933</v>
      </c>
      <c r="N80">
        <f>Simulações!$I$10</f>
        <v>0</v>
      </c>
    </row>
    <row r="81" spans="2:14" x14ac:dyDescent="0.25">
      <c r="B81">
        <v>79</v>
      </c>
      <c r="C81">
        <f t="shared" ca="1" si="8"/>
        <v>550</v>
      </c>
      <c r="D81" s="22">
        <f t="shared" ca="1" si="9"/>
        <v>2.2291556806144364E-2</v>
      </c>
      <c r="E81">
        <f ca="1">IF(ROUNDDOWN(_xlfn.NORM.INV( D81, Simulações!$I$7,Simulações!$I$8),0) &lt; 0, 0,  ROUNDDOWN(_xlfn.NORM.INV( D81, Simulações!$I$7,Simulações!$I$8),0))</f>
        <v>0</v>
      </c>
      <c r="F81">
        <f t="shared" ca="1" si="5"/>
        <v>0</v>
      </c>
      <c r="G81">
        <f t="shared" ca="1" si="6"/>
        <v>0</v>
      </c>
      <c r="H81">
        <f t="shared" ca="1" si="7"/>
        <v>550</v>
      </c>
      <c r="I81">
        <f ca="1">IF(B81&lt;=MAX($J$1:J80),   0,   IF(C81&lt;=Simulações!$I$9, 1, 0))</f>
        <v>0</v>
      </c>
      <c r="J81">
        <f ca="1">I81*(B81+ABS(ROUND(_xlfn.NORM.INV( RAND(), Simulações!$I$11,Simulações!$I$12),0)))</f>
        <v>0</v>
      </c>
      <c r="K81">
        <f ca="1">COUNTIF($J$1:J81,B81)*Simulações!$I$6</f>
        <v>0</v>
      </c>
      <c r="L81">
        <f>Simulações!$I$9</f>
        <v>500</v>
      </c>
      <c r="M81" s="4">
        <f ca="1">'Resumo dos dados'!$C$16</f>
        <v>486.87250996015933</v>
      </c>
      <c r="N81">
        <f>Simulações!$I$10</f>
        <v>0</v>
      </c>
    </row>
    <row r="82" spans="2:14" x14ac:dyDescent="0.25">
      <c r="B82">
        <v>80</v>
      </c>
      <c r="C82">
        <f t="shared" ca="1" si="8"/>
        <v>550</v>
      </c>
      <c r="D82" s="22">
        <f t="shared" ca="1" si="9"/>
        <v>0.77219823003549271</v>
      </c>
      <c r="E82">
        <f ca="1">IF(ROUNDDOWN(_xlfn.NORM.INV( D82, Simulações!$I$7,Simulações!$I$8),0) &lt; 0, 0,  ROUNDDOWN(_xlfn.NORM.INV( D82, Simulações!$I$7,Simulações!$I$8),0))</f>
        <v>87</v>
      </c>
      <c r="F82">
        <f t="shared" ca="1" si="5"/>
        <v>87</v>
      </c>
      <c r="G82">
        <f t="shared" ca="1" si="6"/>
        <v>0</v>
      </c>
      <c r="H82">
        <f t="shared" ca="1" si="7"/>
        <v>463</v>
      </c>
      <c r="I82">
        <f ca="1">IF(B82&lt;=MAX($J$1:J81),   0,   IF(C82&lt;=Simulações!$I$9, 1, 0))</f>
        <v>0</v>
      </c>
      <c r="J82">
        <f ca="1">I82*(B82+ABS(ROUND(_xlfn.NORM.INV( RAND(), Simulações!$I$11,Simulações!$I$12),0)))</f>
        <v>0</v>
      </c>
      <c r="K82">
        <f ca="1">COUNTIF($J$1:J82,B82)*Simulações!$I$6</f>
        <v>0</v>
      </c>
      <c r="L82">
        <f>Simulações!$I$9</f>
        <v>500</v>
      </c>
      <c r="M82" s="4">
        <f ca="1">'Resumo dos dados'!$C$16</f>
        <v>486.87250996015933</v>
      </c>
      <c r="N82">
        <f>Simulações!$I$10</f>
        <v>0</v>
      </c>
    </row>
    <row r="83" spans="2:14" x14ac:dyDescent="0.25">
      <c r="B83">
        <v>81</v>
      </c>
      <c r="C83">
        <f t="shared" ca="1" si="8"/>
        <v>463</v>
      </c>
      <c r="D83" s="22">
        <f t="shared" ca="1" si="9"/>
        <v>9.4479072329349933E-2</v>
      </c>
      <c r="E83">
        <f ca="1">IF(ROUNDDOWN(_xlfn.NORM.INV( D83, Simulações!$I$7,Simulações!$I$8),0) &lt; 0, 0,  ROUNDDOWN(_xlfn.NORM.INV( D83, Simulações!$I$7,Simulações!$I$8),0))</f>
        <v>0</v>
      </c>
      <c r="F83">
        <f t="shared" ca="1" si="5"/>
        <v>0</v>
      </c>
      <c r="G83">
        <f t="shared" ca="1" si="6"/>
        <v>0</v>
      </c>
      <c r="H83">
        <f t="shared" ca="1" si="7"/>
        <v>463</v>
      </c>
      <c r="I83">
        <f ca="1">IF(B83&lt;=MAX($J$1:J82),   0,   IF(C83&lt;=Simulações!$I$9, 1, 0))</f>
        <v>1</v>
      </c>
      <c r="J83">
        <f ca="1">I83*(B83+ABS(ROUND(_xlfn.NORM.INV( RAND(), Simulações!$I$11,Simulações!$I$12),0)))</f>
        <v>91</v>
      </c>
      <c r="K83">
        <f ca="1">COUNTIF($J$1:J83,B83)*Simulações!$I$6</f>
        <v>0</v>
      </c>
      <c r="L83">
        <f>Simulações!$I$9</f>
        <v>500</v>
      </c>
      <c r="M83" s="4">
        <f ca="1">'Resumo dos dados'!$C$16</f>
        <v>486.87250996015933</v>
      </c>
      <c r="N83">
        <f>Simulações!$I$10</f>
        <v>0</v>
      </c>
    </row>
    <row r="84" spans="2:14" x14ac:dyDescent="0.25">
      <c r="B84">
        <v>82</v>
      </c>
      <c r="C84">
        <f t="shared" ca="1" si="8"/>
        <v>463</v>
      </c>
      <c r="D84" s="22">
        <f t="shared" ca="1" si="9"/>
        <v>0.56768417808451377</v>
      </c>
      <c r="E84">
        <f ca="1">IF(ROUNDDOWN(_xlfn.NORM.INV( D84, Simulações!$I$7,Simulações!$I$8),0) &lt; 0, 0,  ROUNDDOWN(_xlfn.NORM.INV( D84, Simulações!$I$7,Simulações!$I$8),0))</f>
        <v>58</v>
      </c>
      <c r="F84">
        <f t="shared" ca="1" si="5"/>
        <v>58</v>
      </c>
      <c r="G84">
        <f t="shared" ca="1" si="6"/>
        <v>0</v>
      </c>
      <c r="H84">
        <f t="shared" ca="1" si="7"/>
        <v>405</v>
      </c>
      <c r="I84">
        <f ca="1">IF(B84&lt;=MAX($J$1:J83),   0,   IF(C84&lt;=Simulações!$I$9, 1, 0))</f>
        <v>0</v>
      </c>
      <c r="J84">
        <f ca="1">I84*(B84+ABS(ROUND(_xlfn.NORM.INV( RAND(), Simulações!$I$11,Simulações!$I$12),0)))</f>
        <v>0</v>
      </c>
      <c r="K84">
        <f ca="1">COUNTIF($J$1:J84,B84)*Simulações!$I$6</f>
        <v>0</v>
      </c>
      <c r="L84">
        <f>Simulações!$I$9</f>
        <v>500</v>
      </c>
      <c r="M84" s="4">
        <f ca="1">'Resumo dos dados'!$C$16</f>
        <v>486.87250996015933</v>
      </c>
      <c r="N84">
        <f>Simulações!$I$10</f>
        <v>0</v>
      </c>
    </row>
    <row r="85" spans="2:14" x14ac:dyDescent="0.25">
      <c r="B85">
        <v>83</v>
      </c>
      <c r="C85">
        <f t="shared" ca="1" si="8"/>
        <v>405</v>
      </c>
      <c r="D85" s="22">
        <f t="shared" ca="1" si="9"/>
        <v>0.88024683911988999</v>
      </c>
      <c r="E85">
        <f ca="1">IF(ROUNDDOWN(_xlfn.NORM.INV( D85, Simulações!$I$7,Simulações!$I$8),0) &lt; 0, 0,  ROUNDDOWN(_xlfn.NORM.INV( D85, Simulações!$I$7,Simulações!$I$8),0))</f>
        <v>108</v>
      </c>
      <c r="F85">
        <f t="shared" ca="1" si="5"/>
        <v>108</v>
      </c>
      <c r="G85">
        <f t="shared" ca="1" si="6"/>
        <v>0</v>
      </c>
      <c r="H85">
        <f t="shared" ca="1" si="7"/>
        <v>297</v>
      </c>
      <c r="I85">
        <f ca="1">IF(B85&lt;=MAX($J$1:J84),   0,   IF(C85&lt;=Simulações!$I$9, 1, 0))</f>
        <v>0</v>
      </c>
      <c r="J85">
        <f ca="1">I85*(B85+ABS(ROUND(_xlfn.NORM.INV( RAND(), Simulações!$I$11,Simulações!$I$12),0)))</f>
        <v>0</v>
      </c>
      <c r="K85">
        <f ca="1">COUNTIF($J$1:J85,B85)*Simulações!$I$6</f>
        <v>0</v>
      </c>
      <c r="L85">
        <f>Simulações!$I$9</f>
        <v>500</v>
      </c>
      <c r="M85" s="4">
        <f ca="1">'Resumo dos dados'!$C$16</f>
        <v>486.87250996015933</v>
      </c>
      <c r="N85">
        <f>Simulações!$I$10</f>
        <v>0</v>
      </c>
    </row>
    <row r="86" spans="2:14" x14ac:dyDescent="0.25">
      <c r="B86">
        <v>84</v>
      </c>
      <c r="C86">
        <f t="shared" ca="1" si="8"/>
        <v>297</v>
      </c>
      <c r="D86" s="22">
        <f t="shared" ca="1" si="9"/>
        <v>0.70797358903277696</v>
      </c>
      <c r="E86">
        <f ca="1">IF(ROUNDDOWN(_xlfn.NORM.INV( D86, Simulações!$I$7,Simulações!$I$8),0) &lt; 0, 0,  ROUNDDOWN(_xlfn.NORM.INV( D86, Simulações!$I$7,Simulações!$I$8),0))</f>
        <v>77</v>
      </c>
      <c r="F86">
        <f t="shared" ca="1" si="5"/>
        <v>77</v>
      </c>
      <c r="G86">
        <f t="shared" ca="1" si="6"/>
        <v>0</v>
      </c>
      <c r="H86">
        <f t="shared" ca="1" si="7"/>
        <v>220</v>
      </c>
      <c r="I86">
        <f ca="1">IF(B86&lt;=MAX($J$1:J85),   0,   IF(C86&lt;=Simulações!$I$9, 1, 0))</f>
        <v>0</v>
      </c>
      <c r="J86">
        <f ca="1">I86*(B86+ABS(ROUND(_xlfn.NORM.INV( RAND(), Simulações!$I$11,Simulações!$I$12),0)))</f>
        <v>0</v>
      </c>
      <c r="K86">
        <f ca="1">COUNTIF($J$1:J86,B86)*Simulações!$I$6</f>
        <v>0</v>
      </c>
      <c r="L86">
        <f>Simulações!$I$9</f>
        <v>500</v>
      </c>
      <c r="M86" s="4">
        <f ca="1">'Resumo dos dados'!$C$16</f>
        <v>486.87250996015933</v>
      </c>
      <c r="N86">
        <f>Simulações!$I$10</f>
        <v>0</v>
      </c>
    </row>
    <row r="87" spans="2:14" x14ac:dyDescent="0.25">
      <c r="B87">
        <v>85</v>
      </c>
      <c r="C87">
        <f t="shared" ca="1" si="8"/>
        <v>220</v>
      </c>
      <c r="D87" s="22">
        <f t="shared" ca="1" si="9"/>
        <v>0.23117235314571771</v>
      </c>
      <c r="E87">
        <f ca="1">IF(ROUNDDOWN(_xlfn.NORM.INV( D87, Simulações!$I$7,Simulações!$I$8),0) &lt; 0, 0,  ROUNDDOWN(_xlfn.NORM.INV( D87, Simulações!$I$7,Simulações!$I$8),0))</f>
        <v>13</v>
      </c>
      <c r="F87">
        <f t="shared" ca="1" si="5"/>
        <v>13</v>
      </c>
      <c r="G87">
        <f t="shared" ca="1" si="6"/>
        <v>0</v>
      </c>
      <c r="H87">
        <f t="shared" ca="1" si="7"/>
        <v>207</v>
      </c>
      <c r="I87">
        <f ca="1">IF(B87&lt;=MAX($J$1:J86),   0,   IF(C87&lt;=Simulações!$I$9, 1, 0))</f>
        <v>0</v>
      </c>
      <c r="J87">
        <f ca="1">I87*(B87+ABS(ROUND(_xlfn.NORM.INV( RAND(), Simulações!$I$11,Simulações!$I$12),0)))</f>
        <v>0</v>
      </c>
      <c r="K87">
        <f ca="1">COUNTIF($J$1:J87,B87)*Simulações!$I$6</f>
        <v>0</v>
      </c>
      <c r="L87">
        <f>Simulações!$I$9</f>
        <v>500</v>
      </c>
      <c r="M87" s="4">
        <f ca="1">'Resumo dos dados'!$C$16</f>
        <v>486.87250996015933</v>
      </c>
      <c r="N87">
        <f>Simulações!$I$10</f>
        <v>0</v>
      </c>
    </row>
    <row r="88" spans="2:14" x14ac:dyDescent="0.25">
      <c r="B88">
        <v>86</v>
      </c>
      <c r="C88">
        <f t="shared" ca="1" si="8"/>
        <v>207</v>
      </c>
      <c r="D88" s="22">
        <f t="shared" ca="1" si="9"/>
        <v>0.13186260484795442</v>
      </c>
      <c r="E88">
        <f ca="1">IF(ROUNDDOWN(_xlfn.NORM.INV( D88, Simulações!$I$7,Simulações!$I$8),0) &lt; 0, 0,  ROUNDDOWN(_xlfn.NORM.INV( D88, Simulações!$I$7,Simulações!$I$8),0))</f>
        <v>0</v>
      </c>
      <c r="F88">
        <f t="shared" ca="1" si="5"/>
        <v>0</v>
      </c>
      <c r="G88">
        <f t="shared" ca="1" si="6"/>
        <v>0</v>
      </c>
      <c r="H88">
        <f t="shared" ca="1" si="7"/>
        <v>207</v>
      </c>
      <c r="I88">
        <f ca="1">IF(B88&lt;=MAX($J$1:J87),   0,   IF(C88&lt;=Simulações!$I$9, 1, 0))</f>
        <v>0</v>
      </c>
      <c r="J88">
        <f ca="1">I88*(B88+ABS(ROUND(_xlfn.NORM.INV( RAND(), Simulações!$I$11,Simulações!$I$12),0)))</f>
        <v>0</v>
      </c>
      <c r="K88">
        <f ca="1">COUNTIF($J$1:J88,B88)*Simulações!$I$6</f>
        <v>0</v>
      </c>
      <c r="L88">
        <f>Simulações!$I$9</f>
        <v>500</v>
      </c>
      <c r="M88" s="4">
        <f ca="1">'Resumo dos dados'!$C$16</f>
        <v>486.87250996015933</v>
      </c>
      <c r="N88">
        <f>Simulações!$I$10</f>
        <v>0</v>
      </c>
    </row>
    <row r="89" spans="2:14" x14ac:dyDescent="0.25">
      <c r="B89">
        <v>87</v>
      </c>
      <c r="C89">
        <f t="shared" ca="1" si="8"/>
        <v>207</v>
      </c>
      <c r="D89" s="22">
        <f t="shared" ca="1" si="9"/>
        <v>0.74665722939110091</v>
      </c>
      <c r="E89">
        <f ca="1">IF(ROUNDDOWN(_xlfn.NORM.INV( D89, Simulações!$I$7,Simulações!$I$8),0) &lt; 0, 0,  ROUNDDOWN(_xlfn.NORM.INV( D89, Simulações!$I$7,Simulações!$I$8),0))</f>
        <v>83</v>
      </c>
      <c r="F89">
        <f t="shared" ca="1" si="5"/>
        <v>83</v>
      </c>
      <c r="G89">
        <f t="shared" ca="1" si="6"/>
        <v>0</v>
      </c>
      <c r="H89">
        <f t="shared" ca="1" si="7"/>
        <v>124</v>
      </c>
      <c r="I89">
        <f ca="1">IF(B89&lt;=MAX($J$1:J88),   0,   IF(C89&lt;=Simulações!$I$9, 1, 0))</f>
        <v>0</v>
      </c>
      <c r="J89">
        <f ca="1">I89*(B89+ABS(ROUND(_xlfn.NORM.INV( RAND(), Simulações!$I$11,Simulações!$I$12),0)))</f>
        <v>0</v>
      </c>
      <c r="K89">
        <f ca="1">COUNTIF($J$1:J89,B89)*Simulações!$I$6</f>
        <v>0</v>
      </c>
      <c r="L89">
        <f>Simulações!$I$9</f>
        <v>500</v>
      </c>
      <c r="M89" s="4">
        <f ca="1">'Resumo dos dados'!$C$16</f>
        <v>486.87250996015933</v>
      </c>
      <c r="N89">
        <f>Simulações!$I$10</f>
        <v>0</v>
      </c>
    </row>
    <row r="90" spans="2:14" x14ac:dyDescent="0.25">
      <c r="B90">
        <v>88</v>
      </c>
      <c r="C90">
        <f t="shared" ca="1" si="8"/>
        <v>124</v>
      </c>
      <c r="D90" s="22">
        <f t="shared" ca="1" si="9"/>
        <v>0.7814344376193576</v>
      </c>
      <c r="E90">
        <f ca="1">IF(ROUNDDOWN(_xlfn.NORM.INV( D90, Simulações!$I$7,Simulações!$I$8),0) &lt; 0, 0,  ROUNDDOWN(_xlfn.NORM.INV( D90, Simulações!$I$7,Simulações!$I$8),0))</f>
        <v>88</v>
      </c>
      <c r="F90">
        <f t="shared" ca="1" si="5"/>
        <v>88</v>
      </c>
      <c r="G90">
        <f t="shared" ca="1" si="6"/>
        <v>0</v>
      </c>
      <c r="H90">
        <f t="shared" ca="1" si="7"/>
        <v>36</v>
      </c>
      <c r="I90">
        <f ca="1">IF(B90&lt;=MAX($J$1:J89),   0,   IF(C90&lt;=Simulações!$I$9, 1, 0))</f>
        <v>0</v>
      </c>
      <c r="J90">
        <f ca="1">I90*(B90+ABS(ROUND(_xlfn.NORM.INV( RAND(), Simulações!$I$11,Simulações!$I$12),0)))</f>
        <v>0</v>
      </c>
      <c r="K90">
        <f ca="1">COUNTIF($J$1:J90,B90)*Simulações!$I$6</f>
        <v>0</v>
      </c>
      <c r="L90">
        <f>Simulações!$I$9</f>
        <v>500</v>
      </c>
      <c r="M90" s="4">
        <f ca="1">'Resumo dos dados'!$C$16</f>
        <v>486.87250996015933</v>
      </c>
      <c r="N90">
        <f>Simulações!$I$10</f>
        <v>0</v>
      </c>
    </row>
    <row r="91" spans="2:14" x14ac:dyDescent="0.25">
      <c r="B91">
        <v>89</v>
      </c>
      <c r="C91">
        <f t="shared" ca="1" si="8"/>
        <v>36</v>
      </c>
      <c r="D91" s="22">
        <f t="shared" ca="1" si="9"/>
        <v>0.7482164482101602</v>
      </c>
      <c r="E91">
        <f ca="1">IF(ROUNDDOWN(_xlfn.NORM.INV( D91, Simulações!$I$7,Simulações!$I$8),0) &lt; 0, 0,  ROUNDDOWN(_xlfn.NORM.INV( D91, Simulações!$I$7,Simulações!$I$8),0))</f>
        <v>83</v>
      </c>
      <c r="F91">
        <f t="shared" ca="1" si="5"/>
        <v>36</v>
      </c>
      <c r="G91">
        <f t="shared" ca="1" si="6"/>
        <v>47</v>
      </c>
      <c r="H91">
        <f t="shared" ca="1" si="7"/>
        <v>0</v>
      </c>
      <c r="I91">
        <f ca="1">IF(B91&lt;=MAX($J$1:J90),   0,   IF(C91&lt;=Simulações!$I$9, 1, 0))</f>
        <v>0</v>
      </c>
      <c r="J91">
        <f ca="1">I91*(B91+ABS(ROUND(_xlfn.NORM.INV( RAND(), Simulações!$I$11,Simulações!$I$12),0)))</f>
        <v>0</v>
      </c>
      <c r="K91">
        <f ca="1">COUNTIF($J$1:J91,B91)*Simulações!$I$6</f>
        <v>0</v>
      </c>
      <c r="L91">
        <f>Simulações!$I$9</f>
        <v>500</v>
      </c>
      <c r="M91" s="4">
        <f ca="1">'Resumo dos dados'!$C$16</f>
        <v>486.87250996015933</v>
      </c>
      <c r="N91">
        <f>Simulações!$I$10</f>
        <v>0</v>
      </c>
    </row>
    <row r="92" spans="2:14" x14ac:dyDescent="0.25">
      <c r="B92">
        <v>90</v>
      </c>
      <c r="C92">
        <f t="shared" ca="1" si="8"/>
        <v>0</v>
      </c>
      <c r="D92" s="22">
        <f t="shared" ca="1" si="9"/>
        <v>8.7752257631453112E-2</v>
      </c>
      <c r="E92">
        <f ca="1">IF(ROUNDDOWN(_xlfn.NORM.INV( D92, Simulações!$I$7,Simulações!$I$8),0) &lt; 0, 0,  ROUNDDOWN(_xlfn.NORM.INV( D92, Simulações!$I$7,Simulações!$I$8),0))</f>
        <v>0</v>
      </c>
      <c r="F92">
        <f t="shared" ca="1" si="5"/>
        <v>0</v>
      </c>
      <c r="G92">
        <f t="shared" ca="1" si="6"/>
        <v>0</v>
      </c>
      <c r="H92">
        <f t="shared" ca="1" si="7"/>
        <v>0</v>
      </c>
      <c r="I92">
        <f ca="1">IF(B92&lt;=MAX($J$1:J91),   0,   IF(C92&lt;=Simulações!$I$9, 1, 0))</f>
        <v>0</v>
      </c>
      <c r="J92">
        <f ca="1">I92*(B92+ABS(ROUND(_xlfn.NORM.INV( RAND(), Simulações!$I$11,Simulações!$I$12),0)))</f>
        <v>0</v>
      </c>
      <c r="K92">
        <f ca="1">COUNTIF($J$1:J92,B92)*Simulações!$I$6</f>
        <v>0</v>
      </c>
      <c r="L92">
        <f>Simulações!$I$9</f>
        <v>500</v>
      </c>
      <c r="M92" s="4">
        <f ca="1">'Resumo dos dados'!$C$16</f>
        <v>486.87250996015933</v>
      </c>
      <c r="N92">
        <f>Simulações!$I$10</f>
        <v>0</v>
      </c>
    </row>
    <row r="93" spans="2:14" x14ac:dyDescent="0.25">
      <c r="B93">
        <v>91</v>
      </c>
      <c r="C93">
        <f t="shared" ca="1" si="8"/>
        <v>0</v>
      </c>
      <c r="D93" s="22">
        <f t="shared" ca="1" si="9"/>
        <v>0.11314177397662706</v>
      </c>
      <c r="E93">
        <f ca="1">IF(ROUNDDOWN(_xlfn.NORM.INV( D93, Simulações!$I$7,Simulações!$I$8),0) &lt; 0, 0,  ROUNDDOWN(_xlfn.NORM.INV( D93, Simulações!$I$7,Simulações!$I$8),0))</f>
        <v>0</v>
      </c>
      <c r="F93">
        <f t="shared" ca="1" si="5"/>
        <v>0</v>
      </c>
      <c r="G93">
        <f t="shared" ca="1" si="6"/>
        <v>0</v>
      </c>
      <c r="H93">
        <f t="shared" ca="1" si="7"/>
        <v>0</v>
      </c>
      <c r="I93">
        <f ca="1">IF(B93&lt;=MAX($J$1:J92),   0,   IF(C93&lt;=Simulações!$I$9, 1, 0))</f>
        <v>0</v>
      </c>
      <c r="J93">
        <f ca="1">I93*(B93+ABS(ROUND(_xlfn.NORM.INV( RAND(), Simulações!$I$11,Simulações!$I$12),0)))</f>
        <v>0</v>
      </c>
      <c r="K93">
        <f ca="1">COUNTIF($J$1:J93,B93)*Simulações!$I$6</f>
        <v>1000</v>
      </c>
      <c r="L93">
        <f>Simulações!$I$9</f>
        <v>500</v>
      </c>
      <c r="M93" s="4">
        <f ca="1">'Resumo dos dados'!$C$16</f>
        <v>486.87250996015933</v>
      </c>
      <c r="N93">
        <f>Simulações!$I$10</f>
        <v>0</v>
      </c>
    </row>
    <row r="94" spans="2:14" x14ac:dyDescent="0.25">
      <c r="B94">
        <v>92</v>
      </c>
      <c r="C94">
        <f t="shared" ca="1" si="8"/>
        <v>1000</v>
      </c>
      <c r="D94" s="22">
        <f t="shared" ca="1" si="9"/>
        <v>0.96986355926961154</v>
      </c>
      <c r="E94">
        <f ca="1">IF(ROUNDDOWN(_xlfn.NORM.INV( D94, Simulações!$I$7,Simulações!$I$8),0) &lt; 0, 0,  ROUNDDOWN(_xlfn.NORM.INV( D94, Simulações!$I$7,Simulações!$I$8),0))</f>
        <v>143</v>
      </c>
      <c r="F94">
        <f t="shared" ca="1" si="5"/>
        <v>143</v>
      </c>
      <c r="G94">
        <f t="shared" ca="1" si="6"/>
        <v>0</v>
      </c>
      <c r="H94">
        <f t="shared" ca="1" si="7"/>
        <v>857</v>
      </c>
      <c r="I94">
        <f ca="1">IF(B94&lt;=MAX($J$1:J93),   0,   IF(C94&lt;=Simulações!$I$9, 1, 0))</f>
        <v>0</v>
      </c>
      <c r="J94">
        <f ca="1">I94*(B94+ABS(ROUND(_xlfn.NORM.INV( RAND(), Simulações!$I$11,Simulações!$I$12),0)))</f>
        <v>0</v>
      </c>
      <c r="K94">
        <f ca="1">COUNTIF($J$1:J94,B94)*Simulações!$I$6</f>
        <v>0</v>
      </c>
      <c r="L94">
        <f>Simulações!$I$9</f>
        <v>500</v>
      </c>
      <c r="M94" s="4">
        <f ca="1">'Resumo dos dados'!$C$16</f>
        <v>486.87250996015933</v>
      </c>
      <c r="N94">
        <f>Simulações!$I$10</f>
        <v>0</v>
      </c>
    </row>
    <row r="95" spans="2:14" x14ac:dyDescent="0.25">
      <c r="B95">
        <v>93</v>
      </c>
      <c r="C95">
        <f t="shared" ca="1" si="8"/>
        <v>857</v>
      </c>
      <c r="D95" s="22">
        <f t="shared" ca="1" si="9"/>
        <v>0.88186278252905714</v>
      </c>
      <c r="E95">
        <f ca="1">IF(ROUNDDOWN(_xlfn.NORM.INV( D95, Simulações!$I$7,Simulações!$I$8),0) &lt; 0, 0,  ROUNDDOWN(_xlfn.NORM.INV( D95, Simulações!$I$7,Simulações!$I$8),0))</f>
        <v>109</v>
      </c>
      <c r="F95">
        <f t="shared" ca="1" si="5"/>
        <v>109</v>
      </c>
      <c r="G95">
        <f t="shared" ca="1" si="6"/>
        <v>0</v>
      </c>
      <c r="H95">
        <f t="shared" ca="1" si="7"/>
        <v>748</v>
      </c>
      <c r="I95">
        <f ca="1">IF(B95&lt;=MAX($J$1:J94),   0,   IF(C95&lt;=Simulações!$I$9, 1, 0))</f>
        <v>0</v>
      </c>
      <c r="J95">
        <f ca="1">I95*(B95+ABS(ROUND(_xlfn.NORM.INV( RAND(), Simulações!$I$11,Simulações!$I$12),0)))</f>
        <v>0</v>
      </c>
      <c r="K95">
        <f ca="1">COUNTIF($J$1:J95,B95)*Simulações!$I$6</f>
        <v>0</v>
      </c>
      <c r="L95">
        <f>Simulações!$I$9</f>
        <v>500</v>
      </c>
      <c r="M95" s="4">
        <f ca="1">'Resumo dos dados'!$C$16</f>
        <v>486.87250996015933</v>
      </c>
      <c r="N95">
        <f>Simulações!$I$10</f>
        <v>0</v>
      </c>
    </row>
    <row r="96" spans="2:14" x14ac:dyDescent="0.25">
      <c r="B96">
        <v>94</v>
      </c>
      <c r="C96">
        <f t="shared" ca="1" si="8"/>
        <v>748</v>
      </c>
      <c r="D96" s="22">
        <f t="shared" ca="1" si="9"/>
        <v>0.62933435793473569</v>
      </c>
      <c r="E96">
        <f ca="1">IF(ROUNDDOWN(_xlfn.NORM.INV( D96, Simulações!$I$7,Simulações!$I$8),0) &lt; 0, 0,  ROUNDDOWN(_xlfn.NORM.INV( D96, Simulações!$I$7,Simulações!$I$8),0))</f>
        <v>66</v>
      </c>
      <c r="F96">
        <f t="shared" ca="1" si="5"/>
        <v>66</v>
      </c>
      <c r="G96">
        <f t="shared" ca="1" si="6"/>
        <v>0</v>
      </c>
      <c r="H96">
        <f t="shared" ca="1" si="7"/>
        <v>682</v>
      </c>
      <c r="I96">
        <f ca="1">IF(B96&lt;=MAX($J$1:J95),   0,   IF(C96&lt;=Simulações!$I$9, 1, 0))</f>
        <v>0</v>
      </c>
      <c r="J96">
        <f ca="1">I96*(B96+ABS(ROUND(_xlfn.NORM.INV( RAND(), Simulações!$I$11,Simulações!$I$12),0)))</f>
        <v>0</v>
      </c>
      <c r="K96">
        <f ca="1">COUNTIF($J$1:J96,B96)*Simulações!$I$6</f>
        <v>0</v>
      </c>
      <c r="L96">
        <f>Simulações!$I$9</f>
        <v>500</v>
      </c>
      <c r="M96" s="4">
        <f ca="1">'Resumo dos dados'!$C$16</f>
        <v>486.87250996015933</v>
      </c>
      <c r="N96">
        <f>Simulações!$I$10</f>
        <v>0</v>
      </c>
    </row>
    <row r="97" spans="2:14" x14ac:dyDescent="0.25">
      <c r="B97">
        <v>95</v>
      </c>
      <c r="C97">
        <f t="shared" ca="1" si="8"/>
        <v>682</v>
      </c>
      <c r="D97" s="22">
        <f t="shared" ca="1" si="9"/>
        <v>0.41086664548908647</v>
      </c>
      <c r="E97">
        <f ca="1">IF(ROUNDDOWN(_xlfn.NORM.INV( D97, Simulações!$I$7,Simulações!$I$8),0) &lt; 0, 0,  ROUNDDOWN(_xlfn.NORM.INV( D97, Simulações!$I$7,Simulações!$I$8),0))</f>
        <v>38</v>
      </c>
      <c r="F97">
        <f t="shared" ca="1" si="5"/>
        <v>38</v>
      </c>
      <c r="G97">
        <f t="shared" ca="1" si="6"/>
        <v>0</v>
      </c>
      <c r="H97">
        <f t="shared" ca="1" si="7"/>
        <v>644</v>
      </c>
      <c r="I97">
        <f ca="1">IF(B97&lt;=MAX($J$1:J96),   0,   IF(C97&lt;=Simulações!$I$9, 1, 0))</f>
        <v>0</v>
      </c>
      <c r="J97">
        <f ca="1">I97*(B97+ABS(ROUND(_xlfn.NORM.INV( RAND(), Simulações!$I$11,Simulações!$I$12),0)))</f>
        <v>0</v>
      </c>
      <c r="K97">
        <f ca="1">COUNTIF($J$1:J97,B97)*Simulações!$I$6</f>
        <v>0</v>
      </c>
      <c r="L97">
        <f>Simulações!$I$9</f>
        <v>500</v>
      </c>
      <c r="M97" s="4">
        <f ca="1">'Resumo dos dados'!$C$16</f>
        <v>486.87250996015933</v>
      </c>
      <c r="N97">
        <f>Simulações!$I$10</f>
        <v>0</v>
      </c>
    </row>
    <row r="98" spans="2:14" x14ac:dyDescent="0.25">
      <c r="B98">
        <v>96</v>
      </c>
      <c r="C98">
        <f t="shared" ca="1" si="8"/>
        <v>644</v>
      </c>
      <c r="D98" s="22">
        <f t="shared" ca="1" si="9"/>
        <v>0.5953429143401634</v>
      </c>
      <c r="E98">
        <f ca="1">IF(ROUNDDOWN(_xlfn.NORM.INV( D98, Simulações!$I$7,Simulações!$I$8),0) &lt; 0, 0,  ROUNDDOWN(_xlfn.NORM.INV( D98, Simulações!$I$7,Simulações!$I$8),0))</f>
        <v>62</v>
      </c>
      <c r="F98">
        <f t="shared" ca="1" si="5"/>
        <v>62</v>
      </c>
      <c r="G98">
        <f t="shared" ca="1" si="6"/>
        <v>0</v>
      </c>
      <c r="H98">
        <f t="shared" ca="1" si="7"/>
        <v>582</v>
      </c>
      <c r="I98">
        <f ca="1">IF(B98&lt;=MAX($J$1:J97),   0,   IF(C98&lt;=Simulações!$I$9, 1, 0))</f>
        <v>0</v>
      </c>
      <c r="J98">
        <f ca="1">I98*(B98+ABS(ROUND(_xlfn.NORM.INV( RAND(), Simulações!$I$11,Simulações!$I$12),0)))</f>
        <v>0</v>
      </c>
      <c r="K98">
        <f ca="1">COUNTIF($J$1:J98,B98)*Simulações!$I$6</f>
        <v>0</v>
      </c>
      <c r="L98">
        <f>Simulações!$I$9</f>
        <v>500</v>
      </c>
      <c r="M98" s="4">
        <f ca="1">'Resumo dos dados'!$C$16</f>
        <v>486.87250996015933</v>
      </c>
      <c r="N98">
        <f>Simulações!$I$10</f>
        <v>0</v>
      </c>
    </row>
    <row r="99" spans="2:14" x14ac:dyDescent="0.25">
      <c r="B99">
        <v>97</v>
      </c>
      <c r="C99">
        <f t="shared" ca="1" si="8"/>
        <v>582</v>
      </c>
      <c r="D99" s="22">
        <f t="shared" ca="1" si="9"/>
        <v>0.10220572035666975</v>
      </c>
      <c r="E99">
        <f ca="1">IF(ROUNDDOWN(_xlfn.NORM.INV( D99, Simulações!$I$7,Simulações!$I$8),0) &lt; 0, 0,  ROUNDDOWN(_xlfn.NORM.INV( D99, Simulações!$I$7,Simulações!$I$8),0))</f>
        <v>0</v>
      </c>
      <c r="F99">
        <f t="shared" ca="1" si="5"/>
        <v>0</v>
      </c>
      <c r="G99">
        <f t="shared" ca="1" si="6"/>
        <v>0</v>
      </c>
      <c r="H99">
        <f t="shared" ca="1" si="7"/>
        <v>582</v>
      </c>
      <c r="I99">
        <f ca="1">IF(B99&lt;=MAX($J$1:J98),   0,   IF(C99&lt;=Simulações!$I$9, 1, 0))</f>
        <v>0</v>
      </c>
      <c r="J99">
        <f ca="1">I99*(B99+ABS(ROUND(_xlfn.NORM.INV( RAND(), Simulações!$I$11,Simulações!$I$12),0)))</f>
        <v>0</v>
      </c>
      <c r="K99">
        <f ca="1">COUNTIF($J$1:J99,B99)*Simulações!$I$6</f>
        <v>0</v>
      </c>
      <c r="L99">
        <f>Simulações!$I$9</f>
        <v>500</v>
      </c>
      <c r="M99" s="4">
        <f ca="1">'Resumo dos dados'!$C$16</f>
        <v>486.87250996015933</v>
      </c>
      <c r="N99">
        <f>Simulações!$I$10</f>
        <v>0</v>
      </c>
    </row>
    <row r="100" spans="2:14" x14ac:dyDescent="0.25">
      <c r="B100">
        <v>98</v>
      </c>
      <c r="C100">
        <f t="shared" ca="1" si="8"/>
        <v>582</v>
      </c>
      <c r="D100" s="22">
        <f t="shared" ca="1" si="9"/>
        <v>0.5657076863638274</v>
      </c>
      <c r="E100">
        <f ca="1">IF(ROUNDDOWN(_xlfn.NORM.INV( D100, Simulações!$I$7,Simulações!$I$8),0) &lt; 0, 0,  ROUNDDOWN(_xlfn.NORM.INV( D100, Simulações!$I$7,Simulações!$I$8),0))</f>
        <v>58</v>
      </c>
      <c r="F100">
        <f t="shared" ca="1" si="5"/>
        <v>58</v>
      </c>
      <c r="G100">
        <f t="shared" ca="1" si="6"/>
        <v>0</v>
      </c>
      <c r="H100">
        <f t="shared" ca="1" si="7"/>
        <v>524</v>
      </c>
      <c r="I100">
        <f ca="1">IF(B100&lt;=MAX($J$1:J99),   0,   IF(C100&lt;=Simulações!$I$9, 1, 0))</f>
        <v>0</v>
      </c>
      <c r="J100">
        <f ca="1">I100*(B100+ABS(ROUND(_xlfn.NORM.INV( RAND(), Simulações!$I$11,Simulações!$I$12),0)))</f>
        <v>0</v>
      </c>
      <c r="K100">
        <f ca="1">COUNTIF($J$1:J100,B100)*Simulações!$I$6</f>
        <v>0</v>
      </c>
      <c r="L100">
        <f>Simulações!$I$9</f>
        <v>500</v>
      </c>
      <c r="M100" s="4">
        <f ca="1">'Resumo dos dados'!$C$16</f>
        <v>486.87250996015933</v>
      </c>
      <c r="N100">
        <f>Simulações!$I$10</f>
        <v>0</v>
      </c>
    </row>
    <row r="101" spans="2:14" x14ac:dyDescent="0.25">
      <c r="B101">
        <v>99</v>
      </c>
      <c r="C101">
        <f t="shared" ca="1" si="8"/>
        <v>524</v>
      </c>
      <c r="D101" s="22">
        <f t="shared" ca="1" si="9"/>
        <v>0.8308143396603318</v>
      </c>
      <c r="E101">
        <f ca="1">IF(ROUNDDOWN(_xlfn.NORM.INV( D101, Simulações!$I$7,Simulações!$I$8),0) &lt; 0, 0,  ROUNDDOWN(_xlfn.NORM.INV( D101, Simulações!$I$7,Simulações!$I$8),0))</f>
        <v>97</v>
      </c>
      <c r="F101">
        <f t="shared" ca="1" si="5"/>
        <v>97</v>
      </c>
      <c r="G101">
        <f t="shared" ca="1" si="6"/>
        <v>0</v>
      </c>
      <c r="H101">
        <f t="shared" ca="1" si="7"/>
        <v>427</v>
      </c>
      <c r="I101">
        <f ca="1">IF(B101&lt;=MAX($J$1:J100),   0,   IF(C101&lt;=Simulações!$I$9, 1, 0))</f>
        <v>0</v>
      </c>
      <c r="J101">
        <f ca="1">I101*(B101+ABS(ROUND(_xlfn.NORM.INV( RAND(), Simulações!$I$11,Simulações!$I$12),0)))</f>
        <v>0</v>
      </c>
      <c r="K101">
        <f ca="1">COUNTIF($J$1:J101,B101)*Simulações!$I$6</f>
        <v>0</v>
      </c>
      <c r="L101">
        <f>Simulações!$I$9</f>
        <v>500</v>
      </c>
      <c r="M101" s="4">
        <f ca="1">'Resumo dos dados'!$C$16</f>
        <v>486.87250996015933</v>
      </c>
      <c r="N101">
        <f>Simulações!$I$10</f>
        <v>0</v>
      </c>
    </row>
    <row r="102" spans="2:14" x14ac:dyDescent="0.25">
      <c r="B102">
        <v>100</v>
      </c>
      <c r="C102">
        <f t="shared" ca="1" si="8"/>
        <v>427</v>
      </c>
      <c r="D102" s="22">
        <f t="shared" ca="1" si="9"/>
        <v>0.36862127594605065</v>
      </c>
      <c r="E102">
        <f ca="1">IF(ROUNDDOWN(_xlfn.NORM.INV( D102, Simulações!$I$7,Simulações!$I$8),0) &lt; 0, 0,  ROUNDDOWN(_xlfn.NORM.INV( D102, Simulações!$I$7,Simulações!$I$8),0))</f>
        <v>33</v>
      </c>
      <c r="F102">
        <f t="shared" ca="1" si="5"/>
        <v>33</v>
      </c>
      <c r="G102">
        <f t="shared" ca="1" si="6"/>
        <v>0</v>
      </c>
      <c r="H102">
        <f t="shared" ca="1" si="7"/>
        <v>394</v>
      </c>
      <c r="I102">
        <f ca="1">IF(B102&lt;=MAX($J$1:J101),   0,   IF(C102&lt;=Simulações!$I$9, 1, 0))</f>
        <v>1</v>
      </c>
      <c r="J102">
        <f ca="1">I102*(B102+ABS(ROUND(_xlfn.NORM.INV( RAND(), Simulações!$I$11,Simulações!$I$12),0)))</f>
        <v>110</v>
      </c>
      <c r="K102">
        <f ca="1">COUNTIF($J$1:J102,B102)*Simulações!$I$6</f>
        <v>0</v>
      </c>
      <c r="L102">
        <f>Simulações!$I$9</f>
        <v>500</v>
      </c>
      <c r="M102" s="4">
        <f ca="1">'Resumo dos dados'!$C$16</f>
        <v>486.87250996015933</v>
      </c>
      <c r="N102">
        <f>Simulações!$I$10</f>
        <v>0</v>
      </c>
    </row>
    <row r="103" spans="2:14" x14ac:dyDescent="0.25">
      <c r="B103">
        <v>101</v>
      </c>
      <c r="C103">
        <f t="shared" ca="1" si="8"/>
        <v>394</v>
      </c>
      <c r="D103" s="22">
        <f t="shared" ca="1" si="9"/>
        <v>0.72250877464836116</v>
      </c>
      <c r="E103">
        <f ca="1">IF(ROUNDDOWN(_xlfn.NORM.INV( D103, Simulações!$I$7,Simulações!$I$8),0) &lt; 0, 0,  ROUNDDOWN(_xlfn.NORM.INV( D103, Simulações!$I$7,Simulações!$I$8),0))</f>
        <v>79</v>
      </c>
      <c r="F103">
        <f t="shared" ca="1" si="5"/>
        <v>79</v>
      </c>
      <c r="G103">
        <f t="shared" ca="1" si="6"/>
        <v>0</v>
      </c>
      <c r="H103">
        <f t="shared" ca="1" si="7"/>
        <v>315</v>
      </c>
      <c r="I103">
        <f ca="1">IF(B103&lt;=MAX($J$1:J102),   0,   IF(C103&lt;=Simulações!$I$9, 1, 0))</f>
        <v>0</v>
      </c>
      <c r="J103">
        <f ca="1">I103*(B103+ABS(ROUND(_xlfn.NORM.INV( RAND(), Simulações!$I$11,Simulações!$I$12),0)))</f>
        <v>0</v>
      </c>
      <c r="K103">
        <f ca="1">COUNTIF($J$1:J103,B103)*Simulações!$I$6</f>
        <v>0</v>
      </c>
      <c r="L103">
        <f>Simulações!$I$9</f>
        <v>500</v>
      </c>
      <c r="M103" s="4">
        <f ca="1">'Resumo dos dados'!$C$16</f>
        <v>486.87250996015933</v>
      </c>
      <c r="N103">
        <f>Simulações!$I$10</f>
        <v>0</v>
      </c>
    </row>
    <row r="104" spans="2:14" x14ac:dyDescent="0.25">
      <c r="B104">
        <v>102</v>
      </c>
      <c r="C104">
        <f t="shared" ca="1" si="8"/>
        <v>315</v>
      </c>
      <c r="D104" s="22">
        <f t="shared" ca="1" si="9"/>
        <v>0.31814669216246261</v>
      </c>
      <c r="E104">
        <f ca="1">IF(ROUNDDOWN(_xlfn.NORM.INV( D104, Simulações!$I$7,Simulações!$I$8),0) &lt; 0, 0,  ROUNDDOWN(_xlfn.NORM.INV( D104, Simulações!$I$7,Simulações!$I$8),0))</f>
        <v>26</v>
      </c>
      <c r="F104">
        <f t="shared" ca="1" si="5"/>
        <v>26</v>
      </c>
      <c r="G104">
        <f t="shared" ca="1" si="6"/>
        <v>0</v>
      </c>
      <c r="H104">
        <f t="shared" ca="1" si="7"/>
        <v>289</v>
      </c>
      <c r="I104">
        <f ca="1">IF(B104&lt;=MAX($J$1:J103),   0,   IF(C104&lt;=Simulações!$I$9, 1, 0))</f>
        <v>0</v>
      </c>
      <c r="J104">
        <f ca="1">I104*(B104+ABS(ROUND(_xlfn.NORM.INV( RAND(), Simulações!$I$11,Simulações!$I$12),0)))</f>
        <v>0</v>
      </c>
      <c r="K104">
        <f ca="1">COUNTIF($J$1:J104,B104)*Simulações!$I$6</f>
        <v>0</v>
      </c>
      <c r="L104">
        <f>Simulações!$I$9</f>
        <v>500</v>
      </c>
      <c r="M104" s="4">
        <f ca="1">'Resumo dos dados'!$C$16</f>
        <v>486.87250996015933</v>
      </c>
      <c r="N104">
        <f>Simulações!$I$10</f>
        <v>0</v>
      </c>
    </row>
    <row r="105" spans="2:14" x14ac:dyDescent="0.25">
      <c r="B105">
        <v>103</v>
      </c>
      <c r="C105">
        <f t="shared" ca="1" si="8"/>
        <v>289</v>
      </c>
      <c r="D105" s="22">
        <f t="shared" ca="1" si="9"/>
        <v>0.97711193065262236</v>
      </c>
      <c r="E105">
        <f ca="1">IF(ROUNDDOWN(_xlfn.NORM.INV( D105, Simulações!$I$7,Simulações!$I$8),0) &lt; 0, 0,  ROUNDDOWN(_xlfn.NORM.INV( D105, Simulações!$I$7,Simulações!$I$8),0))</f>
        <v>149</v>
      </c>
      <c r="F105">
        <f t="shared" ca="1" si="5"/>
        <v>149</v>
      </c>
      <c r="G105">
        <f t="shared" ca="1" si="6"/>
        <v>0</v>
      </c>
      <c r="H105">
        <f t="shared" ca="1" si="7"/>
        <v>140</v>
      </c>
      <c r="I105">
        <f ca="1">IF(B105&lt;=MAX($J$1:J104),   0,   IF(C105&lt;=Simulações!$I$9, 1, 0))</f>
        <v>0</v>
      </c>
      <c r="J105">
        <f ca="1">I105*(B105+ABS(ROUND(_xlfn.NORM.INV( RAND(), Simulações!$I$11,Simulações!$I$12),0)))</f>
        <v>0</v>
      </c>
      <c r="K105">
        <f ca="1">COUNTIF($J$1:J105,B105)*Simulações!$I$6</f>
        <v>0</v>
      </c>
      <c r="L105">
        <f>Simulações!$I$9</f>
        <v>500</v>
      </c>
      <c r="M105" s="4">
        <f ca="1">'Resumo dos dados'!$C$16</f>
        <v>486.87250996015933</v>
      </c>
      <c r="N105">
        <f>Simulações!$I$10</f>
        <v>0</v>
      </c>
    </row>
    <row r="106" spans="2:14" x14ac:dyDescent="0.25">
      <c r="B106">
        <v>104</v>
      </c>
      <c r="C106">
        <f t="shared" ca="1" si="8"/>
        <v>140</v>
      </c>
      <c r="D106" s="22">
        <f t="shared" ca="1" si="9"/>
        <v>3.6015435787902672E-2</v>
      </c>
      <c r="E106">
        <f ca="1">IF(ROUNDDOWN(_xlfn.NORM.INV( D106, Simulações!$I$7,Simulações!$I$8),0) &lt; 0, 0,  ROUNDDOWN(_xlfn.NORM.INV( D106, Simulações!$I$7,Simulações!$I$8),0))</f>
        <v>0</v>
      </c>
      <c r="F106">
        <f t="shared" ca="1" si="5"/>
        <v>0</v>
      </c>
      <c r="G106">
        <f t="shared" ca="1" si="6"/>
        <v>0</v>
      </c>
      <c r="H106">
        <f t="shared" ca="1" si="7"/>
        <v>140</v>
      </c>
      <c r="I106">
        <f ca="1">IF(B106&lt;=MAX($J$1:J105),   0,   IF(C106&lt;=Simulações!$I$9, 1, 0))</f>
        <v>0</v>
      </c>
      <c r="J106">
        <f ca="1">I106*(B106+ABS(ROUND(_xlfn.NORM.INV( RAND(), Simulações!$I$11,Simulações!$I$12),0)))</f>
        <v>0</v>
      </c>
      <c r="K106">
        <f ca="1">COUNTIF($J$1:J106,B106)*Simulações!$I$6</f>
        <v>0</v>
      </c>
      <c r="L106">
        <f>Simulações!$I$9</f>
        <v>500</v>
      </c>
      <c r="M106" s="4">
        <f ca="1">'Resumo dos dados'!$C$16</f>
        <v>486.87250996015933</v>
      </c>
      <c r="N106">
        <f>Simulações!$I$10</f>
        <v>0</v>
      </c>
    </row>
    <row r="107" spans="2:14" x14ac:dyDescent="0.25">
      <c r="B107">
        <v>105</v>
      </c>
      <c r="C107">
        <f t="shared" ca="1" si="8"/>
        <v>140</v>
      </c>
      <c r="D107" s="22">
        <f t="shared" ca="1" si="9"/>
        <v>0.59182598129503494</v>
      </c>
      <c r="E107">
        <f ca="1">IF(ROUNDDOWN(_xlfn.NORM.INV( D107, Simulações!$I$7,Simulações!$I$8),0) &lt; 0, 0,  ROUNDDOWN(_xlfn.NORM.INV( D107, Simulações!$I$7,Simulações!$I$8),0))</f>
        <v>61</v>
      </c>
      <c r="F107">
        <f t="shared" ca="1" si="5"/>
        <v>61</v>
      </c>
      <c r="G107">
        <f t="shared" ca="1" si="6"/>
        <v>0</v>
      </c>
      <c r="H107">
        <f t="shared" ca="1" si="7"/>
        <v>79</v>
      </c>
      <c r="I107">
        <f ca="1">IF(B107&lt;=MAX($J$1:J106),   0,   IF(C107&lt;=Simulações!$I$9, 1, 0))</f>
        <v>0</v>
      </c>
      <c r="J107">
        <f ca="1">I107*(B107+ABS(ROUND(_xlfn.NORM.INV( RAND(), Simulações!$I$11,Simulações!$I$12),0)))</f>
        <v>0</v>
      </c>
      <c r="K107">
        <f ca="1">COUNTIF($J$1:J107,B107)*Simulações!$I$6</f>
        <v>0</v>
      </c>
      <c r="L107">
        <f>Simulações!$I$9</f>
        <v>500</v>
      </c>
      <c r="M107" s="4">
        <f ca="1">'Resumo dos dados'!$C$16</f>
        <v>486.87250996015933</v>
      </c>
      <c r="N107">
        <f>Simulações!$I$10</f>
        <v>0</v>
      </c>
    </row>
    <row r="108" spans="2:14" x14ac:dyDescent="0.25">
      <c r="B108">
        <v>106</v>
      </c>
      <c r="C108">
        <f t="shared" ca="1" si="8"/>
        <v>79</v>
      </c>
      <c r="D108" s="22">
        <f t="shared" ca="1" si="9"/>
        <v>8.6969163950816664E-2</v>
      </c>
      <c r="E108">
        <f ca="1">IF(ROUNDDOWN(_xlfn.NORM.INV( D108, Simulações!$I$7,Simulações!$I$8),0) &lt; 0, 0,  ROUNDDOWN(_xlfn.NORM.INV( D108, Simulações!$I$7,Simulações!$I$8),0))</f>
        <v>0</v>
      </c>
      <c r="F108">
        <f t="shared" ca="1" si="5"/>
        <v>0</v>
      </c>
      <c r="G108">
        <f t="shared" ca="1" si="6"/>
        <v>0</v>
      </c>
      <c r="H108">
        <f t="shared" ca="1" si="7"/>
        <v>79</v>
      </c>
      <c r="I108">
        <f ca="1">IF(B108&lt;=MAX($J$1:J107),   0,   IF(C108&lt;=Simulações!$I$9, 1, 0))</f>
        <v>0</v>
      </c>
      <c r="J108">
        <f ca="1">I108*(B108+ABS(ROUND(_xlfn.NORM.INV( RAND(), Simulações!$I$11,Simulações!$I$12),0)))</f>
        <v>0</v>
      </c>
      <c r="K108">
        <f ca="1">COUNTIF($J$1:J108,B108)*Simulações!$I$6</f>
        <v>0</v>
      </c>
      <c r="L108">
        <f>Simulações!$I$9</f>
        <v>500</v>
      </c>
      <c r="M108" s="4">
        <f ca="1">'Resumo dos dados'!$C$16</f>
        <v>486.87250996015933</v>
      </c>
      <c r="N108">
        <f>Simulações!$I$10</f>
        <v>0</v>
      </c>
    </row>
    <row r="109" spans="2:14" x14ac:dyDescent="0.25">
      <c r="B109">
        <v>107</v>
      </c>
      <c r="C109">
        <f t="shared" ca="1" si="8"/>
        <v>79</v>
      </c>
      <c r="D109" s="22">
        <f t="shared" ca="1" si="9"/>
        <v>0.83273541063680956</v>
      </c>
      <c r="E109">
        <f ca="1">IF(ROUNDDOWN(_xlfn.NORM.INV( D109, Simulações!$I$7,Simulações!$I$8),0) &lt; 0, 0,  ROUNDDOWN(_xlfn.NORM.INV( D109, Simulações!$I$7,Simulações!$I$8),0))</f>
        <v>98</v>
      </c>
      <c r="F109">
        <f t="shared" ca="1" si="5"/>
        <v>79</v>
      </c>
      <c r="G109">
        <f t="shared" ca="1" si="6"/>
        <v>19</v>
      </c>
      <c r="H109">
        <f t="shared" ca="1" si="7"/>
        <v>0</v>
      </c>
      <c r="I109">
        <f ca="1">IF(B109&lt;=MAX($J$1:J108),   0,   IF(C109&lt;=Simulações!$I$9, 1, 0))</f>
        <v>0</v>
      </c>
      <c r="J109">
        <f ca="1">I109*(B109+ABS(ROUND(_xlfn.NORM.INV( RAND(), Simulações!$I$11,Simulações!$I$12),0)))</f>
        <v>0</v>
      </c>
      <c r="K109">
        <f ca="1">COUNTIF($J$1:J109,B109)*Simulações!$I$6</f>
        <v>0</v>
      </c>
      <c r="L109">
        <f>Simulações!$I$9</f>
        <v>500</v>
      </c>
      <c r="M109" s="4">
        <f ca="1">'Resumo dos dados'!$C$16</f>
        <v>486.87250996015933</v>
      </c>
      <c r="N109">
        <f>Simulações!$I$10</f>
        <v>0</v>
      </c>
    </row>
    <row r="110" spans="2:14" x14ac:dyDescent="0.25">
      <c r="B110">
        <v>108</v>
      </c>
      <c r="C110">
        <f t="shared" ca="1" si="8"/>
        <v>0</v>
      </c>
      <c r="D110" s="22">
        <f t="shared" ca="1" si="9"/>
        <v>0.57393449472910663</v>
      </c>
      <c r="E110">
        <f ca="1">IF(ROUNDDOWN(_xlfn.NORM.INV( D110, Simulações!$I$7,Simulações!$I$8),0) &lt; 0, 0,  ROUNDDOWN(_xlfn.NORM.INV( D110, Simulações!$I$7,Simulações!$I$8),0))</f>
        <v>59</v>
      </c>
      <c r="F110">
        <f t="shared" ca="1" si="5"/>
        <v>0</v>
      </c>
      <c r="G110">
        <f t="shared" ca="1" si="6"/>
        <v>59</v>
      </c>
      <c r="H110">
        <f t="shared" ca="1" si="7"/>
        <v>0</v>
      </c>
      <c r="I110">
        <f ca="1">IF(B110&lt;=MAX($J$1:J109),   0,   IF(C110&lt;=Simulações!$I$9, 1, 0))</f>
        <v>0</v>
      </c>
      <c r="J110">
        <f ca="1">I110*(B110+ABS(ROUND(_xlfn.NORM.INV( RAND(), Simulações!$I$11,Simulações!$I$12),0)))</f>
        <v>0</v>
      </c>
      <c r="K110">
        <f ca="1">COUNTIF($J$1:J110,B110)*Simulações!$I$6</f>
        <v>0</v>
      </c>
      <c r="L110">
        <f>Simulações!$I$9</f>
        <v>500</v>
      </c>
      <c r="M110" s="4">
        <f ca="1">'Resumo dos dados'!$C$16</f>
        <v>486.87250996015933</v>
      </c>
      <c r="N110">
        <f>Simulações!$I$10</f>
        <v>0</v>
      </c>
    </row>
    <row r="111" spans="2:14" x14ac:dyDescent="0.25">
      <c r="B111">
        <v>109</v>
      </c>
      <c r="C111">
        <f t="shared" ca="1" si="8"/>
        <v>0</v>
      </c>
      <c r="D111" s="22">
        <f t="shared" ca="1" si="9"/>
        <v>0.11937042030526446</v>
      </c>
      <c r="E111">
        <f ca="1">IF(ROUNDDOWN(_xlfn.NORM.INV( D111, Simulações!$I$7,Simulações!$I$8),0) &lt; 0, 0,  ROUNDDOWN(_xlfn.NORM.INV( D111, Simulações!$I$7,Simulações!$I$8),0))</f>
        <v>0</v>
      </c>
      <c r="F111">
        <f t="shared" ca="1" si="5"/>
        <v>0</v>
      </c>
      <c r="G111">
        <f t="shared" ca="1" si="6"/>
        <v>0</v>
      </c>
      <c r="H111">
        <f t="shared" ca="1" si="7"/>
        <v>0</v>
      </c>
      <c r="I111">
        <f ca="1">IF(B111&lt;=MAX($J$1:J110),   0,   IF(C111&lt;=Simulações!$I$9, 1, 0))</f>
        <v>0</v>
      </c>
      <c r="J111">
        <f ca="1">I111*(B111+ABS(ROUND(_xlfn.NORM.INV( RAND(), Simulações!$I$11,Simulações!$I$12),0)))</f>
        <v>0</v>
      </c>
      <c r="K111">
        <f ca="1">COUNTIF($J$1:J111,B111)*Simulações!$I$6</f>
        <v>0</v>
      </c>
      <c r="L111">
        <f>Simulações!$I$9</f>
        <v>500</v>
      </c>
      <c r="M111" s="4">
        <f ca="1">'Resumo dos dados'!$C$16</f>
        <v>486.87250996015933</v>
      </c>
      <c r="N111">
        <f>Simulações!$I$10</f>
        <v>0</v>
      </c>
    </row>
    <row r="112" spans="2:14" x14ac:dyDescent="0.25">
      <c r="B112">
        <v>110</v>
      </c>
      <c r="C112">
        <f t="shared" ca="1" si="8"/>
        <v>0</v>
      </c>
      <c r="D112" s="22">
        <f t="shared" ca="1" si="9"/>
        <v>0.56522962145797184</v>
      </c>
      <c r="E112">
        <f ca="1">IF(ROUNDDOWN(_xlfn.NORM.INV( D112, Simulações!$I$7,Simulações!$I$8),0) &lt; 0, 0,  ROUNDDOWN(_xlfn.NORM.INV( D112, Simulações!$I$7,Simulações!$I$8),0))</f>
        <v>58</v>
      </c>
      <c r="F112">
        <f t="shared" ca="1" si="5"/>
        <v>0</v>
      </c>
      <c r="G112">
        <f t="shared" ca="1" si="6"/>
        <v>58</v>
      </c>
      <c r="H112">
        <f t="shared" ca="1" si="7"/>
        <v>0</v>
      </c>
      <c r="I112">
        <f ca="1">IF(B112&lt;=MAX($J$1:J111),   0,   IF(C112&lt;=Simulações!$I$9, 1, 0))</f>
        <v>0</v>
      </c>
      <c r="J112">
        <f ca="1">I112*(B112+ABS(ROUND(_xlfn.NORM.INV( RAND(), Simulações!$I$11,Simulações!$I$12),0)))</f>
        <v>0</v>
      </c>
      <c r="K112">
        <f ca="1">COUNTIF($J$1:J112,B112)*Simulações!$I$6</f>
        <v>1000</v>
      </c>
      <c r="L112">
        <f>Simulações!$I$9</f>
        <v>500</v>
      </c>
      <c r="M112" s="4">
        <f ca="1">'Resumo dos dados'!$C$16</f>
        <v>486.87250996015933</v>
      </c>
      <c r="N112">
        <f>Simulações!$I$10</f>
        <v>0</v>
      </c>
    </row>
    <row r="113" spans="2:14" x14ac:dyDescent="0.25">
      <c r="B113">
        <v>111</v>
      </c>
      <c r="C113">
        <f t="shared" ca="1" si="8"/>
        <v>1000</v>
      </c>
      <c r="D113" s="22">
        <f t="shared" ca="1" si="9"/>
        <v>0.33923699205912983</v>
      </c>
      <c r="E113">
        <f ca="1">IF(ROUNDDOWN(_xlfn.NORM.INV( D113, Simulações!$I$7,Simulações!$I$8),0) &lt; 0, 0,  ROUNDDOWN(_xlfn.NORM.INV( D113, Simulações!$I$7,Simulações!$I$8),0))</f>
        <v>29</v>
      </c>
      <c r="F113">
        <f t="shared" ca="1" si="5"/>
        <v>29</v>
      </c>
      <c r="G113">
        <f t="shared" ca="1" si="6"/>
        <v>0</v>
      </c>
      <c r="H113">
        <f t="shared" ca="1" si="7"/>
        <v>971</v>
      </c>
      <c r="I113">
        <f ca="1">IF(B113&lt;=MAX($J$1:J112),   0,   IF(C113&lt;=Simulações!$I$9, 1, 0))</f>
        <v>0</v>
      </c>
      <c r="J113">
        <f ca="1">I113*(B113+ABS(ROUND(_xlfn.NORM.INV( RAND(), Simulações!$I$11,Simulações!$I$12),0)))</f>
        <v>0</v>
      </c>
      <c r="K113">
        <f ca="1">COUNTIF($J$1:J113,B113)*Simulações!$I$6</f>
        <v>0</v>
      </c>
      <c r="L113">
        <f>Simulações!$I$9</f>
        <v>500</v>
      </c>
      <c r="M113" s="4">
        <f ca="1">'Resumo dos dados'!$C$16</f>
        <v>486.87250996015933</v>
      </c>
      <c r="N113">
        <f>Simulações!$I$10</f>
        <v>0</v>
      </c>
    </row>
    <row r="114" spans="2:14" x14ac:dyDescent="0.25">
      <c r="B114">
        <v>112</v>
      </c>
      <c r="C114">
        <f t="shared" ca="1" si="8"/>
        <v>971</v>
      </c>
      <c r="D114" s="22">
        <f t="shared" ca="1" si="9"/>
        <v>0.6920644166102663</v>
      </c>
      <c r="E114">
        <f ca="1">IF(ROUNDDOWN(_xlfn.NORM.INV( D114, Simulações!$I$7,Simulações!$I$8),0) &lt; 0, 0,  ROUNDDOWN(_xlfn.NORM.INV( D114, Simulações!$I$7,Simulações!$I$8),0))</f>
        <v>75</v>
      </c>
      <c r="F114">
        <f t="shared" ca="1" si="5"/>
        <v>75</v>
      </c>
      <c r="G114">
        <f t="shared" ca="1" si="6"/>
        <v>0</v>
      </c>
      <c r="H114">
        <f t="shared" ca="1" si="7"/>
        <v>896</v>
      </c>
      <c r="I114">
        <f ca="1">IF(B114&lt;=MAX($J$1:J113),   0,   IF(C114&lt;=Simulações!$I$9, 1, 0))</f>
        <v>0</v>
      </c>
      <c r="J114">
        <f ca="1">I114*(B114+ABS(ROUND(_xlfn.NORM.INV( RAND(), Simulações!$I$11,Simulações!$I$12),0)))</f>
        <v>0</v>
      </c>
      <c r="K114">
        <f ca="1">COUNTIF($J$1:J114,B114)*Simulações!$I$6</f>
        <v>0</v>
      </c>
      <c r="L114">
        <f>Simulações!$I$9</f>
        <v>500</v>
      </c>
      <c r="M114" s="4">
        <f ca="1">'Resumo dos dados'!$C$16</f>
        <v>486.87250996015933</v>
      </c>
      <c r="N114">
        <f>Simulações!$I$10</f>
        <v>0</v>
      </c>
    </row>
    <row r="115" spans="2:14" x14ac:dyDescent="0.25">
      <c r="B115">
        <v>113</v>
      </c>
      <c r="C115">
        <f t="shared" ca="1" si="8"/>
        <v>896</v>
      </c>
      <c r="D115" s="22">
        <f t="shared" ca="1" si="9"/>
        <v>0.7422739502810588</v>
      </c>
      <c r="E115">
        <f ca="1">IF(ROUNDDOWN(_xlfn.NORM.INV( D115, Simulações!$I$7,Simulações!$I$8),0) &lt; 0, 0,  ROUNDDOWN(_xlfn.NORM.INV( D115, Simulações!$I$7,Simulações!$I$8),0))</f>
        <v>82</v>
      </c>
      <c r="F115">
        <f t="shared" ca="1" si="5"/>
        <v>82</v>
      </c>
      <c r="G115">
        <f t="shared" ca="1" si="6"/>
        <v>0</v>
      </c>
      <c r="H115">
        <f t="shared" ca="1" si="7"/>
        <v>814</v>
      </c>
      <c r="I115">
        <f ca="1">IF(B115&lt;=MAX($J$1:J114),   0,   IF(C115&lt;=Simulações!$I$9, 1, 0))</f>
        <v>0</v>
      </c>
      <c r="J115">
        <f ca="1">I115*(B115+ABS(ROUND(_xlfn.NORM.INV( RAND(), Simulações!$I$11,Simulações!$I$12),0)))</f>
        <v>0</v>
      </c>
      <c r="K115">
        <f ca="1">COUNTIF($J$1:J115,B115)*Simulações!$I$6</f>
        <v>0</v>
      </c>
      <c r="L115">
        <f>Simulações!$I$9</f>
        <v>500</v>
      </c>
      <c r="M115" s="4">
        <f ca="1">'Resumo dos dados'!$C$16</f>
        <v>486.87250996015933</v>
      </c>
      <c r="N115">
        <f>Simulações!$I$10</f>
        <v>0</v>
      </c>
    </row>
    <row r="116" spans="2:14" x14ac:dyDescent="0.25">
      <c r="B116">
        <v>114</v>
      </c>
      <c r="C116">
        <f t="shared" ca="1" si="8"/>
        <v>814</v>
      </c>
      <c r="D116" s="22">
        <f t="shared" ca="1" si="9"/>
        <v>0.42906494076134793</v>
      </c>
      <c r="E116">
        <f ca="1">IF(ROUNDDOWN(_xlfn.NORM.INV( D116, Simulações!$I$7,Simulações!$I$8),0) &lt; 0, 0,  ROUNDDOWN(_xlfn.NORM.INV( D116, Simulações!$I$7,Simulações!$I$8),0))</f>
        <v>41</v>
      </c>
      <c r="F116">
        <f t="shared" ca="1" si="5"/>
        <v>41</v>
      </c>
      <c r="G116">
        <f t="shared" ca="1" si="6"/>
        <v>0</v>
      </c>
      <c r="H116">
        <f t="shared" ca="1" si="7"/>
        <v>773</v>
      </c>
      <c r="I116">
        <f ca="1">IF(B116&lt;=MAX($J$1:J115),   0,   IF(C116&lt;=Simulações!$I$9, 1, 0))</f>
        <v>0</v>
      </c>
      <c r="J116">
        <f ca="1">I116*(B116+ABS(ROUND(_xlfn.NORM.INV( RAND(), Simulações!$I$11,Simulações!$I$12),0)))</f>
        <v>0</v>
      </c>
      <c r="K116">
        <f ca="1">COUNTIF($J$1:J116,B116)*Simulações!$I$6</f>
        <v>0</v>
      </c>
      <c r="L116">
        <f>Simulações!$I$9</f>
        <v>500</v>
      </c>
      <c r="M116" s="4">
        <f ca="1">'Resumo dos dados'!$C$16</f>
        <v>486.87250996015933</v>
      </c>
      <c r="N116">
        <f>Simulações!$I$10</f>
        <v>0</v>
      </c>
    </row>
    <row r="117" spans="2:14" x14ac:dyDescent="0.25">
      <c r="B117">
        <v>115</v>
      </c>
      <c r="C117">
        <f t="shared" ca="1" si="8"/>
        <v>773</v>
      </c>
      <c r="D117" s="22">
        <f t="shared" ca="1" si="9"/>
        <v>0.83462544415486939</v>
      </c>
      <c r="E117">
        <f ca="1">IF(ROUNDDOWN(_xlfn.NORM.INV( D117, Simulações!$I$7,Simulações!$I$8),0) &lt; 0, 0,  ROUNDDOWN(_xlfn.NORM.INV( D117, Simulações!$I$7,Simulações!$I$8),0))</f>
        <v>98</v>
      </c>
      <c r="F117">
        <f t="shared" ca="1" si="5"/>
        <v>98</v>
      </c>
      <c r="G117">
        <f t="shared" ca="1" si="6"/>
        <v>0</v>
      </c>
      <c r="H117">
        <f t="shared" ca="1" si="7"/>
        <v>675</v>
      </c>
      <c r="I117">
        <f ca="1">IF(B117&lt;=MAX($J$1:J116),   0,   IF(C117&lt;=Simulações!$I$9, 1, 0))</f>
        <v>0</v>
      </c>
      <c r="J117">
        <f ca="1">I117*(B117+ABS(ROUND(_xlfn.NORM.INV( RAND(), Simulações!$I$11,Simulações!$I$12),0)))</f>
        <v>0</v>
      </c>
      <c r="K117">
        <f ca="1">COUNTIF($J$1:J117,B117)*Simulações!$I$6</f>
        <v>0</v>
      </c>
      <c r="L117">
        <f>Simulações!$I$9</f>
        <v>500</v>
      </c>
      <c r="M117" s="4">
        <f ca="1">'Resumo dos dados'!$C$16</f>
        <v>486.87250996015933</v>
      </c>
      <c r="N117">
        <f>Simulações!$I$10</f>
        <v>0</v>
      </c>
    </row>
    <row r="118" spans="2:14" x14ac:dyDescent="0.25">
      <c r="B118">
        <v>116</v>
      </c>
      <c r="C118">
        <f t="shared" ca="1" si="8"/>
        <v>675</v>
      </c>
      <c r="D118" s="22">
        <f t="shared" ca="1" si="9"/>
        <v>0.59439228972606728</v>
      </c>
      <c r="E118">
        <f ca="1">IF(ROUNDDOWN(_xlfn.NORM.INV( D118, Simulações!$I$7,Simulações!$I$8),0) &lt; 0, 0,  ROUNDDOWN(_xlfn.NORM.INV( D118, Simulações!$I$7,Simulações!$I$8),0))</f>
        <v>61</v>
      </c>
      <c r="F118">
        <f t="shared" ca="1" si="5"/>
        <v>61</v>
      </c>
      <c r="G118">
        <f t="shared" ca="1" si="6"/>
        <v>0</v>
      </c>
      <c r="H118">
        <f t="shared" ca="1" si="7"/>
        <v>614</v>
      </c>
      <c r="I118">
        <f ca="1">IF(B118&lt;=MAX($J$1:J117),   0,   IF(C118&lt;=Simulações!$I$9, 1, 0))</f>
        <v>0</v>
      </c>
      <c r="J118">
        <f ca="1">I118*(B118+ABS(ROUND(_xlfn.NORM.INV( RAND(), Simulações!$I$11,Simulações!$I$12),0)))</f>
        <v>0</v>
      </c>
      <c r="K118">
        <f ca="1">COUNTIF($J$1:J118,B118)*Simulações!$I$6</f>
        <v>0</v>
      </c>
      <c r="L118">
        <f>Simulações!$I$9</f>
        <v>500</v>
      </c>
      <c r="M118" s="4">
        <f ca="1">'Resumo dos dados'!$C$16</f>
        <v>486.87250996015933</v>
      </c>
      <c r="N118">
        <f>Simulações!$I$10</f>
        <v>0</v>
      </c>
    </row>
    <row r="119" spans="2:14" x14ac:dyDescent="0.25">
      <c r="B119">
        <v>117</v>
      </c>
      <c r="C119">
        <f t="shared" ca="1" si="8"/>
        <v>614</v>
      </c>
      <c r="D119" s="22">
        <f t="shared" ca="1" si="9"/>
        <v>0.37750483174260441</v>
      </c>
      <c r="E119">
        <f ca="1">IF(ROUNDDOWN(_xlfn.NORM.INV( D119, Simulações!$I$7,Simulações!$I$8),0) &lt; 0, 0,  ROUNDDOWN(_xlfn.NORM.INV( D119, Simulações!$I$7,Simulações!$I$8),0))</f>
        <v>34</v>
      </c>
      <c r="F119">
        <f t="shared" ca="1" si="5"/>
        <v>34</v>
      </c>
      <c r="G119">
        <f t="shared" ca="1" si="6"/>
        <v>0</v>
      </c>
      <c r="H119">
        <f t="shared" ca="1" si="7"/>
        <v>580</v>
      </c>
      <c r="I119">
        <f ca="1">IF(B119&lt;=MAX($J$1:J118),   0,   IF(C119&lt;=Simulações!$I$9, 1, 0))</f>
        <v>0</v>
      </c>
      <c r="J119">
        <f ca="1">I119*(B119+ABS(ROUND(_xlfn.NORM.INV( RAND(), Simulações!$I$11,Simulações!$I$12),0)))</f>
        <v>0</v>
      </c>
      <c r="K119">
        <f ca="1">COUNTIF($J$1:J119,B119)*Simulações!$I$6</f>
        <v>0</v>
      </c>
      <c r="L119">
        <f>Simulações!$I$9</f>
        <v>500</v>
      </c>
      <c r="M119" s="4">
        <f ca="1">'Resumo dos dados'!$C$16</f>
        <v>486.87250996015933</v>
      </c>
      <c r="N119">
        <f>Simulações!$I$10</f>
        <v>0</v>
      </c>
    </row>
    <row r="120" spans="2:14" x14ac:dyDescent="0.25">
      <c r="B120">
        <v>118</v>
      </c>
      <c r="C120">
        <f t="shared" ca="1" si="8"/>
        <v>580</v>
      </c>
      <c r="D120" s="22">
        <f t="shared" ca="1" si="9"/>
        <v>0.23145822850990394</v>
      </c>
      <c r="E120">
        <f ca="1">IF(ROUNDDOWN(_xlfn.NORM.INV( D120, Simulações!$I$7,Simulações!$I$8),0) &lt; 0, 0,  ROUNDDOWN(_xlfn.NORM.INV( D120, Simulações!$I$7,Simulações!$I$8),0))</f>
        <v>13</v>
      </c>
      <c r="F120">
        <f t="shared" ca="1" si="5"/>
        <v>13</v>
      </c>
      <c r="G120">
        <f t="shared" ca="1" si="6"/>
        <v>0</v>
      </c>
      <c r="H120">
        <f t="shared" ca="1" si="7"/>
        <v>567</v>
      </c>
      <c r="I120">
        <f ca="1">IF(B120&lt;=MAX($J$1:J119),   0,   IF(C120&lt;=Simulações!$I$9, 1, 0))</f>
        <v>0</v>
      </c>
      <c r="J120">
        <f ca="1">I120*(B120+ABS(ROUND(_xlfn.NORM.INV( RAND(), Simulações!$I$11,Simulações!$I$12),0)))</f>
        <v>0</v>
      </c>
      <c r="K120">
        <f ca="1">COUNTIF($J$1:J120,B120)*Simulações!$I$6</f>
        <v>0</v>
      </c>
      <c r="L120">
        <f>Simulações!$I$9</f>
        <v>500</v>
      </c>
      <c r="M120" s="4">
        <f ca="1">'Resumo dos dados'!$C$16</f>
        <v>486.87250996015933</v>
      </c>
      <c r="N120">
        <f>Simulações!$I$10</f>
        <v>0</v>
      </c>
    </row>
    <row r="121" spans="2:14" x14ac:dyDescent="0.25">
      <c r="B121">
        <v>119</v>
      </c>
      <c r="C121">
        <f t="shared" ca="1" si="8"/>
        <v>567</v>
      </c>
      <c r="D121" s="22">
        <f t="shared" ca="1" si="9"/>
        <v>0.27239607456253812</v>
      </c>
      <c r="E121">
        <f ca="1">IF(ROUNDDOWN(_xlfn.NORM.INV( D121, Simulações!$I$7,Simulações!$I$8),0) &lt; 0, 0,  ROUNDDOWN(_xlfn.NORM.INV( D121, Simulações!$I$7,Simulações!$I$8),0))</f>
        <v>19</v>
      </c>
      <c r="F121">
        <f t="shared" ca="1" si="5"/>
        <v>19</v>
      </c>
      <c r="G121">
        <f t="shared" ca="1" si="6"/>
        <v>0</v>
      </c>
      <c r="H121">
        <f t="shared" ca="1" si="7"/>
        <v>548</v>
      </c>
      <c r="I121">
        <f ca="1">IF(B121&lt;=MAX($J$1:J120),   0,   IF(C121&lt;=Simulações!$I$9, 1, 0))</f>
        <v>0</v>
      </c>
      <c r="J121">
        <f ca="1">I121*(B121+ABS(ROUND(_xlfn.NORM.INV( RAND(), Simulações!$I$11,Simulações!$I$12),0)))</f>
        <v>0</v>
      </c>
      <c r="K121">
        <f ca="1">COUNTIF($J$1:J121,B121)*Simulações!$I$6</f>
        <v>0</v>
      </c>
      <c r="L121">
        <f>Simulações!$I$9</f>
        <v>500</v>
      </c>
      <c r="M121" s="4">
        <f ca="1">'Resumo dos dados'!$C$16</f>
        <v>486.87250996015933</v>
      </c>
      <c r="N121">
        <f>Simulações!$I$10</f>
        <v>0</v>
      </c>
    </row>
    <row r="122" spans="2:14" x14ac:dyDescent="0.25">
      <c r="B122">
        <v>120</v>
      </c>
      <c r="C122">
        <f t="shared" ca="1" si="8"/>
        <v>548</v>
      </c>
      <c r="D122" s="22">
        <f t="shared" ca="1" si="9"/>
        <v>2.693455592086047E-2</v>
      </c>
      <c r="E122">
        <f ca="1">IF(ROUNDDOWN(_xlfn.NORM.INV( D122, Simulações!$I$7,Simulações!$I$8),0) &lt; 0, 0,  ROUNDDOWN(_xlfn.NORM.INV( D122, Simulações!$I$7,Simulações!$I$8),0))</f>
        <v>0</v>
      </c>
      <c r="F122">
        <f t="shared" ca="1" si="5"/>
        <v>0</v>
      </c>
      <c r="G122">
        <f t="shared" ca="1" si="6"/>
        <v>0</v>
      </c>
      <c r="H122">
        <f t="shared" ca="1" si="7"/>
        <v>548</v>
      </c>
      <c r="I122">
        <f ca="1">IF(B122&lt;=MAX($J$1:J121),   0,   IF(C122&lt;=Simulações!$I$9, 1, 0))</f>
        <v>0</v>
      </c>
      <c r="J122">
        <f ca="1">I122*(B122+ABS(ROUND(_xlfn.NORM.INV( RAND(), Simulações!$I$11,Simulações!$I$12),0)))</f>
        <v>0</v>
      </c>
      <c r="K122">
        <f ca="1">COUNTIF($J$1:J122,B122)*Simulações!$I$6</f>
        <v>0</v>
      </c>
      <c r="L122">
        <f>Simulações!$I$9</f>
        <v>500</v>
      </c>
      <c r="M122" s="4">
        <f ca="1">'Resumo dos dados'!$C$16</f>
        <v>486.87250996015933</v>
      </c>
      <c r="N122">
        <f>Simulações!$I$10</f>
        <v>0</v>
      </c>
    </row>
    <row r="123" spans="2:14" x14ac:dyDescent="0.25">
      <c r="B123">
        <v>121</v>
      </c>
      <c r="C123">
        <f t="shared" ca="1" si="8"/>
        <v>548</v>
      </c>
      <c r="D123" s="22">
        <f t="shared" ca="1" si="9"/>
        <v>0.1110412913402643</v>
      </c>
      <c r="E123">
        <f ca="1">IF(ROUNDDOWN(_xlfn.NORM.INV( D123, Simulações!$I$7,Simulações!$I$8),0) &lt; 0, 0,  ROUNDDOWN(_xlfn.NORM.INV( D123, Simulações!$I$7,Simulações!$I$8),0))</f>
        <v>0</v>
      </c>
      <c r="F123">
        <f t="shared" ca="1" si="5"/>
        <v>0</v>
      </c>
      <c r="G123">
        <f t="shared" ca="1" si="6"/>
        <v>0</v>
      </c>
      <c r="H123">
        <f t="shared" ca="1" si="7"/>
        <v>548</v>
      </c>
      <c r="I123">
        <f ca="1">IF(B123&lt;=MAX($J$1:J122),   0,   IF(C123&lt;=Simulações!$I$9, 1, 0))</f>
        <v>0</v>
      </c>
      <c r="J123">
        <f ca="1">I123*(B123+ABS(ROUND(_xlfn.NORM.INV( RAND(), Simulações!$I$11,Simulações!$I$12),0)))</f>
        <v>0</v>
      </c>
      <c r="K123">
        <f ca="1">COUNTIF($J$1:J123,B123)*Simulações!$I$6</f>
        <v>0</v>
      </c>
      <c r="L123">
        <f>Simulações!$I$9</f>
        <v>500</v>
      </c>
      <c r="M123" s="4">
        <f ca="1">'Resumo dos dados'!$C$16</f>
        <v>486.87250996015933</v>
      </c>
      <c r="N123">
        <f>Simulações!$I$10</f>
        <v>0</v>
      </c>
    </row>
    <row r="124" spans="2:14" x14ac:dyDescent="0.25">
      <c r="B124">
        <v>122</v>
      </c>
      <c r="C124">
        <f t="shared" ca="1" si="8"/>
        <v>548</v>
      </c>
      <c r="D124" s="22">
        <f t="shared" ca="1" si="9"/>
        <v>0.36187114017932298</v>
      </c>
      <c r="E124">
        <f ca="1">IF(ROUNDDOWN(_xlfn.NORM.INV( D124, Simulações!$I$7,Simulações!$I$8),0) &lt; 0, 0,  ROUNDDOWN(_xlfn.NORM.INV( D124, Simulações!$I$7,Simulações!$I$8),0))</f>
        <v>32</v>
      </c>
      <c r="F124">
        <f t="shared" ca="1" si="5"/>
        <v>32</v>
      </c>
      <c r="G124">
        <f t="shared" ca="1" si="6"/>
        <v>0</v>
      </c>
      <c r="H124">
        <f t="shared" ca="1" si="7"/>
        <v>516</v>
      </c>
      <c r="I124">
        <f ca="1">IF(B124&lt;=MAX($J$1:J123),   0,   IF(C124&lt;=Simulações!$I$9, 1, 0))</f>
        <v>0</v>
      </c>
      <c r="J124">
        <f ca="1">I124*(B124+ABS(ROUND(_xlfn.NORM.INV( RAND(), Simulações!$I$11,Simulações!$I$12),0)))</f>
        <v>0</v>
      </c>
      <c r="K124">
        <f ca="1">COUNTIF($J$1:J124,B124)*Simulações!$I$6</f>
        <v>0</v>
      </c>
      <c r="L124">
        <f>Simulações!$I$9</f>
        <v>500</v>
      </c>
      <c r="M124" s="4">
        <f ca="1">'Resumo dos dados'!$C$16</f>
        <v>486.87250996015933</v>
      </c>
      <c r="N124">
        <f>Simulações!$I$10</f>
        <v>0</v>
      </c>
    </row>
    <row r="125" spans="2:14" x14ac:dyDescent="0.25">
      <c r="B125">
        <v>123</v>
      </c>
      <c r="C125">
        <f t="shared" ca="1" si="8"/>
        <v>516</v>
      </c>
      <c r="D125" s="22">
        <f t="shared" ca="1" si="9"/>
        <v>0.34629462305091119</v>
      </c>
      <c r="E125">
        <f ca="1">IF(ROUNDDOWN(_xlfn.NORM.INV( D125, Simulações!$I$7,Simulações!$I$8),0) &lt; 0, 0,  ROUNDDOWN(_xlfn.NORM.INV( D125, Simulações!$I$7,Simulações!$I$8),0))</f>
        <v>30</v>
      </c>
      <c r="F125">
        <f t="shared" ca="1" si="5"/>
        <v>30</v>
      </c>
      <c r="G125">
        <f t="shared" ca="1" si="6"/>
        <v>0</v>
      </c>
      <c r="H125">
        <f t="shared" ca="1" si="7"/>
        <v>486</v>
      </c>
      <c r="I125">
        <f ca="1">IF(B125&lt;=MAX($J$1:J124),   0,   IF(C125&lt;=Simulações!$I$9, 1, 0))</f>
        <v>0</v>
      </c>
      <c r="J125">
        <f ca="1">I125*(B125+ABS(ROUND(_xlfn.NORM.INV( RAND(), Simulações!$I$11,Simulações!$I$12),0)))</f>
        <v>0</v>
      </c>
      <c r="K125">
        <f ca="1">COUNTIF($J$1:J125,B125)*Simulações!$I$6</f>
        <v>0</v>
      </c>
      <c r="L125">
        <f>Simulações!$I$9</f>
        <v>500</v>
      </c>
      <c r="M125" s="4">
        <f ca="1">'Resumo dos dados'!$C$16</f>
        <v>486.87250996015933</v>
      </c>
      <c r="N125">
        <f>Simulações!$I$10</f>
        <v>0</v>
      </c>
    </row>
    <row r="126" spans="2:14" x14ac:dyDescent="0.25">
      <c r="B126">
        <v>124</v>
      </c>
      <c r="C126">
        <f t="shared" ca="1" si="8"/>
        <v>486</v>
      </c>
      <c r="D126" s="22">
        <f t="shared" ca="1" si="9"/>
        <v>0.17963928362556758</v>
      </c>
      <c r="E126">
        <f ca="1">IF(ROUNDDOWN(_xlfn.NORM.INV( D126, Simulações!$I$7,Simulações!$I$8),0) &lt; 0, 0,  ROUNDDOWN(_xlfn.NORM.INV( D126, Simulações!$I$7,Simulações!$I$8),0))</f>
        <v>4</v>
      </c>
      <c r="F126">
        <f t="shared" ca="1" si="5"/>
        <v>4</v>
      </c>
      <c r="G126">
        <f t="shared" ca="1" si="6"/>
        <v>0</v>
      </c>
      <c r="H126">
        <f t="shared" ca="1" si="7"/>
        <v>482</v>
      </c>
      <c r="I126">
        <f ca="1">IF(B126&lt;=MAX($J$1:J125),   0,   IF(C126&lt;=Simulações!$I$9, 1, 0))</f>
        <v>1</v>
      </c>
      <c r="J126">
        <f ca="1">I126*(B126+ABS(ROUND(_xlfn.NORM.INV( RAND(), Simulações!$I$11,Simulações!$I$12),0)))</f>
        <v>134</v>
      </c>
      <c r="K126">
        <f ca="1">COUNTIF($J$1:J126,B126)*Simulações!$I$6</f>
        <v>0</v>
      </c>
      <c r="L126">
        <f>Simulações!$I$9</f>
        <v>500</v>
      </c>
      <c r="M126" s="4">
        <f ca="1">'Resumo dos dados'!$C$16</f>
        <v>486.87250996015933</v>
      </c>
      <c r="N126">
        <f>Simulações!$I$10</f>
        <v>0</v>
      </c>
    </row>
    <row r="127" spans="2:14" x14ac:dyDescent="0.25">
      <c r="B127">
        <v>125</v>
      </c>
      <c r="C127">
        <f t="shared" ca="1" si="8"/>
        <v>482</v>
      </c>
      <c r="D127" s="22">
        <f t="shared" ca="1" si="9"/>
        <v>0.9248583718479243</v>
      </c>
      <c r="E127">
        <f ca="1">IF(ROUNDDOWN(_xlfn.NORM.INV( D127, Simulações!$I$7,Simulações!$I$8),0) &lt; 0, 0,  ROUNDDOWN(_xlfn.NORM.INV( D127, Simulações!$I$7,Simulações!$I$8),0))</f>
        <v>121</v>
      </c>
      <c r="F127">
        <f t="shared" ca="1" si="5"/>
        <v>121</v>
      </c>
      <c r="G127">
        <f t="shared" ca="1" si="6"/>
        <v>0</v>
      </c>
      <c r="H127">
        <f t="shared" ca="1" si="7"/>
        <v>361</v>
      </c>
      <c r="I127">
        <f ca="1">IF(B127&lt;=MAX($J$1:J126),   0,   IF(C127&lt;=Simulações!$I$9, 1, 0))</f>
        <v>0</v>
      </c>
      <c r="J127">
        <f ca="1">I127*(B127+ABS(ROUND(_xlfn.NORM.INV( RAND(), Simulações!$I$11,Simulações!$I$12),0)))</f>
        <v>0</v>
      </c>
      <c r="K127">
        <f ca="1">COUNTIF($J$1:J127,B127)*Simulações!$I$6</f>
        <v>0</v>
      </c>
      <c r="L127">
        <f>Simulações!$I$9</f>
        <v>500</v>
      </c>
      <c r="M127" s="4">
        <f ca="1">'Resumo dos dados'!$C$16</f>
        <v>486.87250996015933</v>
      </c>
      <c r="N127">
        <f>Simulações!$I$10</f>
        <v>0</v>
      </c>
    </row>
    <row r="128" spans="2:14" x14ac:dyDescent="0.25">
      <c r="B128">
        <v>126</v>
      </c>
      <c r="C128">
        <f t="shared" ca="1" si="8"/>
        <v>361</v>
      </c>
      <c r="D128" s="22">
        <f t="shared" ca="1" si="9"/>
        <v>0.10293311682825945</v>
      </c>
      <c r="E128">
        <f ca="1">IF(ROUNDDOWN(_xlfn.NORM.INV( D128, Simulações!$I$7,Simulações!$I$8),0) &lt; 0, 0,  ROUNDDOWN(_xlfn.NORM.INV( D128, Simulações!$I$7,Simulações!$I$8),0))</f>
        <v>0</v>
      </c>
      <c r="F128">
        <f t="shared" ca="1" si="5"/>
        <v>0</v>
      </c>
      <c r="G128">
        <f t="shared" ca="1" si="6"/>
        <v>0</v>
      </c>
      <c r="H128">
        <f t="shared" ca="1" si="7"/>
        <v>361</v>
      </c>
      <c r="I128">
        <f ca="1">IF(B128&lt;=MAX($J$1:J127),   0,   IF(C128&lt;=Simulações!$I$9, 1, 0))</f>
        <v>0</v>
      </c>
      <c r="J128">
        <f ca="1">I128*(B128+ABS(ROUND(_xlfn.NORM.INV( RAND(), Simulações!$I$11,Simulações!$I$12),0)))</f>
        <v>0</v>
      </c>
      <c r="K128">
        <f ca="1">COUNTIF($J$1:J128,B128)*Simulações!$I$6</f>
        <v>0</v>
      </c>
      <c r="L128">
        <f>Simulações!$I$9</f>
        <v>500</v>
      </c>
      <c r="M128" s="4">
        <f ca="1">'Resumo dos dados'!$C$16</f>
        <v>486.87250996015933</v>
      </c>
      <c r="N128">
        <f>Simulações!$I$10</f>
        <v>0</v>
      </c>
    </row>
    <row r="129" spans="2:14" x14ac:dyDescent="0.25">
      <c r="B129">
        <v>127</v>
      </c>
      <c r="C129">
        <f t="shared" ca="1" si="8"/>
        <v>361</v>
      </c>
      <c r="D129" s="22">
        <f t="shared" ca="1" si="9"/>
        <v>0.74859380314164592</v>
      </c>
      <c r="E129">
        <f ca="1">IF(ROUNDDOWN(_xlfn.NORM.INV( D129, Simulações!$I$7,Simulações!$I$8),0) &lt; 0, 0,  ROUNDDOWN(_xlfn.NORM.INV( D129, Simulações!$I$7,Simulações!$I$8),0))</f>
        <v>83</v>
      </c>
      <c r="F129">
        <f t="shared" ca="1" si="5"/>
        <v>83</v>
      </c>
      <c r="G129">
        <f t="shared" ca="1" si="6"/>
        <v>0</v>
      </c>
      <c r="H129">
        <f t="shared" ca="1" si="7"/>
        <v>278</v>
      </c>
      <c r="I129">
        <f ca="1">IF(B129&lt;=MAX($J$1:J128),   0,   IF(C129&lt;=Simulações!$I$9, 1, 0))</f>
        <v>0</v>
      </c>
      <c r="J129">
        <f ca="1">I129*(B129+ABS(ROUND(_xlfn.NORM.INV( RAND(), Simulações!$I$11,Simulações!$I$12),0)))</f>
        <v>0</v>
      </c>
      <c r="K129">
        <f ca="1">COUNTIF($J$1:J129,B129)*Simulações!$I$6</f>
        <v>0</v>
      </c>
      <c r="L129">
        <f>Simulações!$I$9</f>
        <v>500</v>
      </c>
      <c r="M129" s="4">
        <f ca="1">'Resumo dos dados'!$C$16</f>
        <v>486.87250996015933</v>
      </c>
      <c r="N129">
        <f>Simulações!$I$10</f>
        <v>0</v>
      </c>
    </row>
    <row r="130" spans="2:14" x14ac:dyDescent="0.25">
      <c r="B130">
        <v>128</v>
      </c>
      <c r="C130">
        <f t="shared" ca="1" si="8"/>
        <v>278</v>
      </c>
      <c r="D130" s="22">
        <f t="shared" ca="1" si="9"/>
        <v>0.95330781565710032</v>
      </c>
      <c r="E130">
        <f ca="1">IF(ROUNDDOWN(_xlfn.NORM.INV( D130, Simulações!$I$7,Simulações!$I$8),0) &lt; 0, 0,  ROUNDDOWN(_xlfn.NORM.INV( D130, Simulações!$I$7,Simulações!$I$8),0))</f>
        <v>133</v>
      </c>
      <c r="F130">
        <f t="shared" ref="F130:F193" ca="1" si="10">IF(C130&gt;E130,E130,C130)</f>
        <v>133</v>
      </c>
      <c r="G130">
        <f t="shared" ref="G130:G193" ca="1" si="11">E130-F130</f>
        <v>0</v>
      </c>
      <c r="H130">
        <f t="shared" ref="H130:H193" ca="1" si="12">C130-F130</f>
        <v>145</v>
      </c>
      <c r="I130">
        <f ca="1">IF(B130&lt;=MAX($J$1:J129),   0,   IF(C130&lt;=Simulações!$I$9, 1, 0))</f>
        <v>0</v>
      </c>
      <c r="J130">
        <f ca="1">I130*(B130+ABS(ROUND(_xlfn.NORM.INV( RAND(), Simulações!$I$11,Simulações!$I$12),0)))</f>
        <v>0</v>
      </c>
      <c r="K130">
        <f ca="1">COUNTIF($J$1:J130,B130)*Simulações!$I$6</f>
        <v>0</v>
      </c>
      <c r="L130">
        <f>Simulações!$I$9</f>
        <v>500</v>
      </c>
      <c r="M130" s="4">
        <f ca="1">'Resumo dos dados'!$C$16</f>
        <v>486.87250996015933</v>
      </c>
      <c r="N130">
        <f>Simulações!$I$10</f>
        <v>0</v>
      </c>
    </row>
    <row r="131" spans="2:14" x14ac:dyDescent="0.25">
      <c r="B131">
        <v>129</v>
      </c>
      <c r="C131">
        <f t="shared" ref="C131:C194" ca="1" si="13">C130-F130+K130</f>
        <v>145</v>
      </c>
      <c r="D131" s="22">
        <f t="shared" ref="D131:D194" ca="1" si="14">RAND()</f>
        <v>0.40607959802926508</v>
      </c>
      <c r="E131">
        <f ca="1">IF(ROUNDDOWN(_xlfn.NORM.INV( D131, Simulações!$I$7,Simulações!$I$8),0) &lt; 0, 0,  ROUNDDOWN(_xlfn.NORM.INV( D131, Simulações!$I$7,Simulações!$I$8),0))</f>
        <v>38</v>
      </c>
      <c r="F131">
        <f t="shared" ca="1" si="10"/>
        <v>38</v>
      </c>
      <c r="G131">
        <f t="shared" ca="1" si="11"/>
        <v>0</v>
      </c>
      <c r="H131">
        <f t="shared" ca="1" si="12"/>
        <v>107</v>
      </c>
      <c r="I131">
        <f ca="1">IF(B131&lt;=MAX($J$1:J130),   0,   IF(C131&lt;=Simulações!$I$9, 1, 0))</f>
        <v>0</v>
      </c>
      <c r="J131">
        <f ca="1">I131*(B131+ABS(ROUND(_xlfn.NORM.INV( RAND(), Simulações!$I$11,Simulações!$I$12),0)))</f>
        <v>0</v>
      </c>
      <c r="K131">
        <f ca="1">COUNTIF($J$1:J131,B131)*Simulações!$I$6</f>
        <v>0</v>
      </c>
      <c r="L131">
        <f>Simulações!$I$9</f>
        <v>500</v>
      </c>
      <c r="M131" s="4">
        <f ca="1">'Resumo dos dados'!$C$16</f>
        <v>486.87250996015933</v>
      </c>
      <c r="N131">
        <f>Simulações!$I$10</f>
        <v>0</v>
      </c>
    </row>
    <row r="132" spans="2:14" x14ac:dyDescent="0.25">
      <c r="B132">
        <v>130</v>
      </c>
      <c r="C132">
        <f t="shared" ca="1" si="13"/>
        <v>107</v>
      </c>
      <c r="D132" s="22">
        <f t="shared" ca="1" si="14"/>
        <v>0.73153306820047725</v>
      </c>
      <c r="E132">
        <f ca="1">IF(ROUNDDOWN(_xlfn.NORM.INV( D132, Simulações!$I$7,Simulações!$I$8),0) &lt; 0, 0,  ROUNDDOWN(_xlfn.NORM.INV( D132, Simulações!$I$7,Simulações!$I$8),0))</f>
        <v>80</v>
      </c>
      <c r="F132">
        <f t="shared" ca="1" si="10"/>
        <v>80</v>
      </c>
      <c r="G132">
        <f t="shared" ca="1" si="11"/>
        <v>0</v>
      </c>
      <c r="H132">
        <f t="shared" ca="1" si="12"/>
        <v>27</v>
      </c>
      <c r="I132">
        <f ca="1">IF(B132&lt;=MAX($J$1:J131),   0,   IF(C132&lt;=Simulações!$I$9, 1, 0))</f>
        <v>0</v>
      </c>
      <c r="J132">
        <f ca="1">I132*(B132+ABS(ROUND(_xlfn.NORM.INV( RAND(), Simulações!$I$11,Simulações!$I$12),0)))</f>
        <v>0</v>
      </c>
      <c r="K132">
        <f ca="1">COUNTIF($J$1:J132,B132)*Simulações!$I$6</f>
        <v>0</v>
      </c>
      <c r="L132">
        <f>Simulações!$I$9</f>
        <v>500</v>
      </c>
      <c r="M132" s="4">
        <f ca="1">'Resumo dos dados'!$C$16</f>
        <v>486.87250996015933</v>
      </c>
      <c r="N132">
        <f>Simulações!$I$10</f>
        <v>0</v>
      </c>
    </row>
    <row r="133" spans="2:14" x14ac:dyDescent="0.25">
      <c r="B133">
        <v>131</v>
      </c>
      <c r="C133">
        <f t="shared" ca="1" si="13"/>
        <v>27</v>
      </c>
      <c r="D133" s="22">
        <f t="shared" ca="1" si="14"/>
        <v>0.1561869230807631</v>
      </c>
      <c r="E133">
        <f ca="1">IF(ROUNDDOWN(_xlfn.NORM.INV( D133, Simulações!$I$7,Simulações!$I$8),0) &lt; 0, 0,  ROUNDDOWN(_xlfn.NORM.INV( D133, Simulações!$I$7,Simulações!$I$8),0))</f>
        <v>0</v>
      </c>
      <c r="F133">
        <f t="shared" ca="1" si="10"/>
        <v>0</v>
      </c>
      <c r="G133">
        <f t="shared" ca="1" si="11"/>
        <v>0</v>
      </c>
      <c r="H133">
        <f t="shared" ca="1" si="12"/>
        <v>27</v>
      </c>
      <c r="I133">
        <f ca="1">IF(B133&lt;=MAX($J$1:J132),   0,   IF(C133&lt;=Simulações!$I$9, 1, 0))</f>
        <v>0</v>
      </c>
      <c r="J133">
        <f ca="1">I133*(B133+ABS(ROUND(_xlfn.NORM.INV( RAND(), Simulações!$I$11,Simulações!$I$12),0)))</f>
        <v>0</v>
      </c>
      <c r="K133">
        <f ca="1">COUNTIF($J$1:J133,B133)*Simulações!$I$6</f>
        <v>0</v>
      </c>
      <c r="L133">
        <f>Simulações!$I$9</f>
        <v>500</v>
      </c>
      <c r="M133" s="4">
        <f ca="1">'Resumo dos dados'!$C$16</f>
        <v>486.87250996015933</v>
      </c>
      <c r="N133">
        <f>Simulações!$I$10</f>
        <v>0</v>
      </c>
    </row>
    <row r="134" spans="2:14" x14ac:dyDescent="0.25">
      <c r="B134">
        <v>132</v>
      </c>
      <c r="C134">
        <f t="shared" ca="1" si="13"/>
        <v>27</v>
      </c>
      <c r="D134" s="22">
        <f t="shared" ca="1" si="14"/>
        <v>0.86802830698808187</v>
      </c>
      <c r="E134">
        <f ca="1">IF(ROUNDDOWN(_xlfn.NORM.INV( D134, Simulações!$I$7,Simulações!$I$8),0) &lt; 0, 0,  ROUNDDOWN(_xlfn.NORM.INV( D134, Simulações!$I$7,Simulações!$I$8),0))</f>
        <v>105</v>
      </c>
      <c r="F134">
        <f t="shared" ca="1" si="10"/>
        <v>27</v>
      </c>
      <c r="G134">
        <f t="shared" ca="1" si="11"/>
        <v>78</v>
      </c>
      <c r="H134">
        <f t="shared" ca="1" si="12"/>
        <v>0</v>
      </c>
      <c r="I134">
        <f ca="1">IF(B134&lt;=MAX($J$1:J133),   0,   IF(C134&lt;=Simulações!$I$9, 1, 0))</f>
        <v>0</v>
      </c>
      <c r="J134">
        <f ca="1">I134*(B134+ABS(ROUND(_xlfn.NORM.INV( RAND(), Simulações!$I$11,Simulações!$I$12),0)))</f>
        <v>0</v>
      </c>
      <c r="K134">
        <f ca="1">COUNTIF($J$1:J134,B134)*Simulações!$I$6</f>
        <v>0</v>
      </c>
      <c r="L134">
        <f>Simulações!$I$9</f>
        <v>500</v>
      </c>
      <c r="M134" s="4">
        <f ca="1">'Resumo dos dados'!$C$16</f>
        <v>486.87250996015933</v>
      </c>
      <c r="N134">
        <f>Simulações!$I$10</f>
        <v>0</v>
      </c>
    </row>
    <row r="135" spans="2:14" x14ac:dyDescent="0.25">
      <c r="B135">
        <v>133</v>
      </c>
      <c r="C135">
        <f t="shared" ca="1" si="13"/>
        <v>0</v>
      </c>
      <c r="D135" s="22">
        <f t="shared" ca="1" si="14"/>
        <v>0.40041679029564403</v>
      </c>
      <c r="E135">
        <f ca="1">IF(ROUNDDOWN(_xlfn.NORM.INV( D135, Simulações!$I$7,Simulações!$I$8),0) &lt; 0, 0,  ROUNDDOWN(_xlfn.NORM.INV( D135, Simulações!$I$7,Simulações!$I$8),0))</f>
        <v>37</v>
      </c>
      <c r="F135">
        <f t="shared" ca="1" si="10"/>
        <v>0</v>
      </c>
      <c r="G135">
        <f t="shared" ca="1" si="11"/>
        <v>37</v>
      </c>
      <c r="H135">
        <f t="shared" ca="1" si="12"/>
        <v>0</v>
      </c>
      <c r="I135">
        <f ca="1">IF(B135&lt;=MAX($J$1:J134),   0,   IF(C135&lt;=Simulações!$I$9, 1, 0))</f>
        <v>0</v>
      </c>
      <c r="J135">
        <f ca="1">I135*(B135+ABS(ROUND(_xlfn.NORM.INV( RAND(), Simulações!$I$11,Simulações!$I$12),0)))</f>
        <v>0</v>
      </c>
      <c r="K135">
        <f ca="1">COUNTIF($J$1:J135,B135)*Simulações!$I$6</f>
        <v>0</v>
      </c>
      <c r="L135">
        <f>Simulações!$I$9</f>
        <v>500</v>
      </c>
      <c r="M135" s="4">
        <f ca="1">'Resumo dos dados'!$C$16</f>
        <v>486.87250996015933</v>
      </c>
      <c r="N135">
        <f>Simulações!$I$10</f>
        <v>0</v>
      </c>
    </row>
    <row r="136" spans="2:14" x14ac:dyDescent="0.25">
      <c r="B136">
        <v>134</v>
      </c>
      <c r="C136">
        <f t="shared" ca="1" si="13"/>
        <v>0</v>
      </c>
      <c r="D136" s="22">
        <f t="shared" ca="1" si="14"/>
        <v>0.81089282143426544</v>
      </c>
      <c r="E136">
        <f ca="1">IF(ROUNDDOWN(_xlfn.NORM.INV( D136, Simulações!$I$7,Simulações!$I$8),0) &lt; 0, 0,  ROUNDDOWN(_xlfn.NORM.INV( D136, Simulações!$I$7,Simulações!$I$8),0))</f>
        <v>94</v>
      </c>
      <c r="F136">
        <f t="shared" ca="1" si="10"/>
        <v>0</v>
      </c>
      <c r="G136">
        <f t="shared" ca="1" si="11"/>
        <v>94</v>
      </c>
      <c r="H136">
        <f t="shared" ca="1" si="12"/>
        <v>0</v>
      </c>
      <c r="I136">
        <f ca="1">IF(B136&lt;=MAX($J$1:J135),   0,   IF(C136&lt;=Simulações!$I$9, 1, 0))</f>
        <v>0</v>
      </c>
      <c r="J136">
        <f ca="1">I136*(B136+ABS(ROUND(_xlfn.NORM.INV( RAND(), Simulações!$I$11,Simulações!$I$12),0)))</f>
        <v>0</v>
      </c>
      <c r="K136">
        <f ca="1">COUNTIF($J$1:J136,B136)*Simulações!$I$6</f>
        <v>1000</v>
      </c>
      <c r="L136">
        <f>Simulações!$I$9</f>
        <v>500</v>
      </c>
      <c r="M136" s="4">
        <f ca="1">'Resumo dos dados'!$C$16</f>
        <v>486.87250996015933</v>
      </c>
      <c r="N136">
        <f>Simulações!$I$10</f>
        <v>0</v>
      </c>
    </row>
    <row r="137" spans="2:14" x14ac:dyDescent="0.25">
      <c r="B137">
        <v>135</v>
      </c>
      <c r="C137">
        <f t="shared" ca="1" si="13"/>
        <v>1000</v>
      </c>
      <c r="D137" s="22">
        <f t="shared" ca="1" si="14"/>
        <v>0.24803893408806088</v>
      </c>
      <c r="E137">
        <f ca="1">IF(ROUNDDOWN(_xlfn.NORM.INV( D137, Simulações!$I$7,Simulações!$I$8),0) &lt; 0, 0,  ROUNDDOWN(_xlfn.NORM.INV( D137, Simulações!$I$7,Simulações!$I$8),0))</f>
        <v>15</v>
      </c>
      <c r="F137">
        <f t="shared" ca="1" si="10"/>
        <v>15</v>
      </c>
      <c r="G137">
        <f t="shared" ca="1" si="11"/>
        <v>0</v>
      </c>
      <c r="H137">
        <f t="shared" ca="1" si="12"/>
        <v>985</v>
      </c>
      <c r="I137">
        <f ca="1">IF(B137&lt;=MAX($J$1:J136),   0,   IF(C137&lt;=Simulações!$I$9, 1, 0))</f>
        <v>0</v>
      </c>
      <c r="J137">
        <f ca="1">I137*(B137+ABS(ROUND(_xlfn.NORM.INV( RAND(), Simulações!$I$11,Simulações!$I$12),0)))</f>
        <v>0</v>
      </c>
      <c r="K137">
        <f ca="1">COUNTIF($J$1:J137,B137)*Simulações!$I$6</f>
        <v>0</v>
      </c>
      <c r="L137">
        <f>Simulações!$I$9</f>
        <v>500</v>
      </c>
      <c r="M137" s="4">
        <f ca="1">'Resumo dos dados'!$C$16</f>
        <v>486.87250996015933</v>
      </c>
      <c r="N137">
        <f>Simulações!$I$10</f>
        <v>0</v>
      </c>
    </row>
    <row r="138" spans="2:14" x14ac:dyDescent="0.25">
      <c r="B138">
        <v>136</v>
      </c>
      <c r="C138">
        <f t="shared" ca="1" si="13"/>
        <v>985</v>
      </c>
      <c r="D138" s="22">
        <f t="shared" ca="1" si="14"/>
        <v>0.60907798974737293</v>
      </c>
      <c r="E138">
        <f ca="1">IF(ROUNDDOWN(_xlfn.NORM.INV( D138, Simulações!$I$7,Simulações!$I$8),0) &lt; 0, 0,  ROUNDDOWN(_xlfn.NORM.INV( D138, Simulações!$I$7,Simulações!$I$8),0))</f>
        <v>63</v>
      </c>
      <c r="F138">
        <f t="shared" ca="1" si="10"/>
        <v>63</v>
      </c>
      <c r="G138">
        <f t="shared" ca="1" si="11"/>
        <v>0</v>
      </c>
      <c r="H138">
        <f t="shared" ca="1" si="12"/>
        <v>922</v>
      </c>
      <c r="I138">
        <f ca="1">IF(B138&lt;=MAX($J$1:J137),   0,   IF(C138&lt;=Simulações!$I$9, 1, 0))</f>
        <v>0</v>
      </c>
      <c r="J138">
        <f ca="1">I138*(B138+ABS(ROUND(_xlfn.NORM.INV( RAND(), Simulações!$I$11,Simulações!$I$12),0)))</f>
        <v>0</v>
      </c>
      <c r="K138">
        <f ca="1">COUNTIF($J$1:J138,B138)*Simulações!$I$6</f>
        <v>0</v>
      </c>
      <c r="L138">
        <f>Simulações!$I$9</f>
        <v>500</v>
      </c>
      <c r="M138" s="4">
        <f ca="1">'Resumo dos dados'!$C$16</f>
        <v>486.87250996015933</v>
      </c>
      <c r="N138">
        <f>Simulações!$I$10</f>
        <v>0</v>
      </c>
    </row>
    <row r="139" spans="2:14" x14ac:dyDescent="0.25">
      <c r="B139">
        <v>137</v>
      </c>
      <c r="C139">
        <f t="shared" ca="1" si="13"/>
        <v>922</v>
      </c>
      <c r="D139" s="22">
        <f t="shared" ca="1" si="14"/>
        <v>0.84237206864502179</v>
      </c>
      <c r="E139">
        <f ca="1">IF(ROUNDDOWN(_xlfn.NORM.INV( D139, Simulações!$I$7,Simulações!$I$8),0) &lt; 0, 0,  ROUNDDOWN(_xlfn.NORM.INV( D139, Simulações!$I$7,Simulações!$I$8),0))</f>
        <v>100</v>
      </c>
      <c r="F139">
        <f t="shared" ca="1" si="10"/>
        <v>100</v>
      </c>
      <c r="G139">
        <f t="shared" ca="1" si="11"/>
        <v>0</v>
      </c>
      <c r="H139">
        <f t="shared" ca="1" si="12"/>
        <v>822</v>
      </c>
      <c r="I139">
        <f ca="1">IF(B139&lt;=MAX($J$1:J138),   0,   IF(C139&lt;=Simulações!$I$9, 1, 0))</f>
        <v>0</v>
      </c>
      <c r="J139">
        <f ca="1">I139*(B139+ABS(ROUND(_xlfn.NORM.INV( RAND(), Simulações!$I$11,Simulações!$I$12),0)))</f>
        <v>0</v>
      </c>
      <c r="K139">
        <f ca="1">COUNTIF($J$1:J139,B139)*Simulações!$I$6</f>
        <v>0</v>
      </c>
      <c r="L139">
        <f>Simulações!$I$9</f>
        <v>500</v>
      </c>
      <c r="M139" s="4">
        <f ca="1">'Resumo dos dados'!$C$16</f>
        <v>486.87250996015933</v>
      </c>
      <c r="N139">
        <f>Simulações!$I$10</f>
        <v>0</v>
      </c>
    </row>
    <row r="140" spans="2:14" x14ac:dyDescent="0.25">
      <c r="B140">
        <v>138</v>
      </c>
      <c r="C140">
        <f t="shared" ca="1" si="13"/>
        <v>822</v>
      </c>
      <c r="D140" s="22">
        <f t="shared" ca="1" si="14"/>
        <v>0.5849242973872244</v>
      </c>
      <c r="E140">
        <f ca="1">IF(ROUNDDOWN(_xlfn.NORM.INV( D140, Simulações!$I$7,Simulações!$I$8),0) &lt; 0, 0,  ROUNDDOWN(_xlfn.NORM.INV( D140, Simulações!$I$7,Simulações!$I$8),0))</f>
        <v>60</v>
      </c>
      <c r="F140">
        <f t="shared" ca="1" si="10"/>
        <v>60</v>
      </c>
      <c r="G140">
        <f t="shared" ca="1" si="11"/>
        <v>0</v>
      </c>
      <c r="H140">
        <f t="shared" ca="1" si="12"/>
        <v>762</v>
      </c>
      <c r="I140">
        <f ca="1">IF(B140&lt;=MAX($J$1:J139),   0,   IF(C140&lt;=Simulações!$I$9, 1, 0))</f>
        <v>0</v>
      </c>
      <c r="J140">
        <f ca="1">I140*(B140+ABS(ROUND(_xlfn.NORM.INV( RAND(), Simulações!$I$11,Simulações!$I$12),0)))</f>
        <v>0</v>
      </c>
      <c r="K140">
        <f ca="1">COUNTIF($J$1:J140,B140)*Simulações!$I$6</f>
        <v>0</v>
      </c>
      <c r="L140">
        <f>Simulações!$I$9</f>
        <v>500</v>
      </c>
      <c r="M140" s="4">
        <f ca="1">'Resumo dos dados'!$C$16</f>
        <v>486.87250996015933</v>
      </c>
      <c r="N140">
        <f>Simulações!$I$10</f>
        <v>0</v>
      </c>
    </row>
    <row r="141" spans="2:14" x14ac:dyDescent="0.25">
      <c r="B141">
        <v>139</v>
      </c>
      <c r="C141">
        <f t="shared" ca="1" si="13"/>
        <v>762</v>
      </c>
      <c r="D141" s="22">
        <f t="shared" ca="1" si="14"/>
        <v>7.6780807229781312E-2</v>
      </c>
      <c r="E141">
        <f ca="1">IF(ROUNDDOWN(_xlfn.NORM.INV( D141, Simulações!$I$7,Simulações!$I$8),0) &lt; 0, 0,  ROUNDDOWN(_xlfn.NORM.INV( D141, Simulações!$I$7,Simulações!$I$8),0))</f>
        <v>0</v>
      </c>
      <c r="F141">
        <f t="shared" ca="1" si="10"/>
        <v>0</v>
      </c>
      <c r="G141">
        <f t="shared" ca="1" si="11"/>
        <v>0</v>
      </c>
      <c r="H141">
        <f t="shared" ca="1" si="12"/>
        <v>762</v>
      </c>
      <c r="I141">
        <f ca="1">IF(B141&lt;=MAX($J$1:J140),   0,   IF(C141&lt;=Simulações!$I$9, 1, 0))</f>
        <v>0</v>
      </c>
      <c r="J141">
        <f ca="1">I141*(B141+ABS(ROUND(_xlfn.NORM.INV( RAND(), Simulações!$I$11,Simulações!$I$12),0)))</f>
        <v>0</v>
      </c>
      <c r="K141">
        <f ca="1">COUNTIF($J$1:J141,B141)*Simulações!$I$6</f>
        <v>0</v>
      </c>
      <c r="L141">
        <f>Simulações!$I$9</f>
        <v>500</v>
      </c>
      <c r="M141" s="4">
        <f ca="1">'Resumo dos dados'!$C$16</f>
        <v>486.87250996015933</v>
      </c>
      <c r="N141">
        <f>Simulações!$I$10</f>
        <v>0</v>
      </c>
    </row>
    <row r="142" spans="2:14" x14ac:dyDescent="0.25">
      <c r="B142">
        <v>140</v>
      </c>
      <c r="C142">
        <f t="shared" ca="1" si="13"/>
        <v>762</v>
      </c>
      <c r="D142" s="22">
        <f t="shared" ca="1" si="14"/>
        <v>0.69844993963642565</v>
      </c>
      <c r="E142">
        <f ca="1">IF(ROUNDDOWN(_xlfn.NORM.INV( D142, Simulações!$I$7,Simulações!$I$8),0) &lt; 0, 0,  ROUNDDOWN(_xlfn.NORM.INV( D142, Simulações!$I$7,Simulações!$I$8),0))</f>
        <v>75</v>
      </c>
      <c r="F142">
        <f t="shared" ca="1" si="10"/>
        <v>75</v>
      </c>
      <c r="G142">
        <f t="shared" ca="1" si="11"/>
        <v>0</v>
      </c>
      <c r="H142">
        <f t="shared" ca="1" si="12"/>
        <v>687</v>
      </c>
      <c r="I142">
        <f ca="1">IF(B142&lt;=MAX($J$1:J141),   0,   IF(C142&lt;=Simulações!$I$9, 1, 0))</f>
        <v>0</v>
      </c>
      <c r="J142">
        <f ca="1">I142*(B142+ABS(ROUND(_xlfn.NORM.INV( RAND(), Simulações!$I$11,Simulações!$I$12),0)))</f>
        <v>0</v>
      </c>
      <c r="K142">
        <f ca="1">COUNTIF($J$1:J142,B142)*Simulações!$I$6</f>
        <v>0</v>
      </c>
      <c r="L142">
        <f>Simulações!$I$9</f>
        <v>500</v>
      </c>
      <c r="M142" s="4">
        <f ca="1">'Resumo dos dados'!$C$16</f>
        <v>486.87250996015933</v>
      </c>
      <c r="N142">
        <f>Simulações!$I$10</f>
        <v>0</v>
      </c>
    </row>
    <row r="143" spans="2:14" x14ac:dyDescent="0.25">
      <c r="B143">
        <v>141</v>
      </c>
      <c r="C143">
        <f t="shared" ca="1" si="13"/>
        <v>687</v>
      </c>
      <c r="D143" s="22">
        <f t="shared" ca="1" si="14"/>
        <v>8.0482358512748653E-2</v>
      </c>
      <c r="E143">
        <f ca="1">IF(ROUNDDOWN(_xlfn.NORM.INV( D143, Simulações!$I$7,Simulações!$I$8),0) &lt; 0, 0,  ROUNDDOWN(_xlfn.NORM.INV( D143, Simulações!$I$7,Simulações!$I$8),0))</f>
        <v>0</v>
      </c>
      <c r="F143">
        <f t="shared" ca="1" si="10"/>
        <v>0</v>
      </c>
      <c r="G143">
        <f t="shared" ca="1" si="11"/>
        <v>0</v>
      </c>
      <c r="H143">
        <f t="shared" ca="1" si="12"/>
        <v>687</v>
      </c>
      <c r="I143">
        <f ca="1">IF(B143&lt;=MAX($J$1:J142),   0,   IF(C143&lt;=Simulações!$I$9, 1, 0))</f>
        <v>0</v>
      </c>
      <c r="J143">
        <f ca="1">I143*(B143+ABS(ROUND(_xlfn.NORM.INV( RAND(), Simulações!$I$11,Simulações!$I$12),0)))</f>
        <v>0</v>
      </c>
      <c r="K143">
        <f ca="1">COUNTIF($J$1:J143,B143)*Simulações!$I$6</f>
        <v>0</v>
      </c>
      <c r="L143">
        <f>Simulações!$I$9</f>
        <v>500</v>
      </c>
      <c r="M143" s="4">
        <f ca="1">'Resumo dos dados'!$C$16</f>
        <v>486.87250996015933</v>
      </c>
      <c r="N143">
        <f>Simulações!$I$10</f>
        <v>0</v>
      </c>
    </row>
    <row r="144" spans="2:14" x14ac:dyDescent="0.25">
      <c r="B144">
        <v>142</v>
      </c>
      <c r="C144">
        <f t="shared" ca="1" si="13"/>
        <v>687</v>
      </c>
      <c r="D144" s="22">
        <f t="shared" ca="1" si="14"/>
        <v>0.33786839990997752</v>
      </c>
      <c r="E144">
        <f ca="1">IF(ROUNDDOWN(_xlfn.NORM.INV( D144, Simulações!$I$7,Simulações!$I$8),0) &lt; 0, 0,  ROUNDDOWN(_xlfn.NORM.INV( D144, Simulações!$I$7,Simulações!$I$8),0))</f>
        <v>29</v>
      </c>
      <c r="F144">
        <f t="shared" ca="1" si="10"/>
        <v>29</v>
      </c>
      <c r="G144">
        <f t="shared" ca="1" si="11"/>
        <v>0</v>
      </c>
      <c r="H144">
        <f t="shared" ca="1" si="12"/>
        <v>658</v>
      </c>
      <c r="I144">
        <f ca="1">IF(B144&lt;=MAX($J$1:J143),   0,   IF(C144&lt;=Simulações!$I$9, 1, 0))</f>
        <v>0</v>
      </c>
      <c r="J144">
        <f ca="1">I144*(B144+ABS(ROUND(_xlfn.NORM.INV( RAND(), Simulações!$I$11,Simulações!$I$12),0)))</f>
        <v>0</v>
      </c>
      <c r="K144">
        <f ca="1">COUNTIF($J$1:J144,B144)*Simulações!$I$6</f>
        <v>0</v>
      </c>
      <c r="L144">
        <f>Simulações!$I$9</f>
        <v>500</v>
      </c>
      <c r="M144" s="4">
        <f ca="1">'Resumo dos dados'!$C$16</f>
        <v>486.87250996015933</v>
      </c>
      <c r="N144">
        <f>Simulações!$I$10</f>
        <v>0</v>
      </c>
    </row>
    <row r="145" spans="2:14" x14ac:dyDescent="0.25">
      <c r="B145">
        <v>143</v>
      </c>
      <c r="C145">
        <f t="shared" ca="1" si="13"/>
        <v>658</v>
      </c>
      <c r="D145" s="22">
        <f t="shared" ca="1" si="14"/>
        <v>0.95705287522302174</v>
      </c>
      <c r="E145">
        <f ca="1">IF(ROUNDDOWN(_xlfn.NORM.INV( D145, Simulações!$I$7,Simulações!$I$8),0) &lt; 0, 0,  ROUNDDOWN(_xlfn.NORM.INV( D145, Simulações!$I$7,Simulações!$I$8),0))</f>
        <v>135</v>
      </c>
      <c r="F145">
        <f t="shared" ca="1" si="10"/>
        <v>135</v>
      </c>
      <c r="G145">
        <f t="shared" ca="1" si="11"/>
        <v>0</v>
      </c>
      <c r="H145">
        <f t="shared" ca="1" si="12"/>
        <v>523</v>
      </c>
      <c r="I145">
        <f ca="1">IF(B145&lt;=MAX($J$1:J144),   0,   IF(C145&lt;=Simulações!$I$9, 1, 0))</f>
        <v>0</v>
      </c>
      <c r="J145">
        <f ca="1">I145*(B145+ABS(ROUND(_xlfn.NORM.INV( RAND(), Simulações!$I$11,Simulações!$I$12),0)))</f>
        <v>0</v>
      </c>
      <c r="K145">
        <f ca="1">COUNTIF($J$1:J145,B145)*Simulações!$I$6</f>
        <v>0</v>
      </c>
      <c r="L145">
        <f>Simulações!$I$9</f>
        <v>500</v>
      </c>
      <c r="M145" s="4">
        <f ca="1">'Resumo dos dados'!$C$16</f>
        <v>486.87250996015933</v>
      </c>
      <c r="N145">
        <f>Simulações!$I$10</f>
        <v>0</v>
      </c>
    </row>
    <row r="146" spans="2:14" x14ac:dyDescent="0.25">
      <c r="B146">
        <v>144</v>
      </c>
      <c r="C146">
        <f t="shared" ca="1" si="13"/>
        <v>523</v>
      </c>
      <c r="D146" s="22">
        <f t="shared" ca="1" si="14"/>
        <v>0.86531450910775254</v>
      </c>
      <c r="E146">
        <f ca="1">IF(ROUNDDOWN(_xlfn.NORM.INV( D146, Simulações!$I$7,Simulações!$I$8),0) &lt; 0, 0,  ROUNDDOWN(_xlfn.NORM.INV( D146, Simulações!$I$7,Simulações!$I$8),0))</f>
        <v>105</v>
      </c>
      <c r="F146">
        <f t="shared" ca="1" si="10"/>
        <v>105</v>
      </c>
      <c r="G146">
        <f t="shared" ca="1" si="11"/>
        <v>0</v>
      </c>
      <c r="H146">
        <f t="shared" ca="1" si="12"/>
        <v>418</v>
      </c>
      <c r="I146">
        <f ca="1">IF(B146&lt;=MAX($J$1:J145),   0,   IF(C146&lt;=Simulações!$I$9, 1, 0))</f>
        <v>0</v>
      </c>
      <c r="J146">
        <f ca="1">I146*(B146+ABS(ROUND(_xlfn.NORM.INV( RAND(), Simulações!$I$11,Simulações!$I$12),0)))</f>
        <v>0</v>
      </c>
      <c r="K146">
        <f ca="1">COUNTIF($J$1:J146,B146)*Simulações!$I$6</f>
        <v>0</v>
      </c>
      <c r="L146">
        <f>Simulações!$I$9</f>
        <v>500</v>
      </c>
      <c r="M146" s="4">
        <f ca="1">'Resumo dos dados'!$C$16</f>
        <v>486.87250996015933</v>
      </c>
      <c r="N146">
        <f>Simulações!$I$10</f>
        <v>0</v>
      </c>
    </row>
    <row r="147" spans="2:14" x14ac:dyDescent="0.25">
      <c r="B147">
        <v>145</v>
      </c>
      <c r="C147">
        <f t="shared" ca="1" si="13"/>
        <v>418</v>
      </c>
      <c r="D147" s="22">
        <f t="shared" ca="1" si="14"/>
        <v>0.8606946030197592</v>
      </c>
      <c r="E147">
        <f ca="1">IF(ROUNDDOWN(_xlfn.NORM.INV( D147, Simulações!$I$7,Simulações!$I$8),0) &lt; 0, 0,  ROUNDDOWN(_xlfn.NORM.INV( D147, Simulações!$I$7,Simulações!$I$8),0))</f>
        <v>104</v>
      </c>
      <c r="F147">
        <f t="shared" ca="1" si="10"/>
        <v>104</v>
      </c>
      <c r="G147">
        <f t="shared" ca="1" si="11"/>
        <v>0</v>
      </c>
      <c r="H147">
        <f t="shared" ca="1" si="12"/>
        <v>314</v>
      </c>
      <c r="I147">
        <f ca="1">IF(B147&lt;=MAX($J$1:J146),   0,   IF(C147&lt;=Simulações!$I$9, 1, 0))</f>
        <v>1</v>
      </c>
      <c r="J147">
        <f ca="1">I147*(B147+ABS(ROUND(_xlfn.NORM.INV( RAND(), Simulações!$I$11,Simulações!$I$12),0)))</f>
        <v>155</v>
      </c>
      <c r="K147">
        <f ca="1">COUNTIF($J$1:J147,B147)*Simulações!$I$6</f>
        <v>0</v>
      </c>
      <c r="L147">
        <f>Simulações!$I$9</f>
        <v>500</v>
      </c>
      <c r="M147" s="4">
        <f ca="1">'Resumo dos dados'!$C$16</f>
        <v>486.87250996015933</v>
      </c>
      <c r="N147">
        <f>Simulações!$I$10</f>
        <v>0</v>
      </c>
    </row>
    <row r="148" spans="2:14" x14ac:dyDescent="0.25">
      <c r="B148">
        <v>146</v>
      </c>
      <c r="C148">
        <f t="shared" ca="1" si="13"/>
        <v>314</v>
      </c>
      <c r="D148" s="22">
        <f t="shared" ca="1" si="14"/>
        <v>0.58711873741875387</v>
      </c>
      <c r="E148">
        <f ca="1">IF(ROUNDDOWN(_xlfn.NORM.INV( D148, Simulações!$I$7,Simulações!$I$8),0) &lt; 0, 0,  ROUNDDOWN(_xlfn.NORM.INV( D148, Simulações!$I$7,Simulações!$I$8),0))</f>
        <v>61</v>
      </c>
      <c r="F148">
        <f t="shared" ca="1" si="10"/>
        <v>61</v>
      </c>
      <c r="G148">
        <f t="shared" ca="1" si="11"/>
        <v>0</v>
      </c>
      <c r="H148">
        <f t="shared" ca="1" si="12"/>
        <v>253</v>
      </c>
      <c r="I148">
        <f ca="1">IF(B148&lt;=MAX($J$1:J147),   0,   IF(C148&lt;=Simulações!$I$9, 1, 0))</f>
        <v>0</v>
      </c>
      <c r="J148">
        <f ca="1">I148*(B148+ABS(ROUND(_xlfn.NORM.INV( RAND(), Simulações!$I$11,Simulações!$I$12),0)))</f>
        <v>0</v>
      </c>
      <c r="K148">
        <f ca="1">COUNTIF($J$1:J148,B148)*Simulações!$I$6</f>
        <v>0</v>
      </c>
      <c r="L148">
        <f>Simulações!$I$9</f>
        <v>500</v>
      </c>
      <c r="M148" s="4">
        <f ca="1">'Resumo dos dados'!$C$16</f>
        <v>486.87250996015933</v>
      </c>
      <c r="N148">
        <f>Simulações!$I$10</f>
        <v>0</v>
      </c>
    </row>
    <row r="149" spans="2:14" x14ac:dyDescent="0.25">
      <c r="B149">
        <v>147</v>
      </c>
      <c r="C149">
        <f t="shared" ca="1" si="13"/>
        <v>253</v>
      </c>
      <c r="D149" s="22">
        <f t="shared" ca="1" si="14"/>
        <v>0.71938710495346314</v>
      </c>
      <c r="E149">
        <f ca="1">IF(ROUNDDOWN(_xlfn.NORM.INV( D149, Simulações!$I$7,Simulações!$I$8),0) &lt; 0, 0,  ROUNDDOWN(_xlfn.NORM.INV( D149, Simulações!$I$7,Simulações!$I$8),0))</f>
        <v>79</v>
      </c>
      <c r="F149">
        <f t="shared" ca="1" si="10"/>
        <v>79</v>
      </c>
      <c r="G149">
        <f t="shared" ca="1" si="11"/>
        <v>0</v>
      </c>
      <c r="H149">
        <f t="shared" ca="1" si="12"/>
        <v>174</v>
      </c>
      <c r="I149">
        <f ca="1">IF(B149&lt;=MAX($J$1:J148),   0,   IF(C149&lt;=Simulações!$I$9, 1, 0))</f>
        <v>0</v>
      </c>
      <c r="J149">
        <f ca="1">I149*(B149+ABS(ROUND(_xlfn.NORM.INV( RAND(), Simulações!$I$11,Simulações!$I$12),0)))</f>
        <v>0</v>
      </c>
      <c r="K149">
        <f ca="1">COUNTIF($J$1:J149,B149)*Simulações!$I$6</f>
        <v>0</v>
      </c>
      <c r="L149">
        <f>Simulações!$I$9</f>
        <v>500</v>
      </c>
      <c r="M149" s="4">
        <f ca="1">'Resumo dos dados'!$C$16</f>
        <v>486.87250996015933</v>
      </c>
      <c r="N149">
        <f>Simulações!$I$10</f>
        <v>0</v>
      </c>
    </row>
    <row r="150" spans="2:14" x14ac:dyDescent="0.25">
      <c r="B150">
        <v>148</v>
      </c>
      <c r="C150">
        <f t="shared" ca="1" si="13"/>
        <v>174</v>
      </c>
      <c r="D150" s="22">
        <f t="shared" ca="1" si="14"/>
        <v>0.7786935398307232</v>
      </c>
      <c r="E150">
        <f ca="1">IF(ROUNDDOWN(_xlfn.NORM.INV( D150, Simulações!$I$7,Simulações!$I$8),0) &lt; 0, 0,  ROUNDDOWN(_xlfn.NORM.INV( D150, Simulações!$I$7,Simulações!$I$8),0))</f>
        <v>88</v>
      </c>
      <c r="F150">
        <f t="shared" ca="1" si="10"/>
        <v>88</v>
      </c>
      <c r="G150">
        <f t="shared" ca="1" si="11"/>
        <v>0</v>
      </c>
      <c r="H150">
        <f t="shared" ca="1" si="12"/>
        <v>86</v>
      </c>
      <c r="I150">
        <f ca="1">IF(B150&lt;=MAX($J$1:J149),   0,   IF(C150&lt;=Simulações!$I$9, 1, 0))</f>
        <v>0</v>
      </c>
      <c r="J150">
        <f ca="1">I150*(B150+ABS(ROUND(_xlfn.NORM.INV( RAND(), Simulações!$I$11,Simulações!$I$12),0)))</f>
        <v>0</v>
      </c>
      <c r="K150">
        <f ca="1">COUNTIF($J$1:J150,B150)*Simulações!$I$6</f>
        <v>0</v>
      </c>
      <c r="L150">
        <f>Simulações!$I$9</f>
        <v>500</v>
      </c>
      <c r="M150" s="4">
        <f ca="1">'Resumo dos dados'!$C$16</f>
        <v>486.87250996015933</v>
      </c>
      <c r="N150">
        <f>Simulações!$I$10</f>
        <v>0</v>
      </c>
    </row>
    <row r="151" spans="2:14" x14ac:dyDescent="0.25">
      <c r="B151">
        <v>149</v>
      </c>
      <c r="C151">
        <f t="shared" ca="1" si="13"/>
        <v>86</v>
      </c>
      <c r="D151" s="22">
        <f t="shared" ca="1" si="14"/>
        <v>0.52667219873159887</v>
      </c>
      <c r="E151">
        <f ca="1">IF(ROUNDDOWN(_xlfn.NORM.INV( D151, Simulações!$I$7,Simulações!$I$8),0) &lt; 0, 0,  ROUNDDOWN(_xlfn.NORM.INV( D151, Simulações!$I$7,Simulações!$I$8),0))</f>
        <v>53</v>
      </c>
      <c r="F151">
        <f t="shared" ca="1" si="10"/>
        <v>53</v>
      </c>
      <c r="G151">
        <f t="shared" ca="1" si="11"/>
        <v>0</v>
      </c>
      <c r="H151">
        <f t="shared" ca="1" si="12"/>
        <v>33</v>
      </c>
      <c r="I151">
        <f ca="1">IF(B151&lt;=MAX($J$1:J150),   0,   IF(C151&lt;=Simulações!$I$9, 1, 0))</f>
        <v>0</v>
      </c>
      <c r="J151">
        <f ca="1">I151*(B151+ABS(ROUND(_xlfn.NORM.INV( RAND(), Simulações!$I$11,Simulações!$I$12),0)))</f>
        <v>0</v>
      </c>
      <c r="K151">
        <f ca="1">COUNTIF($J$1:J151,B151)*Simulações!$I$6</f>
        <v>0</v>
      </c>
      <c r="L151">
        <f>Simulações!$I$9</f>
        <v>500</v>
      </c>
      <c r="M151" s="4">
        <f ca="1">'Resumo dos dados'!$C$16</f>
        <v>486.87250996015933</v>
      </c>
      <c r="N151">
        <f>Simulações!$I$10</f>
        <v>0</v>
      </c>
    </row>
    <row r="152" spans="2:14" x14ac:dyDescent="0.25">
      <c r="B152">
        <v>150</v>
      </c>
      <c r="C152">
        <f t="shared" ca="1" si="13"/>
        <v>33</v>
      </c>
      <c r="D152" s="22">
        <f t="shared" ca="1" si="14"/>
        <v>0.87641184727934918</v>
      </c>
      <c r="E152">
        <f ca="1">IF(ROUNDDOWN(_xlfn.NORM.INV( D152, Simulações!$I$7,Simulações!$I$8),0) &lt; 0, 0,  ROUNDDOWN(_xlfn.NORM.INV( D152, Simulações!$I$7,Simulações!$I$8),0))</f>
        <v>107</v>
      </c>
      <c r="F152">
        <f t="shared" ca="1" si="10"/>
        <v>33</v>
      </c>
      <c r="G152">
        <f t="shared" ca="1" si="11"/>
        <v>74</v>
      </c>
      <c r="H152">
        <f t="shared" ca="1" si="12"/>
        <v>0</v>
      </c>
      <c r="I152">
        <f ca="1">IF(B152&lt;=MAX($J$1:J151),   0,   IF(C152&lt;=Simulações!$I$9, 1, 0))</f>
        <v>0</v>
      </c>
      <c r="J152">
        <f ca="1">I152*(B152+ABS(ROUND(_xlfn.NORM.INV( RAND(), Simulações!$I$11,Simulações!$I$12),0)))</f>
        <v>0</v>
      </c>
      <c r="K152">
        <f ca="1">COUNTIF($J$1:J152,B152)*Simulações!$I$6</f>
        <v>0</v>
      </c>
      <c r="L152">
        <f>Simulações!$I$9</f>
        <v>500</v>
      </c>
      <c r="M152" s="4">
        <f ca="1">'Resumo dos dados'!$C$16</f>
        <v>486.87250996015933</v>
      </c>
      <c r="N152">
        <f>Simulações!$I$10</f>
        <v>0</v>
      </c>
    </row>
    <row r="153" spans="2:14" x14ac:dyDescent="0.25">
      <c r="B153">
        <v>151</v>
      </c>
      <c r="C153">
        <f t="shared" ca="1" si="13"/>
        <v>0</v>
      </c>
      <c r="D153" s="22">
        <f t="shared" ca="1" si="14"/>
        <v>0.77417441128931763</v>
      </c>
      <c r="E153">
        <f ca="1">IF(ROUNDDOWN(_xlfn.NORM.INV( D153, Simulações!$I$7,Simulações!$I$8),0) &lt; 0, 0,  ROUNDDOWN(_xlfn.NORM.INV( D153, Simulações!$I$7,Simulações!$I$8),0))</f>
        <v>87</v>
      </c>
      <c r="F153">
        <f t="shared" ca="1" si="10"/>
        <v>0</v>
      </c>
      <c r="G153">
        <f t="shared" ca="1" si="11"/>
        <v>87</v>
      </c>
      <c r="H153">
        <f t="shared" ca="1" si="12"/>
        <v>0</v>
      </c>
      <c r="I153">
        <f ca="1">IF(B153&lt;=MAX($J$1:J152),   0,   IF(C153&lt;=Simulações!$I$9, 1, 0))</f>
        <v>0</v>
      </c>
      <c r="J153">
        <f ca="1">I153*(B153+ABS(ROUND(_xlfn.NORM.INV( RAND(), Simulações!$I$11,Simulações!$I$12),0)))</f>
        <v>0</v>
      </c>
      <c r="K153">
        <f ca="1">COUNTIF($J$1:J153,B153)*Simulações!$I$6</f>
        <v>0</v>
      </c>
      <c r="L153">
        <f>Simulações!$I$9</f>
        <v>500</v>
      </c>
      <c r="M153" s="4">
        <f ca="1">'Resumo dos dados'!$C$16</f>
        <v>486.87250996015933</v>
      </c>
      <c r="N153">
        <f>Simulações!$I$10</f>
        <v>0</v>
      </c>
    </row>
    <row r="154" spans="2:14" x14ac:dyDescent="0.25">
      <c r="B154">
        <v>152</v>
      </c>
      <c r="C154">
        <f t="shared" ca="1" si="13"/>
        <v>0</v>
      </c>
      <c r="D154" s="22">
        <f t="shared" ca="1" si="14"/>
        <v>6.5283037643955821E-2</v>
      </c>
      <c r="E154">
        <f ca="1">IF(ROUNDDOWN(_xlfn.NORM.INV( D154, Simulações!$I$7,Simulações!$I$8),0) &lt; 0, 0,  ROUNDDOWN(_xlfn.NORM.INV( D154, Simulações!$I$7,Simulações!$I$8),0))</f>
        <v>0</v>
      </c>
      <c r="F154">
        <f t="shared" ca="1" si="10"/>
        <v>0</v>
      </c>
      <c r="G154">
        <f t="shared" ca="1" si="11"/>
        <v>0</v>
      </c>
      <c r="H154">
        <f t="shared" ca="1" si="12"/>
        <v>0</v>
      </c>
      <c r="I154">
        <f ca="1">IF(B154&lt;=MAX($J$1:J153),   0,   IF(C154&lt;=Simulações!$I$9, 1, 0))</f>
        <v>0</v>
      </c>
      <c r="J154">
        <f ca="1">I154*(B154+ABS(ROUND(_xlfn.NORM.INV( RAND(), Simulações!$I$11,Simulações!$I$12),0)))</f>
        <v>0</v>
      </c>
      <c r="K154">
        <f ca="1">COUNTIF($J$1:J154,B154)*Simulações!$I$6</f>
        <v>0</v>
      </c>
      <c r="L154">
        <f>Simulações!$I$9</f>
        <v>500</v>
      </c>
      <c r="M154" s="4">
        <f ca="1">'Resumo dos dados'!$C$16</f>
        <v>486.87250996015933</v>
      </c>
      <c r="N154">
        <f>Simulações!$I$10</f>
        <v>0</v>
      </c>
    </row>
    <row r="155" spans="2:14" x14ac:dyDescent="0.25">
      <c r="B155">
        <v>153</v>
      </c>
      <c r="C155">
        <f t="shared" ca="1" si="13"/>
        <v>0</v>
      </c>
      <c r="D155" s="22">
        <f t="shared" ca="1" si="14"/>
        <v>2.9160452089791122E-2</v>
      </c>
      <c r="E155">
        <f ca="1">IF(ROUNDDOWN(_xlfn.NORM.INV( D155, Simulações!$I$7,Simulações!$I$8),0) &lt; 0, 0,  ROUNDDOWN(_xlfn.NORM.INV( D155, Simulações!$I$7,Simulações!$I$8),0))</f>
        <v>0</v>
      </c>
      <c r="F155">
        <f t="shared" ca="1" si="10"/>
        <v>0</v>
      </c>
      <c r="G155">
        <f t="shared" ca="1" si="11"/>
        <v>0</v>
      </c>
      <c r="H155">
        <f t="shared" ca="1" si="12"/>
        <v>0</v>
      </c>
      <c r="I155">
        <f ca="1">IF(B155&lt;=MAX($J$1:J154),   0,   IF(C155&lt;=Simulações!$I$9, 1, 0))</f>
        <v>0</v>
      </c>
      <c r="J155">
        <f ca="1">I155*(B155+ABS(ROUND(_xlfn.NORM.INV( RAND(), Simulações!$I$11,Simulações!$I$12),0)))</f>
        <v>0</v>
      </c>
      <c r="K155">
        <f ca="1">COUNTIF($J$1:J155,B155)*Simulações!$I$6</f>
        <v>0</v>
      </c>
      <c r="L155">
        <f>Simulações!$I$9</f>
        <v>500</v>
      </c>
      <c r="M155" s="4">
        <f ca="1">'Resumo dos dados'!$C$16</f>
        <v>486.87250996015933</v>
      </c>
      <c r="N155">
        <f>Simulações!$I$10</f>
        <v>0</v>
      </c>
    </row>
    <row r="156" spans="2:14" x14ac:dyDescent="0.25">
      <c r="B156">
        <v>154</v>
      </c>
      <c r="C156">
        <f t="shared" ca="1" si="13"/>
        <v>0</v>
      </c>
      <c r="D156" s="22">
        <f t="shared" ca="1" si="14"/>
        <v>0.65250512563758745</v>
      </c>
      <c r="E156">
        <f ca="1">IF(ROUNDDOWN(_xlfn.NORM.INV( D156, Simulações!$I$7,Simulações!$I$8),0) &lt; 0, 0,  ROUNDDOWN(_xlfn.NORM.INV( D156, Simulações!$I$7,Simulações!$I$8),0))</f>
        <v>69</v>
      </c>
      <c r="F156">
        <f t="shared" ca="1" si="10"/>
        <v>0</v>
      </c>
      <c r="G156">
        <f t="shared" ca="1" si="11"/>
        <v>69</v>
      </c>
      <c r="H156">
        <f t="shared" ca="1" si="12"/>
        <v>0</v>
      </c>
      <c r="I156">
        <f ca="1">IF(B156&lt;=MAX($J$1:J155),   0,   IF(C156&lt;=Simulações!$I$9, 1, 0))</f>
        <v>0</v>
      </c>
      <c r="J156">
        <f ca="1">I156*(B156+ABS(ROUND(_xlfn.NORM.INV( RAND(), Simulações!$I$11,Simulações!$I$12),0)))</f>
        <v>0</v>
      </c>
      <c r="K156">
        <f ca="1">COUNTIF($J$1:J156,B156)*Simulações!$I$6</f>
        <v>0</v>
      </c>
      <c r="L156">
        <f>Simulações!$I$9</f>
        <v>500</v>
      </c>
      <c r="M156" s="4">
        <f ca="1">'Resumo dos dados'!$C$16</f>
        <v>486.87250996015933</v>
      </c>
      <c r="N156">
        <f>Simulações!$I$10</f>
        <v>0</v>
      </c>
    </row>
    <row r="157" spans="2:14" x14ac:dyDescent="0.25">
      <c r="B157">
        <v>155</v>
      </c>
      <c r="C157">
        <f t="shared" ca="1" si="13"/>
        <v>0</v>
      </c>
      <c r="D157" s="22">
        <f t="shared" ca="1" si="14"/>
        <v>0.87209786039675374</v>
      </c>
      <c r="E157">
        <f ca="1">IF(ROUNDDOWN(_xlfn.NORM.INV( D157, Simulações!$I$7,Simulações!$I$8),0) &lt; 0, 0,  ROUNDDOWN(_xlfn.NORM.INV( D157, Simulações!$I$7,Simulações!$I$8),0))</f>
        <v>106</v>
      </c>
      <c r="F157">
        <f t="shared" ca="1" si="10"/>
        <v>0</v>
      </c>
      <c r="G157">
        <f t="shared" ca="1" si="11"/>
        <v>106</v>
      </c>
      <c r="H157">
        <f t="shared" ca="1" si="12"/>
        <v>0</v>
      </c>
      <c r="I157">
        <f ca="1">IF(B157&lt;=MAX($J$1:J156),   0,   IF(C157&lt;=Simulações!$I$9, 1, 0))</f>
        <v>0</v>
      </c>
      <c r="J157">
        <f ca="1">I157*(B157+ABS(ROUND(_xlfn.NORM.INV( RAND(), Simulações!$I$11,Simulações!$I$12),0)))</f>
        <v>0</v>
      </c>
      <c r="K157">
        <f ca="1">COUNTIF($J$1:J157,B157)*Simulações!$I$6</f>
        <v>1000</v>
      </c>
      <c r="L157">
        <f>Simulações!$I$9</f>
        <v>500</v>
      </c>
      <c r="M157" s="4">
        <f ca="1">'Resumo dos dados'!$C$16</f>
        <v>486.87250996015933</v>
      </c>
      <c r="N157">
        <f>Simulações!$I$10</f>
        <v>0</v>
      </c>
    </row>
    <row r="158" spans="2:14" x14ac:dyDescent="0.25">
      <c r="B158">
        <v>156</v>
      </c>
      <c r="C158">
        <f t="shared" ca="1" si="13"/>
        <v>1000</v>
      </c>
      <c r="D158" s="22">
        <f t="shared" ca="1" si="14"/>
        <v>0.89566785103707991</v>
      </c>
      <c r="E158">
        <f ca="1">IF(ROUNDDOWN(_xlfn.NORM.INV( D158, Simulações!$I$7,Simulações!$I$8),0) &lt; 0, 0,  ROUNDDOWN(_xlfn.NORM.INV( D158, Simulações!$I$7,Simulações!$I$8),0))</f>
        <v>112</v>
      </c>
      <c r="F158">
        <f t="shared" ca="1" si="10"/>
        <v>112</v>
      </c>
      <c r="G158">
        <f t="shared" ca="1" si="11"/>
        <v>0</v>
      </c>
      <c r="H158">
        <f t="shared" ca="1" si="12"/>
        <v>888</v>
      </c>
      <c r="I158">
        <f ca="1">IF(B158&lt;=MAX($J$1:J157),   0,   IF(C158&lt;=Simulações!$I$9, 1, 0))</f>
        <v>0</v>
      </c>
      <c r="J158">
        <f ca="1">I158*(B158+ABS(ROUND(_xlfn.NORM.INV( RAND(), Simulações!$I$11,Simulações!$I$12),0)))</f>
        <v>0</v>
      </c>
      <c r="K158">
        <f ca="1">COUNTIF($J$1:J158,B158)*Simulações!$I$6</f>
        <v>0</v>
      </c>
      <c r="L158">
        <f>Simulações!$I$9</f>
        <v>500</v>
      </c>
      <c r="M158" s="4">
        <f ca="1">'Resumo dos dados'!$C$16</f>
        <v>486.87250996015933</v>
      </c>
      <c r="N158">
        <f>Simulações!$I$10</f>
        <v>0</v>
      </c>
    </row>
    <row r="159" spans="2:14" x14ac:dyDescent="0.25">
      <c r="B159">
        <v>157</v>
      </c>
      <c r="C159">
        <f t="shared" ca="1" si="13"/>
        <v>888</v>
      </c>
      <c r="D159" s="22">
        <f t="shared" ca="1" si="14"/>
        <v>0.13223600006233238</v>
      </c>
      <c r="E159">
        <f ca="1">IF(ROUNDDOWN(_xlfn.NORM.INV( D159, Simulações!$I$7,Simulações!$I$8),0) &lt; 0, 0,  ROUNDDOWN(_xlfn.NORM.INV( D159, Simulações!$I$7,Simulações!$I$8),0))</f>
        <v>0</v>
      </c>
      <c r="F159">
        <f t="shared" ca="1" si="10"/>
        <v>0</v>
      </c>
      <c r="G159">
        <f t="shared" ca="1" si="11"/>
        <v>0</v>
      </c>
      <c r="H159">
        <f t="shared" ca="1" si="12"/>
        <v>888</v>
      </c>
      <c r="I159">
        <f ca="1">IF(B159&lt;=MAX($J$1:J158),   0,   IF(C159&lt;=Simulações!$I$9, 1, 0))</f>
        <v>0</v>
      </c>
      <c r="J159">
        <f ca="1">I159*(B159+ABS(ROUND(_xlfn.NORM.INV( RAND(), Simulações!$I$11,Simulações!$I$12),0)))</f>
        <v>0</v>
      </c>
      <c r="K159">
        <f ca="1">COUNTIF($J$1:J159,B159)*Simulações!$I$6</f>
        <v>0</v>
      </c>
      <c r="L159">
        <f>Simulações!$I$9</f>
        <v>500</v>
      </c>
      <c r="M159" s="4">
        <f ca="1">'Resumo dos dados'!$C$16</f>
        <v>486.87250996015933</v>
      </c>
      <c r="N159">
        <f>Simulações!$I$10</f>
        <v>0</v>
      </c>
    </row>
    <row r="160" spans="2:14" x14ac:dyDescent="0.25">
      <c r="B160">
        <v>158</v>
      </c>
      <c r="C160">
        <f t="shared" ca="1" si="13"/>
        <v>888</v>
      </c>
      <c r="D160" s="22">
        <f t="shared" ca="1" si="14"/>
        <v>0.53850777758078094</v>
      </c>
      <c r="E160">
        <f ca="1">IF(ROUNDDOWN(_xlfn.NORM.INV( D160, Simulações!$I$7,Simulações!$I$8),0) &lt; 0, 0,  ROUNDDOWN(_xlfn.NORM.INV( D160, Simulações!$I$7,Simulações!$I$8),0))</f>
        <v>54</v>
      </c>
      <c r="F160">
        <f t="shared" ca="1" si="10"/>
        <v>54</v>
      </c>
      <c r="G160">
        <f t="shared" ca="1" si="11"/>
        <v>0</v>
      </c>
      <c r="H160">
        <f t="shared" ca="1" si="12"/>
        <v>834</v>
      </c>
      <c r="I160">
        <f ca="1">IF(B160&lt;=MAX($J$1:J159),   0,   IF(C160&lt;=Simulações!$I$9, 1, 0))</f>
        <v>0</v>
      </c>
      <c r="J160">
        <f ca="1">I160*(B160+ABS(ROUND(_xlfn.NORM.INV( RAND(), Simulações!$I$11,Simulações!$I$12),0)))</f>
        <v>0</v>
      </c>
      <c r="K160">
        <f ca="1">COUNTIF($J$1:J160,B160)*Simulações!$I$6</f>
        <v>0</v>
      </c>
      <c r="L160">
        <f>Simulações!$I$9</f>
        <v>500</v>
      </c>
      <c r="M160" s="4">
        <f ca="1">'Resumo dos dados'!$C$16</f>
        <v>486.87250996015933</v>
      </c>
      <c r="N160">
        <f>Simulações!$I$10</f>
        <v>0</v>
      </c>
    </row>
    <row r="161" spans="2:14" x14ac:dyDescent="0.25">
      <c r="B161">
        <v>159</v>
      </c>
      <c r="C161">
        <f t="shared" ca="1" si="13"/>
        <v>834</v>
      </c>
      <c r="D161" s="22">
        <f t="shared" ca="1" si="14"/>
        <v>0.3715069502095657</v>
      </c>
      <c r="E161">
        <f ca="1">IF(ROUNDDOWN(_xlfn.NORM.INV( D161, Simulações!$I$7,Simulações!$I$8),0) &lt; 0, 0,  ROUNDDOWN(_xlfn.NORM.INV( D161, Simulações!$I$7,Simulações!$I$8),0))</f>
        <v>33</v>
      </c>
      <c r="F161">
        <f t="shared" ca="1" si="10"/>
        <v>33</v>
      </c>
      <c r="G161">
        <f t="shared" ca="1" si="11"/>
        <v>0</v>
      </c>
      <c r="H161">
        <f t="shared" ca="1" si="12"/>
        <v>801</v>
      </c>
      <c r="I161">
        <f ca="1">IF(B161&lt;=MAX($J$1:J160),   0,   IF(C161&lt;=Simulações!$I$9, 1, 0))</f>
        <v>0</v>
      </c>
      <c r="J161">
        <f ca="1">I161*(B161+ABS(ROUND(_xlfn.NORM.INV( RAND(), Simulações!$I$11,Simulações!$I$12),0)))</f>
        <v>0</v>
      </c>
      <c r="K161">
        <f ca="1">COUNTIF($J$1:J161,B161)*Simulações!$I$6</f>
        <v>0</v>
      </c>
      <c r="L161">
        <f>Simulações!$I$9</f>
        <v>500</v>
      </c>
      <c r="M161" s="4">
        <f ca="1">'Resumo dos dados'!$C$16</f>
        <v>486.87250996015933</v>
      </c>
      <c r="N161">
        <f>Simulações!$I$10</f>
        <v>0</v>
      </c>
    </row>
    <row r="162" spans="2:14" x14ac:dyDescent="0.25">
      <c r="B162">
        <v>160</v>
      </c>
      <c r="C162">
        <f t="shared" ca="1" si="13"/>
        <v>801</v>
      </c>
      <c r="D162" s="22">
        <f t="shared" ca="1" si="14"/>
        <v>0.76051785309897102</v>
      </c>
      <c r="E162">
        <f ca="1">IF(ROUNDDOWN(_xlfn.NORM.INV( D162, Simulações!$I$7,Simulações!$I$8),0) &lt; 0, 0,  ROUNDDOWN(_xlfn.NORM.INV( D162, Simulações!$I$7,Simulações!$I$8),0))</f>
        <v>85</v>
      </c>
      <c r="F162">
        <f t="shared" ca="1" si="10"/>
        <v>85</v>
      </c>
      <c r="G162">
        <f t="shared" ca="1" si="11"/>
        <v>0</v>
      </c>
      <c r="H162">
        <f t="shared" ca="1" si="12"/>
        <v>716</v>
      </c>
      <c r="I162">
        <f ca="1">IF(B162&lt;=MAX($J$1:J161),   0,   IF(C162&lt;=Simulações!$I$9, 1, 0))</f>
        <v>0</v>
      </c>
      <c r="J162">
        <f ca="1">I162*(B162+ABS(ROUND(_xlfn.NORM.INV( RAND(), Simulações!$I$11,Simulações!$I$12),0)))</f>
        <v>0</v>
      </c>
      <c r="K162">
        <f ca="1">COUNTIF($J$1:J162,B162)*Simulações!$I$6</f>
        <v>0</v>
      </c>
      <c r="L162">
        <f>Simulações!$I$9</f>
        <v>500</v>
      </c>
      <c r="M162" s="4">
        <f ca="1">'Resumo dos dados'!$C$16</f>
        <v>486.87250996015933</v>
      </c>
      <c r="N162">
        <f>Simulações!$I$10</f>
        <v>0</v>
      </c>
    </row>
    <row r="163" spans="2:14" x14ac:dyDescent="0.25">
      <c r="B163">
        <v>161</v>
      </c>
      <c r="C163">
        <f t="shared" ca="1" si="13"/>
        <v>716</v>
      </c>
      <c r="D163" s="22">
        <f t="shared" ca="1" si="14"/>
        <v>0.41976370966268306</v>
      </c>
      <c r="E163">
        <f ca="1">IF(ROUNDDOWN(_xlfn.NORM.INV( D163, Simulações!$I$7,Simulações!$I$8),0) &lt; 0, 0,  ROUNDDOWN(_xlfn.NORM.INV( D163, Simulações!$I$7,Simulações!$I$8),0))</f>
        <v>39</v>
      </c>
      <c r="F163">
        <f t="shared" ca="1" si="10"/>
        <v>39</v>
      </c>
      <c r="G163">
        <f t="shared" ca="1" si="11"/>
        <v>0</v>
      </c>
      <c r="H163">
        <f t="shared" ca="1" si="12"/>
        <v>677</v>
      </c>
      <c r="I163">
        <f ca="1">IF(B163&lt;=MAX($J$1:J162),   0,   IF(C163&lt;=Simulações!$I$9, 1, 0))</f>
        <v>0</v>
      </c>
      <c r="J163">
        <f ca="1">I163*(B163+ABS(ROUND(_xlfn.NORM.INV( RAND(), Simulações!$I$11,Simulações!$I$12),0)))</f>
        <v>0</v>
      </c>
      <c r="K163">
        <f ca="1">COUNTIF($J$1:J163,B163)*Simulações!$I$6</f>
        <v>0</v>
      </c>
      <c r="L163">
        <f>Simulações!$I$9</f>
        <v>500</v>
      </c>
      <c r="M163" s="4">
        <f ca="1">'Resumo dos dados'!$C$16</f>
        <v>486.87250996015933</v>
      </c>
      <c r="N163">
        <f>Simulações!$I$10</f>
        <v>0</v>
      </c>
    </row>
    <row r="164" spans="2:14" x14ac:dyDescent="0.25">
      <c r="B164">
        <v>162</v>
      </c>
      <c r="C164">
        <f t="shared" ca="1" si="13"/>
        <v>677</v>
      </c>
      <c r="D164" s="22">
        <f t="shared" ca="1" si="14"/>
        <v>0.6826474502606551</v>
      </c>
      <c r="E164">
        <f ca="1">IF(ROUNDDOWN(_xlfn.NORM.INV( D164, Simulações!$I$7,Simulações!$I$8),0) &lt; 0, 0,  ROUNDDOWN(_xlfn.NORM.INV( D164, Simulações!$I$7,Simulações!$I$8),0))</f>
        <v>73</v>
      </c>
      <c r="F164">
        <f t="shared" ca="1" si="10"/>
        <v>73</v>
      </c>
      <c r="G164">
        <f t="shared" ca="1" si="11"/>
        <v>0</v>
      </c>
      <c r="H164">
        <f t="shared" ca="1" si="12"/>
        <v>604</v>
      </c>
      <c r="I164">
        <f ca="1">IF(B164&lt;=MAX($J$1:J163),   0,   IF(C164&lt;=Simulações!$I$9, 1, 0))</f>
        <v>0</v>
      </c>
      <c r="J164">
        <f ca="1">I164*(B164+ABS(ROUND(_xlfn.NORM.INV( RAND(), Simulações!$I$11,Simulações!$I$12),0)))</f>
        <v>0</v>
      </c>
      <c r="K164">
        <f ca="1">COUNTIF($J$1:J164,B164)*Simulações!$I$6</f>
        <v>0</v>
      </c>
      <c r="L164">
        <f>Simulações!$I$9</f>
        <v>500</v>
      </c>
      <c r="M164" s="4">
        <f ca="1">'Resumo dos dados'!$C$16</f>
        <v>486.87250996015933</v>
      </c>
      <c r="N164">
        <f>Simulações!$I$10</f>
        <v>0</v>
      </c>
    </row>
    <row r="165" spans="2:14" x14ac:dyDescent="0.25">
      <c r="B165">
        <v>163</v>
      </c>
      <c r="C165">
        <f t="shared" ca="1" si="13"/>
        <v>604</v>
      </c>
      <c r="D165" s="22">
        <f t="shared" ca="1" si="14"/>
        <v>0.29015399955443022</v>
      </c>
      <c r="E165">
        <f ca="1">IF(ROUNDDOWN(_xlfn.NORM.INV( D165, Simulações!$I$7,Simulações!$I$8),0) &lt; 0, 0,  ROUNDDOWN(_xlfn.NORM.INV( D165, Simulações!$I$7,Simulações!$I$8),0))</f>
        <v>22</v>
      </c>
      <c r="F165">
        <f t="shared" ca="1" si="10"/>
        <v>22</v>
      </c>
      <c r="G165">
        <f t="shared" ca="1" si="11"/>
        <v>0</v>
      </c>
      <c r="H165">
        <f t="shared" ca="1" si="12"/>
        <v>582</v>
      </c>
      <c r="I165">
        <f ca="1">IF(B165&lt;=MAX($J$1:J164),   0,   IF(C165&lt;=Simulações!$I$9, 1, 0))</f>
        <v>0</v>
      </c>
      <c r="J165">
        <f ca="1">I165*(B165+ABS(ROUND(_xlfn.NORM.INV( RAND(), Simulações!$I$11,Simulações!$I$12),0)))</f>
        <v>0</v>
      </c>
      <c r="K165">
        <f ca="1">COUNTIF($J$1:J165,B165)*Simulações!$I$6</f>
        <v>0</v>
      </c>
      <c r="L165">
        <f>Simulações!$I$9</f>
        <v>500</v>
      </c>
      <c r="M165" s="4">
        <f ca="1">'Resumo dos dados'!$C$16</f>
        <v>486.87250996015933</v>
      </c>
      <c r="N165">
        <f>Simulações!$I$10</f>
        <v>0</v>
      </c>
    </row>
    <row r="166" spans="2:14" x14ac:dyDescent="0.25">
      <c r="B166">
        <v>164</v>
      </c>
      <c r="C166">
        <f t="shared" ca="1" si="13"/>
        <v>582</v>
      </c>
      <c r="D166" s="22">
        <f t="shared" ca="1" si="14"/>
        <v>0.41345492831761355</v>
      </c>
      <c r="E166">
        <f ca="1">IF(ROUNDDOWN(_xlfn.NORM.INV( D166, Simulações!$I$7,Simulações!$I$8),0) &lt; 0, 0,  ROUNDDOWN(_xlfn.NORM.INV( D166, Simulações!$I$7,Simulações!$I$8),0))</f>
        <v>39</v>
      </c>
      <c r="F166">
        <f t="shared" ca="1" si="10"/>
        <v>39</v>
      </c>
      <c r="G166">
        <f t="shared" ca="1" si="11"/>
        <v>0</v>
      </c>
      <c r="H166">
        <f t="shared" ca="1" si="12"/>
        <v>543</v>
      </c>
      <c r="I166">
        <f ca="1">IF(B166&lt;=MAX($J$1:J165),   0,   IF(C166&lt;=Simulações!$I$9, 1, 0))</f>
        <v>0</v>
      </c>
      <c r="J166">
        <f ca="1">I166*(B166+ABS(ROUND(_xlfn.NORM.INV( RAND(), Simulações!$I$11,Simulações!$I$12),0)))</f>
        <v>0</v>
      </c>
      <c r="K166">
        <f ca="1">COUNTIF($J$1:J166,B166)*Simulações!$I$6</f>
        <v>0</v>
      </c>
      <c r="L166">
        <f>Simulações!$I$9</f>
        <v>500</v>
      </c>
      <c r="M166" s="4">
        <f ca="1">'Resumo dos dados'!$C$16</f>
        <v>486.87250996015933</v>
      </c>
      <c r="N166">
        <f>Simulações!$I$10</f>
        <v>0</v>
      </c>
    </row>
    <row r="167" spans="2:14" x14ac:dyDescent="0.25">
      <c r="B167">
        <v>165</v>
      </c>
      <c r="C167">
        <f t="shared" ca="1" si="13"/>
        <v>543</v>
      </c>
      <c r="D167" s="22">
        <f t="shared" ca="1" si="14"/>
        <v>0.14421253619275221</v>
      </c>
      <c r="E167">
        <f ca="1">IF(ROUNDDOWN(_xlfn.NORM.INV( D167, Simulações!$I$7,Simulações!$I$8),0) &lt; 0, 0,  ROUNDDOWN(_xlfn.NORM.INV( D167, Simulações!$I$7,Simulações!$I$8),0))</f>
        <v>0</v>
      </c>
      <c r="F167">
        <f t="shared" ca="1" si="10"/>
        <v>0</v>
      </c>
      <c r="G167">
        <f t="shared" ca="1" si="11"/>
        <v>0</v>
      </c>
      <c r="H167">
        <f t="shared" ca="1" si="12"/>
        <v>543</v>
      </c>
      <c r="I167">
        <f ca="1">IF(B167&lt;=MAX($J$1:J166),   0,   IF(C167&lt;=Simulações!$I$9, 1, 0))</f>
        <v>0</v>
      </c>
      <c r="J167">
        <f ca="1">I167*(B167+ABS(ROUND(_xlfn.NORM.INV( RAND(), Simulações!$I$11,Simulações!$I$12),0)))</f>
        <v>0</v>
      </c>
      <c r="K167">
        <f ca="1">COUNTIF($J$1:J167,B167)*Simulações!$I$6</f>
        <v>0</v>
      </c>
      <c r="L167">
        <f>Simulações!$I$9</f>
        <v>500</v>
      </c>
      <c r="M167" s="4">
        <f ca="1">'Resumo dos dados'!$C$16</f>
        <v>486.87250996015933</v>
      </c>
      <c r="N167">
        <f>Simulações!$I$10</f>
        <v>0</v>
      </c>
    </row>
    <row r="168" spans="2:14" x14ac:dyDescent="0.25">
      <c r="B168">
        <v>166</v>
      </c>
      <c r="C168">
        <f t="shared" ca="1" si="13"/>
        <v>543</v>
      </c>
      <c r="D168" s="22">
        <f t="shared" ca="1" si="14"/>
        <v>3.2372479083865313E-2</v>
      </c>
      <c r="E168">
        <f ca="1">IF(ROUNDDOWN(_xlfn.NORM.INV( D168, Simulações!$I$7,Simulações!$I$8),0) &lt; 0, 0,  ROUNDDOWN(_xlfn.NORM.INV( D168, Simulações!$I$7,Simulações!$I$8),0))</f>
        <v>0</v>
      </c>
      <c r="F168">
        <f t="shared" ca="1" si="10"/>
        <v>0</v>
      </c>
      <c r="G168">
        <f t="shared" ca="1" si="11"/>
        <v>0</v>
      </c>
      <c r="H168">
        <f t="shared" ca="1" si="12"/>
        <v>543</v>
      </c>
      <c r="I168">
        <f ca="1">IF(B168&lt;=MAX($J$1:J167),   0,   IF(C168&lt;=Simulações!$I$9, 1, 0))</f>
        <v>0</v>
      </c>
      <c r="J168">
        <f ca="1">I168*(B168+ABS(ROUND(_xlfn.NORM.INV( RAND(), Simulações!$I$11,Simulações!$I$12),0)))</f>
        <v>0</v>
      </c>
      <c r="K168">
        <f ca="1">COUNTIF($J$1:J168,B168)*Simulações!$I$6</f>
        <v>0</v>
      </c>
      <c r="L168">
        <f>Simulações!$I$9</f>
        <v>500</v>
      </c>
      <c r="M168" s="4">
        <f ca="1">'Resumo dos dados'!$C$16</f>
        <v>486.87250996015933</v>
      </c>
      <c r="N168">
        <f>Simulações!$I$10</f>
        <v>0</v>
      </c>
    </row>
    <row r="169" spans="2:14" x14ac:dyDescent="0.25">
      <c r="B169">
        <v>167</v>
      </c>
      <c r="C169">
        <f t="shared" ca="1" si="13"/>
        <v>543</v>
      </c>
      <c r="D169" s="22">
        <f t="shared" ca="1" si="14"/>
        <v>0.37495753312006275</v>
      </c>
      <c r="E169">
        <f ca="1">IF(ROUNDDOWN(_xlfn.NORM.INV( D169, Simulações!$I$7,Simulações!$I$8),0) &lt; 0, 0,  ROUNDDOWN(_xlfn.NORM.INV( D169, Simulações!$I$7,Simulações!$I$8),0))</f>
        <v>34</v>
      </c>
      <c r="F169">
        <f t="shared" ca="1" si="10"/>
        <v>34</v>
      </c>
      <c r="G169">
        <f t="shared" ca="1" si="11"/>
        <v>0</v>
      </c>
      <c r="H169">
        <f t="shared" ca="1" si="12"/>
        <v>509</v>
      </c>
      <c r="I169">
        <f ca="1">IF(B169&lt;=MAX($J$1:J168),   0,   IF(C169&lt;=Simulações!$I$9, 1, 0))</f>
        <v>0</v>
      </c>
      <c r="J169">
        <f ca="1">I169*(B169+ABS(ROUND(_xlfn.NORM.INV( RAND(), Simulações!$I$11,Simulações!$I$12),0)))</f>
        <v>0</v>
      </c>
      <c r="K169">
        <f ca="1">COUNTIF($J$1:J169,B169)*Simulações!$I$6</f>
        <v>0</v>
      </c>
      <c r="L169">
        <f>Simulações!$I$9</f>
        <v>500</v>
      </c>
      <c r="M169" s="4">
        <f ca="1">'Resumo dos dados'!$C$16</f>
        <v>486.87250996015933</v>
      </c>
      <c r="N169">
        <f>Simulações!$I$10</f>
        <v>0</v>
      </c>
    </row>
    <row r="170" spans="2:14" x14ac:dyDescent="0.25">
      <c r="B170">
        <v>168</v>
      </c>
      <c r="C170">
        <f t="shared" ca="1" si="13"/>
        <v>509</v>
      </c>
      <c r="D170" s="22">
        <f t="shared" ca="1" si="14"/>
        <v>3.5456594047406309E-2</v>
      </c>
      <c r="E170">
        <f ca="1">IF(ROUNDDOWN(_xlfn.NORM.INV( D170, Simulações!$I$7,Simulações!$I$8),0) &lt; 0, 0,  ROUNDDOWN(_xlfn.NORM.INV( D170, Simulações!$I$7,Simulações!$I$8),0))</f>
        <v>0</v>
      </c>
      <c r="F170">
        <f t="shared" ca="1" si="10"/>
        <v>0</v>
      </c>
      <c r="G170">
        <f t="shared" ca="1" si="11"/>
        <v>0</v>
      </c>
      <c r="H170">
        <f t="shared" ca="1" si="12"/>
        <v>509</v>
      </c>
      <c r="I170">
        <f ca="1">IF(B170&lt;=MAX($J$1:J169),   0,   IF(C170&lt;=Simulações!$I$9, 1, 0))</f>
        <v>0</v>
      </c>
      <c r="J170">
        <f ca="1">I170*(B170+ABS(ROUND(_xlfn.NORM.INV( RAND(), Simulações!$I$11,Simulações!$I$12),0)))</f>
        <v>0</v>
      </c>
      <c r="K170">
        <f ca="1">COUNTIF($J$1:J170,B170)*Simulações!$I$6</f>
        <v>0</v>
      </c>
      <c r="L170">
        <f>Simulações!$I$9</f>
        <v>500</v>
      </c>
      <c r="M170" s="4">
        <f ca="1">'Resumo dos dados'!$C$16</f>
        <v>486.87250996015933</v>
      </c>
      <c r="N170">
        <f>Simulações!$I$10</f>
        <v>0</v>
      </c>
    </row>
    <row r="171" spans="2:14" x14ac:dyDescent="0.25">
      <c r="B171">
        <v>169</v>
      </c>
      <c r="C171">
        <f t="shared" ca="1" si="13"/>
        <v>509</v>
      </c>
      <c r="D171" s="22">
        <f t="shared" ca="1" si="14"/>
        <v>0.58756396155006752</v>
      </c>
      <c r="E171">
        <f ca="1">IF(ROUNDDOWN(_xlfn.NORM.INV( D171, Simulações!$I$7,Simulações!$I$8),0) &lt; 0, 0,  ROUNDDOWN(_xlfn.NORM.INV( D171, Simulações!$I$7,Simulações!$I$8),0))</f>
        <v>61</v>
      </c>
      <c r="F171">
        <f t="shared" ca="1" si="10"/>
        <v>61</v>
      </c>
      <c r="G171">
        <f t="shared" ca="1" si="11"/>
        <v>0</v>
      </c>
      <c r="H171">
        <f t="shared" ca="1" si="12"/>
        <v>448</v>
      </c>
      <c r="I171">
        <f ca="1">IF(B171&lt;=MAX($J$1:J170),   0,   IF(C171&lt;=Simulações!$I$9, 1, 0))</f>
        <v>0</v>
      </c>
      <c r="J171">
        <f ca="1">I171*(B171+ABS(ROUND(_xlfn.NORM.INV( RAND(), Simulações!$I$11,Simulações!$I$12),0)))</f>
        <v>0</v>
      </c>
      <c r="K171">
        <f ca="1">COUNTIF($J$1:J171,B171)*Simulações!$I$6</f>
        <v>0</v>
      </c>
      <c r="L171">
        <f>Simulações!$I$9</f>
        <v>500</v>
      </c>
      <c r="M171" s="4">
        <f ca="1">'Resumo dos dados'!$C$16</f>
        <v>486.87250996015933</v>
      </c>
      <c r="N171">
        <f>Simulações!$I$10</f>
        <v>0</v>
      </c>
    </row>
    <row r="172" spans="2:14" x14ac:dyDescent="0.25">
      <c r="B172">
        <v>170</v>
      </c>
      <c r="C172">
        <f t="shared" ca="1" si="13"/>
        <v>448</v>
      </c>
      <c r="D172" s="22">
        <f t="shared" ca="1" si="14"/>
        <v>0.48817595543787629</v>
      </c>
      <c r="E172">
        <f ca="1">IF(ROUNDDOWN(_xlfn.NORM.INV( D172, Simulações!$I$7,Simulações!$I$8),0) &lt; 0, 0,  ROUNDDOWN(_xlfn.NORM.INV( D172, Simulações!$I$7,Simulações!$I$8),0))</f>
        <v>48</v>
      </c>
      <c r="F172">
        <f t="shared" ca="1" si="10"/>
        <v>48</v>
      </c>
      <c r="G172">
        <f t="shared" ca="1" si="11"/>
        <v>0</v>
      </c>
      <c r="H172">
        <f t="shared" ca="1" si="12"/>
        <v>400</v>
      </c>
      <c r="I172">
        <f ca="1">IF(B172&lt;=MAX($J$1:J171),   0,   IF(C172&lt;=Simulações!$I$9, 1, 0))</f>
        <v>1</v>
      </c>
      <c r="J172">
        <f ca="1">I172*(B172+ABS(ROUND(_xlfn.NORM.INV( RAND(), Simulações!$I$11,Simulações!$I$12),0)))</f>
        <v>180</v>
      </c>
      <c r="K172">
        <f ca="1">COUNTIF($J$1:J172,B172)*Simulações!$I$6</f>
        <v>0</v>
      </c>
      <c r="L172">
        <f>Simulações!$I$9</f>
        <v>500</v>
      </c>
      <c r="M172" s="4">
        <f ca="1">'Resumo dos dados'!$C$16</f>
        <v>486.87250996015933</v>
      </c>
      <c r="N172">
        <f>Simulações!$I$10</f>
        <v>0</v>
      </c>
    </row>
    <row r="173" spans="2:14" x14ac:dyDescent="0.25">
      <c r="B173">
        <v>171</v>
      </c>
      <c r="C173">
        <f t="shared" ca="1" si="13"/>
        <v>400</v>
      </c>
      <c r="D173" s="22">
        <f t="shared" ca="1" si="14"/>
        <v>0.85317745866600081</v>
      </c>
      <c r="E173">
        <f ca="1">IF(ROUNDDOWN(_xlfn.NORM.INV( D173, Simulações!$I$7,Simulações!$I$8),0) &lt; 0, 0,  ROUNDDOWN(_xlfn.NORM.INV( D173, Simulações!$I$7,Simulações!$I$8),0))</f>
        <v>102</v>
      </c>
      <c r="F173">
        <f t="shared" ca="1" si="10"/>
        <v>102</v>
      </c>
      <c r="G173">
        <f t="shared" ca="1" si="11"/>
        <v>0</v>
      </c>
      <c r="H173">
        <f t="shared" ca="1" si="12"/>
        <v>298</v>
      </c>
      <c r="I173">
        <f ca="1">IF(B173&lt;=MAX($J$1:J172),   0,   IF(C173&lt;=Simulações!$I$9, 1, 0))</f>
        <v>0</v>
      </c>
      <c r="J173">
        <f ca="1">I173*(B173+ABS(ROUND(_xlfn.NORM.INV( RAND(), Simulações!$I$11,Simulações!$I$12),0)))</f>
        <v>0</v>
      </c>
      <c r="K173">
        <f ca="1">COUNTIF($J$1:J173,B173)*Simulações!$I$6</f>
        <v>0</v>
      </c>
      <c r="L173">
        <f>Simulações!$I$9</f>
        <v>500</v>
      </c>
      <c r="M173" s="4">
        <f ca="1">'Resumo dos dados'!$C$16</f>
        <v>486.87250996015933</v>
      </c>
      <c r="N173">
        <f>Simulações!$I$10</f>
        <v>0</v>
      </c>
    </row>
    <row r="174" spans="2:14" x14ac:dyDescent="0.25">
      <c r="B174">
        <v>172</v>
      </c>
      <c r="C174">
        <f t="shared" ca="1" si="13"/>
        <v>298</v>
      </c>
      <c r="D174" s="22">
        <f t="shared" ca="1" si="14"/>
        <v>0.61768555441089656</v>
      </c>
      <c r="E174">
        <f ca="1">IF(ROUNDDOWN(_xlfn.NORM.INV( D174, Simulações!$I$7,Simulações!$I$8),0) &lt; 0, 0,  ROUNDDOWN(_xlfn.NORM.INV( D174, Simulações!$I$7,Simulações!$I$8),0))</f>
        <v>64</v>
      </c>
      <c r="F174">
        <f t="shared" ca="1" si="10"/>
        <v>64</v>
      </c>
      <c r="G174">
        <f t="shared" ca="1" si="11"/>
        <v>0</v>
      </c>
      <c r="H174">
        <f t="shared" ca="1" si="12"/>
        <v>234</v>
      </c>
      <c r="I174">
        <f ca="1">IF(B174&lt;=MAX($J$1:J173),   0,   IF(C174&lt;=Simulações!$I$9, 1, 0))</f>
        <v>0</v>
      </c>
      <c r="J174">
        <f ca="1">I174*(B174+ABS(ROUND(_xlfn.NORM.INV( RAND(), Simulações!$I$11,Simulações!$I$12),0)))</f>
        <v>0</v>
      </c>
      <c r="K174">
        <f ca="1">COUNTIF($J$1:J174,B174)*Simulações!$I$6</f>
        <v>0</v>
      </c>
      <c r="L174">
        <f>Simulações!$I$9</f>
        <v>500</v>
      </c>
      <c r="M174" s="4">
        <f ca="1">'Resumo dos dados'!$C$16</f>
        <v>486.87250996015933</v>
      </c>
      <c r="N174">
        <f>Simulações!$I$10</f>
        <v>0</v>
      </c>
    </row>
    <row r="175" spans="2:14" x14ac:dyDescent="0.25">
      <c r="B175">
        <v>173</v>
      </c>
      <c r="C175">
        <f t="shared" ca="1" si="13"/>
        <v>234</v>
      </c>
      <c r="D175" s="22">
        <f t="shared" ca="1" si="14"/>
        <v>0.5873043559938449</v>
      </c>
      <c r="E175">
        <f ca="1">IF(ROUNDDOWN(_xlfn.NORM.INV( D175, Simulações!$I$7,Simulações!$I$8),0) &lt; 0, 0,  ROUNDDOWN(_xlfn.NORM.INV( D175, Simulações!$I$7,Simulações!$I$8),0))</f>
        <v>61</v>
      </c>
      <c r="F175">
        <f t="shared" ca="1" si="10"/>
        <v>61</v>
      </c>
      <c r="G175">
        <f t="shared" ca="1" si="11"/>
        <v>0</v>
      </c>
      <c r="H175">
        <f t="shared" ca="1" si="12"/>
        <v>173</v>
      </c>
      <c r="I175">
        <f ca="1">IF(B175&lt;=MAX($J$1:J174),   0,   IF(C175&lt;=Simulações!$I$9, 1, 0))</f>
        <v>0</v>
      </c>
      <c r="J175">
        <f ca="1">I175*(B175+ABS(ROUND(_xlfn.NORM.INV( RAND(), Simulações!$I$11,Simulações!$I$12),0)))</f>
        <v>0</v>
      </c>
      <c r="K175">
        <f ca="1">COUNTIF($J$1:J175,B175)*Simulações!$I$6</f>
        <v>0</v>
      </c>
      <c r="L175">
        <f>Simulações!$I$9</f>
        <v>500</v>
      </c>
      <c r="M175" s="4">
        <f ca="1">'Resumo dos dados'!$C$16</f>
        <v>486.87250996015933</v>
      </c>
      <c r="N175">
        <f>Simulações!$I$10</f>
        <v>0</v>
      </c>
    </row>
    <row r="176" spans="2:14" x14ac:dyDescent="0.25">
      <c r="B176">
        <v>174</v>
      </c>
      <c r="C176">
        <f t="shared" ca="1" si="13"/>
        <v>173</v>
      </c>
      <c r="D176" s="22">
        <f t="shared" ca="1" si="14"/>
        <v>0.93719760484028258</v>
      </c>
      <c r="E176">
        <f ca="1">IF(ROUNDDOWN(_xlfn.NORM.INV( D176, Simulações!$I$7,Simulações!$I$8),0) &lt; 0, 0,  ROUNDDOWN(_xlfn.NORM.INV( D176, Simulações!$I$7,Simulações!$I$8),0))</f>
        <v>126</v>
      </c>
      <c r="F176">
        <f t="shared" ca="1" si="10"/>
        <v>126</v>
      </c>
      <c r="G176">
        <f t="shared" ca="1" si="11"/>
        <v>0</v>
      </c>
      <c r="H176">
        <f t="shared" ca="1" si="12"/>
        <v>47</v>
      </c>
      <c r="I176">
        <f ca="1">IF(B176&lt;=MAX($J$1:J175),   0,   IF(C176&lt;=Simulações!$I$9, 1, 0))</f>
        <v>0</v>
      </c>
      <c r="J176">
        <f ca="1">I176*(B176+ABS(ROUND(_xlfn.NORM.INV( RAND(), Simulações!$I$11,Simulações!$I$12),0)))</f>
        <v>0</v>
      </c>
      <c r="K176">
        <f ca="1">COUNTIF($J$1:J176,B176)*Simulações!$I$6</f>
        <v>0</v>
      </c>
      <c r="L176">
        <f>Simulações!$I$9</f>
        <v>500</v>
      </c>
      <c r="M176" s="4">
        <f ca="1">'Resumo dos dados'!$C$16</f>
        <v>486.87250996015933</v>
      </c>
      <c r="N176">
        <f>Simulações!$I$10</f>
        <v>0</v>
      </c>
    </row>
    <row r="177" spans="2:14" x14ac:dyDescent="0.25">
      <c r="B177">
        <v>175</v>
      </c>
      <c r="C177">
        <f t="shared" ca="1" si="13"/>
        <v>47</v>
      </c>
      <c r="D177" s="22">
        <f t="shared" ca="1" si="14"/>
        <v>0.62335524881587545</v>
      </c>
      <c r="E177">
        <f ca="1">IF(ROUNDDOWN(_xlfn.NORM.INV( D177, Simulações!$I$7,Simulações!$I$8),0) &lt; 0, 0,  ROUNDDOWN(_xlfn.NORM.INV( D177, Simulações!$I$7,Simulações!$I$8),0))</f>
        <v>65</v>
      </c>
      <c r="F177">
        <f t="shared" ca="1" si="10"/>
        <v>47</v>
      </c>
      <c r="G177">
        <f t="shared" ca="1" si="11"/>
        <v>18</v>
      </c>
      <c r="H177">
        <f t="shared" ca="1" si="12"/>
        <v>0</v>
      </c>
      <c r="I177">
        <f ca="1">IF(B177&lt;=MAX($J$1:J176),   0,   IF(C177&lt;=Simulações!$I$9, 1, 0))</f>
        <v>0</v>
      </c>
      <c r="J177">
        <f ca="1">I177*(B177+ABS(ROUND(_xlfn.NORM.INV( RAND(), Simulações!$I$11,Simulações!$I$12),0)))</f>
        <v>0</v>
      </c>
      <c r="K177">
        <f ca="1">COUNTIF($J$1:J177,B177)*Simulações!$I$6</f>
        <v>0</v>
      </c>
      <c r="L177">
        <f>Simulações!$I$9</f>
        <v>500</v>
      </c>
      <c r="M177" s="4">
        <f ca="1">'Resumo dos dados'!$C$16</f>
        <v>486.87250996015933</v>
      </c>
      <c r="N177">
        <f>Simulações!$I$10</f>
        <v>0</v>
      </c>
    </row>
    <row r="178" spans="2:14" x14ac:dyDescent="0.25">
      <c r="B178">
        <v>176</v>
      </c>
      <c r="C178">
        <f t="shared" ca="1" si="13"/>
        <v>0</v>
      </c>
      <c r="D178" s="22">
        <f t="shared" ca="1" si="14"/>
        <v>0.45323598815694144</v>
      </c>
      <c r="E178">
        <f ca="1">IF(ROUNDDOWN(_xlfn.NORM.INV( D178, Simulações!$I$7,Simulações!$I$8),0) &lt; 0, 0,  ROUNDDOWN(_xlfn.NORM.INV( D178, Simulações!$I$7,Simulações!$I$8),0))</f>
        <v>44</v>
      </c>
      <c r="F178">
        <f t="shared" ca="1" si="10"/>
        <v>0</v>
      </c>
      <c r="G178">
        <f t="shared" ca="1" si="11"/>
        <v>44</v>
      </c>
      <c r="H178">
        <f t="shared" ca="1" si="12"/>
        <v>0</v>
      </c>
      <c r="I178">
        <f ca="1">IF(B178&lt;=MAX($J$1:J177),   0,   IF(C178&lt;=Simulações!$I$9, 1, 0))</f>
        <v>0</v>
      </c>
      <c r="J178">
        <f ca="1">I178*(B178+ABS(ROUND(_xlfn.NORM.INV( RAND(), Simulações!$I$11,Simulações!$I$12),0)))</f>
        <v>0</v>
      </c>
      <c r="K178">
        <f ca="1">COUNTIF($J$1:J178,B178)*Simulações!$I$6</f>
        <v>0</v>
      </c>
      <c r="L178">
        <f>Simulações!$I$9</f>
        <v>500</v>
      </c>
      <c r="M178" s="4">
        <f ca="1">'Resumo dos dados'!$C$16</f>
        <v>486.87250996015933</v>
      </c>
      <c r="N178">
        <f>Simulações!$I$10</f>
        <v>0</v>
      </c>
    </row>
    <row r="179" spans="2:14" x14ac:dyDescent="0.25">
      <c r="B179">
        <v>177</v>
      </c>
      <c r="C179">
        <f t="shared" ca="1" si="13"/>
        <v>0</v>
      </c>
      <c r="D179" s="22">
        <f t="shared" ca="1" si="14"/>
        <v>0.10734687052973391</v>
      </c>
      <c r="E179">
        <f ca="1">IF(ROUNDDOWN(_xlfn.NORM.INV( D179, Simulações!$I$7,Simulações!$I$8),0) &lt; 0, 0,  ROUNDDOWN(_xlfn.NORM.INV( D179, Simulações!$I$7,Simulações!$I$8),0))</f>
        <v>0</v>
      </c>
      <c r="F179">
        <f t="shared" ca="1" si="10"/>
        <v>0</v>
      </c>
      <c r="G179">
        <f t="shared" ca="1" si="11"/>
        <v>0</v>
      </c>
      <c r="H179">
        <f t="shared" ca="1" si="12"/>
        <v>0</v>
      </c>
      <c r="I179">
        <f ca="1">IF(B179&lt;=MAX($J$1:J178),   0,   IF(C179&lt;=Simulações!$I$9, 1, 0))</f>
        <v>0</v>
      </c>
      <c r="J179">
        <f ca="1">I179*(B179+ABS(ROUND(_xlfn.NORM.INV( RAND(), Simulações!$I$11,Simulações!$I$12),0)))</f>
        <v>0</v>
      </c>
      <c r="K179">
        <f ca="1">COUNTIF($J$1:J179,B179)*Simulações!$I$6</f>
        <v>0</v>
      </c>
      <c r="L179">
        <f>Simulações!$I$9</f>
        <v>500</v>
      </c>
      <c r="M179" s="4">
        <f ca="1">'Resumo dos dados'!$C$16</f>
        <v>486.87250996015933</v>
      </c>
      <c r="N179">
        <f>Simulações!$I$10</f>
        <v>0</v>
      </c>
    </row>
    <row r="180" spans="2:14" x14ac:dyDescent="0.25">
      <c r="B180">
        <v>178</v>
      </c>
      <c r="C180">
        <f t="shared" ca="1" si="13"/>
        <v>0</v>
      </c>
      <c r="D180" s="22">
        <f t="shared" ca="1" si="14"/>
        <v>0.24181979117750352</v>
      </c>
      <c r="E180">
        <f ca="1">IF(ROUNDDOWN(_xlfn.NORM.INV( D180, Simulações!$I$7,Simulações!$I$8),0) &lt; 0, 0,  ROUNDDOWN(_xlfn.NORM.INV( D180, Simulações!$I$7,Simulações!$I$8),0))</f>
        <v>14</v>
      </c>
      <c r="F180">
        <f t="shared" ca="1" si="10"/>
        <v>0</v>
      </c>
      <c r="G180">
        <f t="shared" ca="1" si="11"/>
        <v>14</v>
      </c>
      <c r="H180">
        <f t="shared" ca="1" si="12"/>
        <v>0</v>
      </c>
      <c r="I180">
        <f ca="1">IF(B180&lt;=MAX($J$1:J179),   0,   IF(C180&lt;=Simulações!$I$9, 1, 0))</f>
        <v>0</v>
      </c>
      <c r="J180">
        <f ca="1">I180*(B180+ABS(ROUND(_xlfn.NORM.INV( RAND(), Simulações!$I$11,Simulações!$I$12),0)))</f>
        <v>0</v>
      </c>
      <c r="K180">
        <f ca="1">COUNTIF($J$1:J180,B180)*Simulações!$I$6</f>
        <v>0</v>
      </c>
      <c r="L180">
        <f>Simulações!$I$9</f>
        <v>500</v>
      </c>
      <c r="M180" s="4">
        <f ca="1">'Resumo dos dados'!$C$16</f>
        <v>486.87250996015933</v>
      </c>
      <c r="N180">
        <f>Simulações!$I$10</f>
        <v>0</v>
      </c>
    </row>
    <row r="181" spans="2:14" x14ac:dyDescent="0.25">
      <c r="B181">
        <v>179</v>
      </c>
      <c r="C181">
        <f t="shared" ca="1" si="13"/>
        <v>0</v>
      </c>
      <c r="D181" s="22">
        <f t="shared" ca="1" si="14"/>
        <v>0.39131504053115518</v>
      </c>
      <c r="E181">
        <f ca="1">IF(ROUNDDOWN(_xlfn.NORM.INV( D181, Simulações!$I$7,Simulações!$I$8),0) &lt; 0, 0,  ROUNDDOWN(_xlfn.NORM.INV( D181, Simulações!$I$7,Simulações!$I$8),0))</f>
        <v>36</v>
      </c>
      <c r="F181">
        <f t="shared" ca="1" si="10"/>
        <v>0</v>
      </c>
      <c r="G181">
        <f t="shared" ca="1" si="11"/>
        <v>36</v>
      </c>
      <c r="H181">
        <f t="shared" ca="1" si="12"/>
        <v>0</v>
      </c>
      <c r="I181">
        <f ca="1">IF(B181&lt;=MAX($J$1:J180),   0,   IF(C181&lt;=Simulações!$I$9, 1, 0))</f>
        <v>0</v>
      </c>
      <c r="J181">
        <f ca="1">I181*(B181+ABS(ROUND(_xlfn.NORM.INV( RAND(), Simulações!$I$11,Simulações!$I$12),0)))</f>
        <v>0</v>
      </c>
      <c r="K181">
        <f ca="1">COUNTIF($J$1:J181,B181)*Simulações!$I$6</f>
        <v>0</v>
      </c>
      <c r="L181">
        <f>Simulações!$I$9</f>
        <v>500</v>
      </c>
      <c r="M181" s="4">
        <f ca="1">'Resumo dos dados'!$C$16</f>
        <v>486.87250996015933</v>
      </c>
      <c r="N181">
        <f>Simulações!$I$10</f>
        <v>0</v>
      </c>
    </row>
    <row r="182" spans="2:14" x14ac:dyDescent="0.25">
      <c r="B182">
        <v>180</v>
      </c>
      <c r="C182">
        <f t="shared" ca="1" si="13"/>
        <v>0</v>
      </c>
      <c r="D182" s="22">
        <f t="shared" ca="1" si="14"/>
        <v>0.98486077465128874</v>
      </c>
      <c r="E182">
        <f ca="1">IF(ROUNDDOWN(_xlfn.NORM.INV( D182, Simulações!$I$7,Simulações!$I$8),0) &lt; 0, 0,  ROUNDDOWN(_xlfn.NORM.INV( D182, Simulações!$I$7,Simulações!$I$8),0))</f>
        <v>158</v>
      </c>
      <c r="F182">
        <f t="shared" ca="1" si="10"/>
        <v>0</v>
      </c>
      <c r="G182">
        <f t="shared" ca="1" si="11"/>
        <v>158</v>
      </c>
      <c r="H182">
        <f t="shared" ca="1" si="12"/>
        <v>0</v>
      </c>
      <c r="I182">
        <f ca="1">IF(B182&lt;=MAX($J$1:J181),   0,   IF(C182&lt;=Simulações!$I$9, 1, 0))</f>
        <v>0</v>
      </c>
      <c r="J182">
        <f ca="1">I182*(B182+ABS(ROUND(_xlfn.NORM.INV( RAND(), Simulações!$I$11,Simulações!$I$12),0)))</f>
        <v>0</v>
      </c>
      <c r="K182">
        <f ca="1">COUNTIF($J$1:J182,B182)*Simulações!$I$6</f>
        <v>1000</v>
      </c>
      <c r="L182">
        <f>Simulações!$I$9</f>
        <v>500</v>
      </c>
      <c r="M182" s="4">
        <f ca="1">'Resumo dos dados'!$C$16</f>
        <v>486.87250996015933</v>
      </c>
      <c r="N182">
        <f>Simulações!$I$10</f>
        <v>0</v>
      </c>
    </row>
    <row r="183" spans="2:14" x14ac:dyDescent="0.25">
      <c r="B183">
        <v>181</v>
      </c>
      <c r="C183">
        <f t="shared" ca="1" si="13"/>
        <v>1000</v>
      </c>
      <c r="D183" s="22">
        <f t="shared" ca="1" si="14"/>
        <v>0.66889899990508095</v>
      </c>
      <c r="E183">
        <f ca="1">IF(ROUNDDOWN(_xlfn.NORM.INV( D183, Simulações!$I$7,Simulações!$I$8),0) &lt; 0, 0,  ROUNDDOWN(_xlfn.NORM.INV( D183, Simulações!$I$7,Simulações!$I$8),0))</f>
        <v>71</v>
      </c>
      <c r="F183">
        <f t="shared" ca="1" si="10"/>
        <v>71</v>
      </c>
      <c r="G183">
        <f t="shared" ca="1" si="11"/>
        <v>0</v>
      </c>
      <c r="H183">
        <f t="shared" ca="1" si="12"/>
        <v>929</v>
      </c>
      <c r="I183">
        <f ca="1">IF(B183&lt;=MAX($J$1:J182),   0,   IF(C183&lt;=Simulações!$I$9, 1, 0))</f>
        <v>0</v>
      </c>
      <c r="J183">
        <f ca="1">I183*(B183+ABS(ROUND(_xlfn.NORM.INV( RAND(), Simulações!$I$11,Simulações!$I$12),0)))</f>
        <v>0</v>
      </c>
      <c r="K183">
        <f ca="1">COUNTIF($J$1:J183,B183)*Simulações!$I$6</f>
        <v>0</v>
      </c>
      <c r="L183">
        <f>Simulações!$I$9</f>
        <v>500</v>
      </c>
      <c r="M183" s="4">
        <f ca="1">'Resumo dos dados'!$C$16</f>
        <v>486.87250996015933</v>
      </c>
      <c r="N183">
        <f>Simulações!$I$10</f>
        <v>0</v>
      </c>
    </row>
    <row r="184" spans="2:14" x14ac:dyDescent="0.25">
      <c r="B184">
        <v>182</v>
      </c>
      <c r="C184">
        <f t="shared" ca="1" si="13"/>
        <v>929</v>
      </c>
      <c r="D184" s="22">
        <f t="shared" ca="1" si="14"/>
        <v>0.90826433772657955</v>
      </c>
      <c r="E184">
        <f ca="1">IF(ROUNDDOWN(_xlfn.NORM.INV( D184, Simulações!$I$7,Simulações!$I$8),0) &lt; 0, 0,  ROUNDDOWN(_xlfn.NORM.INV( D184, Simulações!$I$7,Simulações!$I$8),0))</f>
        <v>116</v>
      </c>
      <c r="F184">
        <f t="shared" ca="1" si="10"/>
        <v>116</v>
      </c>
      <c r="G184">
        <f t="shared" ca="1" si="11"/>
        <v>0</v>
      </c>
      <c r="H184">
        <f t="shared" ca="1" si="12"/>
        <v>813</v>
      </c>
      <c r="I184">
        <f ca="1">IF(B184&lt;=MAX($J$1:J183),   0,   IF(C184&lt;=Simulações!$I$9, 1, 0))</f>
        <v>0</v>
      </c>
      <c r="J184">
        <f ca="1">I184*(B184+ABS(ROUND(_xlfn.NORM.INV( RAND(), Simulações!$I$11,Simulações!$I$12),0)))</f>
        <v>0</v>
      </c>
      <c r="K184">
        <f ca="1">COUNTIF($J$1:J184,B184)*Simulações!$I$6</f>
        <v>0</v>
      </c>
      <c r="L184">
        <f>Simulações!$I$9</f>
        <v>500</v>
      </c>
      <c r="M184" s="4">
        <f ca="1">'Resumo dos dados'!$C$16</f>
        <v>486.87250996015933</v>
      </c>
      <c r="N184">
        <f>Simulações!$I$10</f>
        <v>0</v>
      </c>
    </row>
    <row r="185" spans="2:14" x14ac:dyDescent="0.25">
      <c r="B185">
        <v>183</v>
      </c>
      <c r="C185">
        <f t="shared" ca="1" si="13"/>
        <v>813</v>
      </c>
      <c r="D185" s="22">
        <f t="shared" ca="1" si="14"/>
        <v>0.23054619104875307</v>
      </c>
      <c r="E185">
        <f ca="1">IF(ROUNDDOWN(_xlfn.NORM.INV( D185, Simulações!$I$7,Simulações!$I$8),0) &lt; 0, 0,  ROUNDDOWN(_xlfn.NORM.INV( D185, Simulações!$I$7,Simulações!$I$8),0))</f>
        <v>13</v>
      </c>
      <c r="F185">
        <f t="shared" ca="1" si="10"/>
        <v>13</v>
      </c>
      <c r="G185">
        <f t="shared" ca="1" si="11"/>
        <v>0</v>
      </c>
      <c r="H185">
        <f t="shared" ca="1" si="12"/>
        <v>800</v>
      </c>
      <c r="I185">
        <f ca="1">IF(B185&lt;=MAX($J$1:J184),   0,   IF(C185&lt;=Simulações!$I$9, 1, 0))</f>
        <v>0</v>
      </c>
      <c r="J185">
        <f ca="1">I185*(B185+ABS(ROUND(_xlfn.NORM.INV( RAND(), Simulações!$I$11,Simulações!$I$12),0)))</f>
        <v>0</v>
      </c>
      <c r="K185">
        <f ca="1">COUNTIF($J$1:J185,B185)*Simulações!$I$6</f>
        <v>0</v>
      </c>
      <c r="L185">
        <f>Simulações!$I$9</f>
        <v>500</v>
      </c>
      <c r="M185" s="4">
        <f ca="1">'Resumo dos dados'!$C$16</f>
        <v>486.87250996015933</v>
      </c>
      <c r="N185">
        <f>Simulações!$I$10</f>
        <v>0</v>
      </c>
    </row>
    <row r="186" spans="2:14" x14ac:dyDescent="0.25">
      <c r="B186">
        <v>184</v>
      </c>
      <c r="C186">
        <f t="shared" ca="1" si="13"/>
        <v>800</v>
      </c>
      <c r="D186" s="22">
        <f t="shared" ca="1" si="14"/>
        <v>0.74538907528109888</v>
      </c>
      <c r="E186">
        <f ca="1">IF(ROUNDDOWN(_xlfn.NORM.INV( D186, Simulações!$I$7,Simulações!$I$8),0) &lt; 0, 0,  ROUNDDOWN(_xlfn.NORM.INV( D186, Simulações!$I$7,Simulações!$I$8),0))</f>
        <v>83</v>
      </c>
      <c r="F186">
        <f t="shared" ca="1" si="10"/>
        <v>83</v>
      </c>
      <c r="G186">
        <f t="shared" ca="1" si="11"/>
        <v>0</v>
      </c>
      <c r="H186">
        <f t="shared" ca="1" si="12"/>
        <v>717</v>
      </c>
      <c r="I186">
        <f ca="1">IF(B186&lt;=MAX($J$1:J185),   0,   IF(C186&lt;=Simulações!$I$9, 1, 0))</f>
        <v>0</v>
      </c>
      <c r="J186">
        <f ca="1">I186*(B186+ABS(ROUND(_xlfn.NORM.INV( RAND(), Simulações!$I$11,Simulações!$I$12),0)))</f>
        <v>0</v>
      </c>
      <c r="K186">
        <f ca="1">COUNTIF($J$1:J186,B186)*Simulações!$I$6</f>
        <v>0</v>
      </c>
      <c r="L186">
        <f>Simulações!$I$9</f>
        <v>500</v>
      </c>
      <c r="M186" s="4">
        <f ca="1">'Resumo dos dados'!$C$16</f>
        <v>486.87250996015933</v>
      </c>
      <c r="N186">
        <f>Simulações!$I$10</f>
        <v>0</v>
      </c>
    </row>
    <row r="187" spans="2:14" x14ac:dyDescent="0.25">
      <c r="B187">
        <v>185</v>
      </c>
      <c r="C187">
        <f t="shared" ca="1" si="13"/>
        <v>717</v>
      </c>
      <c r="D187" s="22">
        <f t="shared" ca="1" si="14"/>
        <v>0.36385592243568554</v>
      </c>
      <c r="E187">
        <f ca="1">IF(ROUNDDOWN(_xlfn.NORM.INV( D187, Simulações!$I$7,Simulações!$I$8),0) &lt; 0, 0,  ROUNDDOWN(_xlfn.NORM.INV( D187, Simulações!$I$7,Simulações!$I$8),0))</f>
        <v>32</v>
      </c>
      <c r="F187">
        <f t="shared" ca="1" si="10"/>
        <v>32</v>
      </c>
      <c r="G187">
        <f t="shared" ca="1" si="11"/>
        <v>0</v>
      </c>
      <c r="H187">
        <f t="shared" ca="1" si="12"/>
        <v>685</v>
      </c>
      <c r="I187">
        <f ca="1">IF(B187&lt;=MAX($J$1:J186),   0,   IF(C187&lt;=Simulações!$I$9, 1, 0))</f>
        <v>0</v>
      </c>
      <c r="J187">
        <f ca="1">I187*(B187+ABS(ROUND(_xlfn.NORM.INV( RAND(), Simulações!$I$11,Simulações!$I$12),0)))</f>
        <v>0</v>
      </c>
      <c r="K187">
        <f ca="1">COUNTIF($J$1:J187,B187)*Simulações!$I$6</f>
        <v>0</v>
      </c>
      <c r="L187">
        <f>Simulações!$I$9</f>
        <v>500</v>
      </c>
      <c r="M187" s="4">
        <f ca="1">'Resumo dos dados'!$C$16</f>
        <v>486.87250996015933</v>
      </c>
      <c r="N187">
        <f>Simulações!$I$10</f>
        <v>0</v>
      </c>
    </row>
    <row r="188" spans="2:14" x14ac:dyDescent="0.25">
      <c r="B188">
        <v>186</v>
      </c>
      <c r="C188">
        <f t="shared" ca="1" si="13"/>
        <v>685</v>
      </c>
      <c r="D188" s="22">
        <f t="shared" ca="1" si="14"/>
        <v>0.72198645449201493</v>
      </c>
      <c r="E188">
        <f ca="1">IF(ROUNDDOWN(_xlfn.NORM.INV( D188, Simulações!$I$7,Simulações!$I$8),0) &lt; 0, 0,  ROUNDDOWN(_xlfn.NORM.INV( D188, Simulações!$I$7,Simulações!$I$8),0))</f>
        <v>79</v>
      </c>
      <c r="F188">
        <f t="shared" ca="1" si="10"/>
        <v>79</v>
      </c>
      <c r="G188">
        <f t="shared" ca="1" si="11"/>
        <v>0</v>
      </c>
      <c r="H188">
        <f t="shared" ca="1" si="12"/>
        <v>606</v>
      </c>
      <c r="I188">
        <f ca="1">IF(B188&lt;=MAX($J$1:J187),   0,   IF(C188&lt;=Simulações!$I$9, 1, 0))</f>
        <v>0</v>
      </c>
      <c r="J188">
        <f ca="1">I188*(B188+ABS(ROUND(_xlfn.NORM.INV( RAND(), Simulações!$I$11,Simulações!$I$12),0)))</f>
        <v>0</v>
      </c>
      <c r="K188">
        <f ca="1">COUNTIF($J$1:J188,B188)*Simulações!$I$6</f>
        <v>0</v>
      </c>
      <c r="L188">
        <f>Simulações!$I$9</f>
        <v>500</v>
      </c>
      <c r="M188" s="4">
        <f ca="1">'Resumo dos dados'!$C$16</f>
        <v>486.87250996015933</v>
      </c>
      <c r="N188">
        <f>Simulações!$I$10</f>
        <v>0</v>
      </c>
    </row>
    <row r="189" spans="2:14" x14ac:dyDescent="0.25">
      <c r="B189">
        <v>187</v>
      </c>
      <c r="C189">
        <f t="shared" ca="1" si="13"/>
        <v>606</v>
      </c>
      <c r="D189" s="22">
        <f t="shared" ca="1" si="14"/>
        <v>2.6718948484051097E-2</v>
      </c>
      <c r="E189">
        <f ca="1">IF(ROUNDDOWN(_xlfn.NORM.INV( D189, Simulações!$I$7,Simulações!$I$8),0) &lt; 0, 0,  ROUNDDOWN(_xlfn.NORM.INV( D189, Simulações!$I$7,Simulações!$I$8),0))</f>
        <v>0</v>
      </c>
      <c r="F189">
        <f t="shared" ca="1" si="10"/>
        <v>0</v>
      </c>
      <c r="G189">
        <f t="shared" ca="1" si="11"/>
        <v>0</v>
      </c>
      <c r="H189">
        <f t="shared" ca="1" si="12"/>
        <v>606</v>
      </c>
      <c r="I189">
        <f ca="1">IF(B189&lt;=MAX($J$1:J188),   0,   IF(C189&lt;=Simulações!$I$9, 1, 0))</f>
        <v>0</v>
      </c>
      <c r="J189">
        <f ca="1">I189*(B189+ABS(ROUND(_xlfn.NORM.INV( RAND(), Simulações!$I$11,Simulações!$I$12),0)))</f>
        <v>0</v>
      </c>
      <c r="K189">
        <f ca="1">COUNTIF($J$1:J189,B189)*Simulações!$I$6</f>
        <v>0</v>
      </c>
      <c r="L189">
        <f>Simulações!$I$9</f>
        <v>500</v>
      </c>
      <c r="M189" s="4">
        <f ca="1">'Resumo dos dados'!$C$16</f>
        <v>486.87250996015933</v>
      </c>
      <c r="N189">
        <f>Simulações!$I$10</f>
        <v>0</v>
      </c>
    </row>
    <row r="190" spans="2:14" x14ac:dyDescent="0.25">
      <c r="B190">
        <v>188</v>
      </c>
      <c r="C190">
        <f t="shared" ca="1" si="13"/>
        <v>606</v>
      </c>
      <c r="D190" s="22">
        <f t="shared" ca="1" si="14"/>
        <v>2.6993794349599698E-2</v>
      </c>
      <c r="E190">
        <f ca="1">IF(ROUNDDOWN(_xlfn.NORM.INV( D190, Simulações!$I$7,Simulações!$I$8),0) &lt; 0, 0,  ROUNDDOWN(_xlfn.NORM.INV( D190, Simulações!$I$7,Simulações!$I$8),0))</f>
        <v>0</v>
      </c>
      <c r="F190">
        <f t="shared" ca="1" si="10"/>
        <v>0</v>
      </c>
      <c r="G190">
        <f t="shared" ca="1" si="11"/>
        <v>0</v>
      </c>
      <c r="H190">
        <f t="shared" ca="1" si="12"/>
        <v>606</v>
      </c>
      <c r="I190">
        <f ca="1">IF(B190&lt;=MAX($J$1:J189),   0,   IF(C190&lt;=Simulações!$I$9, 1, 0))</f>
        <v>0</v>
      </c>
      <c r="J190">
        <f ca="1">I190*(B190+ABS(ROUND(_xlfn.NORM.INV( RAND(), Simulações!$I$11,Simulações!$I$12),0)))</f>
        <v>0</v>
      </c>
      <c r="K190">
        <f ca="1">COUNTIF($J$1:J190,B190)*Simulações!$I$6</f>
        <v>0</v>
      </c>
      <c r="L190">
        <f>Simulações!$I$9</f>
        <v>500</v>
      </c>
      <c r="M190" s="4">
        <f ca="1">'Resumo dos dados'!$C$16</f>
        <v>486.87250996015933</v>
      </c>
      <c r="N190">
        <f>Simulações!$I$10</f>
        <v>0</v>
      </c>
    </row>
    <row r="191" spans="2:14" x14ac:dyDescent="0.25">
      <c r="B191">
        <v>189</v>
      </c>
      <c r="C191">
        <f t="shared" ca="1" si="13"/>
        <v>606</v>
      </c>
      <c r="D191" s="22">
        <f t="shared" ca="1" si="14"/>
        <v>0.95781649782818412</v>
      </c>
      <c r="E191">
        <f ca="1">IF(ROUNDDOWN(_xlfn.NORM.INV( D191, Simulações!$I$7,Simulações!$I$8),0) &lt; 0, 0,  ROUNDDOWN(_xlfn.NORM.INV( D191, Simulações!$I$7,Simulações!$I$8),0))</f>
        <v>136</v>
      </c>
      <c r="F191">
        <f t="shared" ca="1" si="10"/>
        <v>136</v>
      </c>
      <c r="G191">
        <f t="shared" ca="1" si="11"/>
        <v>0</v>
      </c>
      <c r="H191">
        <f t="shared" ca="1" si="12"/>
        <v>470</v>
      </c>
      <c r="I191">
        <f ca="1">IF(B191&lt;=MAX($J$1:J190),   0,   IF(C191&lt;=Simulações!$I$9, 1, 0))</f>
        <v>0</v>
      </c>
      <c r="J191">
        <f ca="1">I191*(B191+ABS(ROUND(_xlfn.NORM.INV( RAND(), Simulações!$I$11,Simulações!$I$12),0)))</f>
        <v>0</v>
      </c>
      <c r="K191">
        <f ca="1">COUNTIF($J$1:J191,B191)*Simulações!$I$6</f>
        <v>0</v>
      </c>
      <c r="L191">
        <f>Simulações!$I$9</f>
        <v>500</v>
      </c>
      <c r="M191" s="4">
        <f ca="1">'Resumo dos dados'!$C$16</f>
        <v>486.87250996015933</v>
      </c>
      <c r="N191">
        <f>Simulações!$I$10</f>
        <v>0</v>
      </c>
    </row>
    <row r="192" spans="2:14" x14ac:dyDescent="0.25">
      <c r="B192">
        <v>190</v>
      </c>
      <c r="C192">
        <f t="shared" ca="1" si="13"/>
        <v>470</v>
      </c>
      <c r="D192" s="22">
        <f t="shared" ca="1" si="14"/>
        <v>4.9038851269118E-2</v>
      </c>
      <c r="E192">
        <f ca="1">IF(ROUNDDOWN(_xlfn.NORM.INV( D192, Simulações!$I$7,Simulações!$I$8),0) &lt; 0, 0,  ROUNDDOWN(_xlfn.NORM.INV( D192, Simulações!$I$7,Simulações!$I$8),0))</f>
        <v>0</v>
      </c>
      <c r="F192">
        <f t="shared" ca="1" si="10"/>
        <v>0</v>
      </c>
      <c r="G192">
        <f t="shared" ca="1" si="11"/>
        <v>0</v>
      </c>
      <c r="H192">
        <f t="shared" ca="1" si="12"/>
        <v>470</v>
      </c>
      <c r="I192">
        <f ca="1">IF(B192&lt;=MAX($J$1:J191),   0,   IF(C192&lt;=Simulações!$I$9, 1, 0))</f>
        <v>1</v>
      </c>
      <c r="J192">
        <f ca="1">I192*(B192+ABS(ROUND(_xlfn.NORM.INV( RAND(), Simulações!$I$11,Simulações!$I$12),0)))</f>
        <v>200</v>
      </c>
      <c r="K192">
        <f ca="1">COUNTIF($J$1:J192,B192)*Simulações!$I$6</f>
        <v>0</v>
      </c>
      <c r="L192">
        <f>Simulações!$I$9</f>
        <v>500</v>
      </c>
      <c r="M192" s="4">
        <f ca="1">'Resumo dos dados'!$C$16</f>
        <v>486.87250996015933</v>
      </c>
      <c r="N192">
        <f>Simulações!$I$10</f>
        <v>0</v>
      </c>
    </row>
    <row r="193" spans="2:14" x14ac:dyDescent="0.25">
      <c r="B193">
        <v>191</v>
      </c>
      <c r="C193">
        <f t="shared" ca="1" si="13"/>
        <v>470</v>
      </c>
      <c r="D193" s="22">
        <f t="shared" ca="1" si="14"/>
        <v>0.63158788701611435</v>
      </c>
      <c r="E193">
        <f ca="1">IF(ROUNDDOWN(_xlfn.NORM.INV( D193, Simulações!$I$7,Simulações!$I$8),0) &lt; 0, 0,  ROUNDDOWN(_xlfn.NORM.INV( D193, Simulações!$I$7,Simulações!$I$8),0))</f>
        <v>66</v>
      </c>
      <c r="F193">
        <f t="shared" ca="1" si="10"/>
        <v>66</v>
      </c>
      <c r="G193">
        <f t="shared" ca="1" si="11"/>
        <v>0</v>
      </c>
      <c r="H193">
        <f t="shared" ca="1" si="12"/>
        <v>404</v>
      </c>
      <c r="I193">
        <f ca="1">IF(B193&lt;=MAX($J$1:J192),   0,   IF(C193&lt;=Simulações!$I$9, 1, 0))</f>
        <v>0</v>
      </c>
      <c r="J193">
        <f ca="1">I193*(B193+ABS(ROUND(_xlfn.NORM.INV( RAND(), Simulações!$I$11,Simulações!$I$12),0)))</f>
        <v>0</v>
      </c>
      <c r="K193">
        <f ca="1">COUNTIF($J$1:J193,B193)*Simulações!$I$6</f>
        <v>0</v>
      </c>
      <c r="L193">
        <f>Simulações!$I$9</f>
        <v>500</v>
      </c>
      <c r="M193" s="4">
        <f ca="1">'Resumo dos dados'!$C$16</f>
        <v>486.87250996015933</v>
      </c>
      <c r="N193">
        <f>Simulações!$I$10</f>
        <v>0</v>
      </c>
    </row>
    <row r="194" spans="2:14" x14ac:dyDescent="0.25">
      <c r="B194">
        <v>192</v>
      </c>
      <c r="C194">
        <f t="shared" ca="1" si="13"/>
        <v>404</v>
      </c>
      <c r="D194" s="22">
        <f t="shared" ca="1" si="14"/>
        <v>0.61481039799057535</v>
      </c>
      <c r="E194">
        <f ca="1">IF(ROUNDDOWN(_xlfn.NORM.INV( D194, Simulações!$I$7,Simulações!$I$8),0) &lt; 0, 0,  ROUNDDOWN(_xlfn.NORM.INV( D194, Simulações!$I$7,Simulações!$I$8),0))</f>
        <v>64</v>
      </c>
      <c r="F194">
        <f t="shared" ref="F194:F252" ca="1" si="15">IF(C194&gt;E194,E194,C194)</f>
        <v>64</v>
      </c>
      <c r="G194">
        <f t="shared" ref="G194:G252" ca="1" si="16">E194-F194</f>
        <v>0</v>
      </c>
      <c r="H194">
        <f t="shared" ref="H194:H252" ca="1" si="17">C194-F194</f>
        <v>340</v>
      </c>
      <c r="I194">
        <f ca="1">IF(B194&lt;=MAX($J$1:J193),   0,   IF(C194&lt;=Simulações!$I$9, 1, 0))</f>
        <v>0</v>
      </c>
      <c r="J194">
        <f ca="1">I194*(B194+ABS(ROUND(_xlfn.NORM.INV( RAND(), Simulações!$I$11,Simulações!$I$12),0)))</f>
        <v>0</v>
      </c>
      <c r="K194">
        <f ca="1">COUNTIF($J$1:J194,B194)*Simulações!$I$6</f>
        <v>0</v>
      </c>
      <c r="L194">
        <f>Simulações!$I$9</f>
        <v>500</v>
      </c>
      <c r="M194" s="4">
        <f ca="1">'Resumo dos dados'!$C$16</f>
        <v>486.87250996015933</v>
      </c>
      <c r="N194">
        <f>Simulações!$I$10</f>
        <v>0</v>
      </c>
    </row>
    <row r="195" spans="2:14" x14ac:dyDescent="0.25">
      <c r="B195">
        <v>193</v>
      </c>
      <c r="C195">
        <f t="shared" ref="C195:C252" ca="1" si="18">C194-F194+K194</f>
        <v>340</v>
      </c>
      <c r="D195" s="22">
        <f t="shared" ref="D195:D252" ca="1" si="19">RAND()</f>
        <v>0.95893128423332308</v>
      </c>
      <c r="E195">
        <f ca="1">IF(ROUNDDOWN(_xlfn.NORM.INV( D195, Simulações!$I$7,Simulações!$I$8),0) &lt; 0, 0,  ROUNDDOWN(_xlfn.NORM.INV( D195, Simulações!$I$7,Simulações!$I$8),0))</f>
        <v>136</v>
      </c>
      <c r="F195">
        <f t="shared" ca="1" si="15"/>
        <v>136</v>
      </c>
      <c r="G195">
        <f t="shared" ca="1" si="16"/>
        <v>0</v>
      </c>
      <c r="H195">
        <f t="shared" ca="1" si="17"/>
        <v>204</v>
      </c>
      <c r="I195">
        <f ca="1">IF(B195&lt;=MAX($J$1:J194),   0,   IF(C195&lt;=Simulações!$I$9, 1, 0))</f>
        <v>0</v>
      </c>
      <c r="J195">
        <f ca="1">I195*(B195+ABS(ROUND(_xlfn.NORM.INV( RAND(), Simulações!$I$11,Simulações!$I$12),0)))</f>
        <v>0</v>
      </c>
      <c r="K195">
        <f ca="1">COUNTIF($J$1:J195,B195)*Simulações!$I$6</f>
        <v>0</v>
      </c>
      <c r="L195">
        <f>Simulações!$I$9</f>
        <v>500</v>
      </c>
      <c r="M195" s="4">
        <f ca="1">'Resumo dos dados'!$C$16</f>
        <v>486.87250996015933</v>
      </c>
      <c r="N195">
        <f>Simulações!$I$10</f>
        <v>0</v>
      </c>
    </row>
    <row r="196" spans="2:14" x14ac:dyDescent="0.25">
      <c r="B196">
        <v>194</v>
      </c>
      <c r="C196">
        <f t="shared" ca="1" si="18"/>
        <v>204</v>
      </c>
      <c r="D196" s="22">
        <f t="shared" ca="1" si="19"/>
        <v>0.97304976982403379</v>
      </c>
      <c r="E196">
        <f ca="1">IF(ROUNDDOWN(_xlfn.NORM.INV( D196, Simulações!$I$7,Simulações!$I$8),0) &lt; 0, 0,  ROUNDDOWN(_xlfn.NORM.INV( D196, Simulações!$I$7,Simulações!$I$8),0))</f>
        <v>146</v>
      </c>
      <c r="F196">
        <f t="shared" ca="1" si="15"/>
        <v>146</v>
      </c>
      <c r="G196">
        <f t="shared" ca="1" si="16"/>
        <v>0</v>
      </c>
      <c r="H196">
        <f t="shared" ca="1" si="17"/>
        <v>58</v>
      </c>
      <c r="I196">
        <f ca="1">IF(B196&lt;=MAX($J$1:J195),   0,   IF(C196&lt;=Simulações!$I$9, 1, 0))</f>
        <v>0</v>
      </c>
      <c r="J196">
        <f ca="1">I196*(B196+ABS(ROUND(_xlfn.NORM.INV( RAND(), Simulações!$I$11,Simulações!$I$12),0)))</f>
        <v>0</v>
      </c>
      <c r="K196">
        <f ca="1">COUNTIF($J$1:J196,B196)*Simulações!$I$6</f>
        <v>0</v>
      </c>
      <c r="L196">
        <f>Simulações!$I$9</f>
        <v>500</v>
      </c>
      <c r="M196" s="4">
        <f ca="1">'Resumo dos dados'!$C$16</f>
        <v>486.87250996015933</v>
      </c>
      <c r="N196">
        <f>Simulações!$I$10</f>
        <v>0</v>
      </c>
    </row>
    <row r="197" spans="2:14" x14ac:dyDescent="0.25">
      <c r="B197">
        <v>195</v>
      </c>
      <c r="C197">
        <f t="shared" ca="1" si="18"/>
        <v>58</v>
      </c>
      <c r="D197" s="22">
        <f t="shared" ca="1" si="19"/>
        <v>0.45132426379687096</v>
      </c>
      <c r="E197">
        <f ca="1">IF(ROUNDDOWN(_xlfn.NORM.INV( D197, Simulações!$I$7,Simulações!$I$8),0) &lt; 0, 0,  ROUNDDOWN(_xlfn.NORM.INV( D197, Simulações!$I$7,Simulações!$I$8),0))</f>
        <v>43</v>
      </c>
      <c r="F197">
        <f t="shared" ca="1" si="15"/>
        <v>43</v>
      </c>
      <c r="G197">
        <f t="shared" ca="1" si="16"/>
        <v>0</v>
      </c>
      <c r="H197">
        <f t="shared" ca="1" si="17"/>
        <v>15</v>
      </c>
      <c r="I197">
        <f ca="1">IF(B197&lt;=MAX($J$1:J196),   0,   IF(C197&lt;=Simulações!$I$9, 1, 0))</f>
        <v>0</v>
      </c>
      <c r="J197">
        <f ca="1">I197*(B197+ABS(ROUND(_xlfn.NORM.INV( RAND(), Simulações!$I$11,Simulações!$I$12),0)))</f>
        <v>0</v>
      </c>
      <c r="K197">
        <f ca="1">COUNTIF($J$1:J197,B197)*Simulações!$I$6</f>
        <v>0</v>
      </c>
      <c r="L197">
        <f>Simulações!$I$9</f>
        <v>500</v>
      </c>
      <c r="M197" s="4">
        <f ca="1">'Resumo dos dados'!$C$16</f>
        <v>486.87250996015933</v>
      </c>
      <c r="N197">
        <f>Simulações!$I$10</f>
        <v>0</v>
      </c>
    </row>
    <row r="198" spans="2:14" x14ac:dyDescent="0.25">
      <c r="B198">
        <v>196</v>
      </c>
      <c r="C198">
        <f t="shared" ca="1" si="18"/>
        <v>15</v>
      </c>
      <c r="D198" s="22">
        <f t="shared" ca="1" si="19"/>
        <v>0.35540671360446385</v>
      </c>
      <c r="E198">
        <f ca="1">IF(ROUNDDOWN(_xlfn.NORM.INV( D198, Simulações!$I$7,Simulações!$I$8),0) &lt; 0, 0,  ROUNDDOWN(_xlfn.NORM.INV( D198, Simulações!$I$7,Simulações!$I$8),0))</f>
        <v>31</v>
      </c>
      <c r="F198">
        <f t="shared" ca="1" si="15"/>
        <v>15</v>
      </c>
      <c r="G198">
        <f t="shared" ca="1" si="16"/>
        <v>16</v>
      </c>
      <c r="H198">
        <f t="shared" ca="1" si="17"/>
        <v>0</v>
      </c>
      <c r="I198">
        <f ca="1">IF(B198&lt;=MAX($J$1:J197),   0,   IF(C198&lt;=Simulações!$I$9, 1, 0))</f>
        <v>0</v>
      </c>
      <c r="J198">
        <f ca="1">I198*(B198+ABS(ROUND(_xlfn.NORM.INV( RAND(), Simulações!$I$11,Simulações!$I$12),0)))</f>
        <v>0</v>
      </c>
      <c r="K198">
        <f ca="1">COUNTIF($J$1:J198,B198)*Simulações!$I$6</f>
        <v>0</v>
      </c>
      <c r="L198">
        <f>Simulações!$I$9</f>
        <v>500</v>
      </c>
      <c r="M198" s="4">
        <f ca="1">'Resumo dos dados'!$C$16</f>
        <v>486.87250996015933</v>
      </c>
      <c r="N198">
        <f>Simulações!$I$10</f>
        <v>0</v>
      </c>
    </row>
    <row r="199" spans="2:14" x14ac:dyDescent="0.25">
      <c r="B199">
        <v>197</v>
      </c>
      <c r="C199">
        <f t="shared" ca="1" si="18"/>
        <v>0</v>
      </c>
      <c r="D199" s="22">
        <f t="shared" ca="1" si="19"/>
        <v>0.51729583187314854</v>
      </c>
      <c r="E199">
        <f ca="1">IF(ROUNDDOWN(_xlfn.NORM.INV( D199, Simulações!$I$7,Simulações!$I$8),0) &lt; 0, 0,  ROUNDDOWN(_xlfn.NORM.INV( D199, Simulações!$I$7,Simulações!$I$8),0))</f>
        <v>52</v>
      </c>
      <c r="F199">
        <f t="shared" ca="1" si="15"/>
        <v>0</v>
      </c>
      <c r="G199">
        <f t="shared" ca="1" si="16"/>
        <v>52</v>
      </c>
      <c r="H199">
        <f t="shared" ca="1" si="17"/>
        <v>0</v>
      </c>
      <c r="I199">
        <f ca="1">IF(B199&lt;=MAX($J$1:J198),   0,   IF(C199&lt;=Simulações!$I$9, 1, 0))</f>
        <v>0</v>
      </c>
      <c r="J199">
        <f ca="1">I199*(B199+ABS(ROUND(_xlfn.NORM.INV( RAND(), Simulações!$I$11,Simulações!$I$12),0)))</f>
        <v>0</v>
      </c>
      <c r="K199">
        <f ca="1">COUNTIF($J$1:J199,B199)*Simulações!$I$6</f>
        <v>0</v>
      </c>
      <c r="L199">
        <f>Simulações!$I$9</f>
        <v>500</v>
      </c>
      <c r="M199" s="4">
        <f ca="1">'Resumo dos dados'!$C$16</f>
        <v>486.87250996015933</v>
      </c>
      <c r="N199">
        <f>Simulações!$I$10</f>
        <v>0</v>
      </c>
    </row>
    <row r="200" spans="2:14" x14ac:dyDescent="0.25">
      <c r="B200">
        <v>198</v>
      </c>
      <c r="C200">
        <f t="shared" ca="1" si="18"/>
        <v>0</v>
      </c>
      <c r="D200" s="22">
        <f t="shared" ca="1" si="19"/>
        <v>0.68994161165072643</v>
      </c>
      <c r="E200">
        <f ca="1">IF(ROUNDDOWN(_xlfn.NORM.INV( D200, Simulações!$I$7,Simulações!$I$8),0) &lt; 0, 0,  ROUNDDOWN(_xlfn.NORM.INV( D200, Simulações!$I$7,Simulações!$I$8),0))</f>
        <v>74</v>
      </c>
      <c r="F200">
        <f t="shared" ca="1" si="15"/>
        <v>0</v>
      </c>
      <c r="G200">
        <f t="shared" ca="1" si="16"/>
        <v>74</v>
      </c>
      <c r="H200">
        <f t="shared" ca="1" si="17"/>
        <v>0</v>
      </c>
      <c r="I200">
        <f ca="1">IF(B200&lt;=MAX($J$1:J199),   0,   IF(C200&lt;=Simulações!$I$9, 1, 0))</f>
        <v>0</v>
      </c>
      <c r="J200">
        <f ca="1">I200*(B200+ABS(ROUND(_xlfn.NORM.INV( RAND(), Simulações!$I$11,Simulações!$I$12),0)))</f>
        <v>0</v>
      </c>
      <c r="K200">
        <f ca="1">COUNTIF($J$1:J200,B200)*Simulações!$I$6</f>
        <v>0</v>
      </c>
      <c r="L200">
        <f>Simulações!$I$9</f>
        <v>500</v>
      </c>
      <c r="M200" s="4">
        <f ca="1">'Resumo dos dados'!$C$16</f>
        <v>486.87250996015933</v>
      </c>
      <c r="N200">
        <f>Simulações!$I$10</f>
        <v>0</v>
      </c>
    </row>
    <row r="201" spans="2:14" x14ac:dyDescent="0.25">
      <c r="B201">
        <v>199</v>
      </c>
      <c r="C201">
        <f t="shared" ca="1" si="18"/>
        <v>0</v>
      </c>
      <c r="D201" s="22">
        <f t="shared" ca="1" si="19"/>
        <v>0.24092999877146259</v>
      </c>
      <c r="E201">
        <f ca="1">IF(ROUNDDOWN(_xlfn.NORM.INV( D201, Simulações!$I$7,Simulações!$I$8),0) &lt; 0, 0,  ROUNDDOWN(_xlfn.NORM.INV( D201, Simulações!$I$7,Simulações!$I$8),0))</f>
        <v>14</v>
      </c>
      <c r="F201">
        <f t="shared" ca="1" si="15"/>
        <v>0</v>
      </c>
      <c r="G201">
        <f t="shared" ca="1" si="16"/>
        <v>14</v>
      </c>
      <c r="H201">
        <f t="shared" ca="1" si="17"/>
        <v>0</v>
      </c>
      <c r="I201">
        <f ca="1">IF(B201&lt;=MAX($J$1:J200),   0,   IF(C201&lt;=Simulações!$I$9, 1, 0))</f>
        <v>0</v>
      </c>
      <c r="J201">
        <f ca="1">I201*(B201+ABS(ROUND(_xlfn.NORM.INV( RAND(), Simulações!$I$11,Simulações!$I$12),0)))</f>
        <v>0</v>
      </c>
      <c r="K201">
        <f ca="1">COUNTIF($J$1:J201,B201)*Simulações!$I$6</f>
        <v>0</v>
      </c>
      <c r="L201">
        <f>Simulações!$I$9</f>
        <v>500</v>
      </c>
      <c r="M201" s="4">
        <f ca="1">'Resumo dos dados'!$C$16</f>
        <v>486.87250996015933</v>
      </c>
      <c r="N201">
        <f>Simulações!$I$10</f>
        <v>0</v>
      </c>
    </row>
    <row r="202" spans="2:14" x14ac:dyDescent="0.25">
      <c r="B202">
        <v>200</v>
      </c>
      <c r="C202">
        <f t="shared" ca="1" si="18"/>
        <v>0</v>
      </c>
      <c r="D202" s="22">
        <f t="shared" ca="1" si="19"/>
        <v>0.26426097386314051</v>
      </c>
      <c r="E202">
        <f ca="1">IF(ROUNDDOWN(_xlfn.NORM.INV( D202, Simulações!$I$7,Simulações!$I$8),0) &lt; 0, 0,  ROUNDDOWN(_xlfn.NORM.INV( D202, Simulações!$I$7,Simulações!$I$8),0))</f>
        <v>18</v>
      </c>
      <c r="F202">
        <f t="shared" ca="1" si="15"/>
        <v>0</v>
      </c>
      <c r="G202">
        <f t="shared" ca="1" si="16"/>
        <v>18</v>
      </c>
      <c r="H202">
        <f t="shared" ca="1" si="17"/>
        <v>0</v>
      </c>
      <c r="I202">
        <f ca="1">IF(B202&lt;=MAX($J$1:J201),   0,   IF(C202&lt;=Simulações!$I$9, 1, 0))</f>
        <v>0</v>
      </c>
      <c r="J202">
        <f ca="1">I202*(B202+ABS(ROUND(_xlfn.NORM.INV( RAND(), Simulações!$I$11,Simulações!$I$12),0)))</f>
        <v>0</v>
      </c>
      <c r="K202">
        <f ca="1">COUNTIF($J$1:J202,B202)*Simulações!$I$6</f>
        <v>1000</v>
      </c>
      <c r="L202">
        <f>Simulações!$I$9</f>
        <v>500</v>
      </c>
      <c r="M202" s="4">
        <f ca="1">'Resumo dos dados'!$C$16</f>
        <v>486.87250996015933</v>
      </c>
      <c r="N202">
        <f>Simulações!$I$10</f>
        <v>0</v>
      </c>
    </row>
    <row r="203" spans="2:14" x14ac:dyDescent="0.25">
      <c r="B203">
        <v>201</v>
      </c>
      <c r="C203">
        <f t="shared" ca="1" si="18"/>
        <v>1000</v>
      </c>
      <c r="D203" s="22">
        <f t="shared" ca="1" si="19"/>
        <v>0.56223411260850997</v>
      </c>
      <c r="E203">
        <f ca="1">IF(ROUNDDOWN(_xlfn.NORM.INV( D203, Simulações!$I$7,Simulações!$I$8),0) &lt; 0, 0,  ROUNDDOWN(_xlfn.NORM.INV( D203, Simulações!$I$7,Simulações!$I$8),0))</f>
        <v>57</v>
      </c>
      <c r="F203">
        <f t="shared" ca="1" si="15"/>
        <v>57</v>
      </c>
      <c r="G203">
        <f t="shared" ca="1" si="16"/>
        <v>0</v>
      </c>
      <c r="H203">
        <f t="shared" ca="1" si="17"/>
        <v>943</v>
      </c>
      <c r="I203">
        <f ca="1">IF(B203&lt;=MAX($J$1:J202),   0,   IF(C203&lt;=Simulações!$I$9, 1, 0))</f>
        <v>0</v>
      </c>
      <c r="J203">
        <f ca="1">I203*(B203+ABS(ROUND(_xlfn.NORM.INV( RAND(), Simulações!$I$11,Simulações!$I$12),0)))</f>
        <v>0</v>
      </c>
      <c r="K203">
        <f ca="1">COUNTIF($J$1:J203,B203)*Simulações!$I$6</f>
        <v>0</v>
      </c>
      <c r="L203">
        <f>Simulações!$I$9</f>
        <v>500</v>
      </c>
      <c r="M203" s="4">
        <f ca="1">'Resumo dos dados'!$C$16</f>
        <v>486.87250996015933</v>
      </c>
      <c r="N203">
        <f>Simulações!$I$10</f>
        <v>0</v>
      </c>
    </row>
    <row r="204" spans="2:14" x14ac:dyDescent="0.25">
      <c r="B204">
        <v>202</v>
      </c>
      <c r="C204">
        <f t="shared" ca="1" si="18"/>
        <v>943</v>
      </c>
      <c r="D204" s="22">
        <f t="shared" ca="1" si="19"/>
        <v>0.53665996199684984</v>
      </c>
      <c r="E204">
        <f ca="1">IF(ROUNDDOWN(_xlfn.NORM.INV( D204, Simulações!$I$7,Simulações!$I$8),0) &lt; 0, 0,  ROUNDDOWN(_xlfn.NORM.INV( D204, Simulações!$I$7,Simulações!$I$8),0))</f>
        <v>54</v>
      </c>
      <c r="F204">
        <f t="shared" ca="1" si="15"/>
        <v>54</v>
      </c>
      <c r="G204">
        <f t="shared" ca="1" si="16"/>
        <v>0</v>
      </c>
      <c r="H204">
        <f t="shared" ca="1" si="17"/>
        <v>889</v>
      </c>
      <c r="I204">
        <f ca="1">IF(B204&lt;=MAX($J$1:J203),   0,   IF(C204&lt;=Simulações!$I$9, 1, 0))</f>
        <v>0</v>
      </c>
      <c r="J204">
        <f ca="1">I204*(B204+ABS(ROUND(_xlfn.NORM.INV( RAND(), Simulações!$I$11,Simulações!$I$12),0)))</f>
        <v>0</v>
      </c>
      <c r="K204">
        <f ca="1">COUNTIF($J$1:J204,B204)*Simulações!$I$6</f>
        <v>0</v>
      </c>
      <c r="L204">
        <f>Simulações!$I$9</f>
        <v>500</v>
      </c>
      <c r="M204" s="4">
        <f ca="1">'Resumo dos dados'!$C$16</f>
        <v>486.87250996015933</v>
      </c>
      <c r="N204">
        <f>Simulações!$I$10</f>
        <v>0</v>
      </c>
    </row>
    <row r="205" spans="2:14" x14ac:dyDescent="0.25">
      <c r="B205">
        <v>203</v>
      </c>
      <c r="C205">
        <f t="shared" ca="1" si="18"/>
        <v>889</v>
      </c>
      <c r="D205" s="22">
        <f t="shared" ca="1" si="19"/>
        <v>0.25641867978897026</v>
      </c>
      <c r="E205">
        <f ca="1">IF(ROUNDDOWN(_xlfn.NORM.INV( D205, Simulações!$I$7,Simulações!$I$8),0) &lt; 0, 0,  ROUNDDOWN(_xlfn.NORM.INV( D205, Simulações!$I$7,Simulações!$I$8),0))</f>
        <v>17</v>
      </c>
      <c r="F205">
        <f t="shared" ca="1" si="15"/>
        <v>17</v>
      </c>
      <c r="G205">
        <f t="shared" ca="1" si="16"/>
        <v>0</v>
      </c>
      <c r="H205">
        <f t="shared" ca="1" si="17"/>
        <v>872</v>
      </c>
      <c r="I205">
        <f ca="1">IF(B205&lt;=MAX($J$1:J204),   0,   IF(C205&lt;=Simulações!$I$9, 1, 0))</f>
        <v>0</v>
      </c>
      <c r="J205">
        <f ca="1">I205*(B205+ABS(ROUND(_xlfn.NORM.INV( RAND(), Simulações!$I$11,Simulações!$I$12),0)))</f>
        <v>0</v>
      </c>
      <c r="K205">
        <f ca="1">COUNTIF($J$1:J205,B205)*Simulações!$I$6</f>
        <v>0</v>
      </c>
      <c r="L205">
        <f>Simulações!$I$9</f>
        <v>500</v>
      </c>
      <c r="M205" s="4">
        <f ca="1">'Resumo dos dados'!$C$16</f>
        <v>486.87250996015933</v>
      </c>
      <c r="N205">
        <f>Simulações!$I$10</f>
        <v>0</v>
      </c>
    </row>
    <row r="206" spans="2:14" x14ac:dyDescent="0.25">
      <c r="B206">
        <v>204</v>
      </c>
      <c r="C206">
        <f t="shared" ca="1" si="18"/>
        <v>872</v>
      </c>
      <c r="D206" s="22">
        <f t="shared" ca="1" si="19"/>
        <v>0.72042995041849256</v>
      </c>
      <c r="E206">
        <f ca="1">IF(ROUNDDOWN(_xlfn.NORM.INV( D206, Simulações!$I$7,Simulações!$I$8),0) &lt; 0, 0,  ROUNDDOWN(_xlfn.NORM.INV( D206, Simulações!$I$7,Simulações!$I$8),0))</f>
        <v>79</v>
      </c>
      <c r="F206">
        <f t="shared" ca="1" si="15"/>
        <v>79</v>
      </c>
      <c r="G206">
        <f t="shared" ca="1" si="16"/>
        <v>0</v>
      </c>
      <c r="H206">
        <f t="shared" ca="1" si="17"/>
        <v>793</v>
      </c>
      <c r="I206">
        <f ca="1">IF(B206&lt;=MAX($J$1:J205),   0,   IF(C206&lt;=Simulações!$I$9, 1, 0))</f>
        <v>0</v>
      </c>
      <c r="J206">
        <f ca="1">I206*(B206+ABS(ROUND(_xlfn.NORM.INV( RAND(), Simulações!$I$11,Simulações!$I$12),0)))</f>
        <v>0</v>
      </c>
      <c r="K206">
        <f ca="1">COUNTIF($J$1:J206,B206)*Simulações!$I$6</f>
        <v>0</v>
      </c>
      <c r="L206">
        <f>Simulações!$I$9</f>
        <v>500</v>
      </c>
      <c r="M206" s="4">
        <f ca="1">'Resumo dos dados'!$C$16</f>
        <v>486.87250996015933</v>
      </c>
      <c r="N206">
        <f>Simulações!$I$10</f>
        <v>0</v>
      </c>
    </row>
    <row r="207" spans="2:14" x14ac:dyDescent="0.25">
      <c r="B207">
        <v>205</v>
      </c>
      <c r="C207">
        <f t="shared" ca="1" si="18"/>
        <v>793</v>
      </c>
      <c r="D207" s="22">
        <f t="shared" ca="1" si="19"/>
        <v>0.31841395285887653</v>
      </c>
      <c r="E207">
        <f ca="1">IF(ROUNDDOWN(_xlfn.NORM.INV( D207, Simulações!$I$7,Simulações!$I$8),0) &lt; 0, 0,  ROUNDDOWN(_xlfn.NORM.INV( D207, Simulações!$I$7,Simulações!$I$8),0))</f>
        <v>26</v>
      </c>
      <c r="F207">
        <f t="shared" ca="1" si="15"/>
        <v>26</v>
      </c>
      <c r="G207">
        <f t="shared" ca="1" si="16"/>
        <v>0</v>
      </c>
      <c r="H207">
        <f t="shared" ca="1" si="17"/>
        <v>767</v>
      </c>
      <c r="I207">
        <f ca="1">IF(B207&lt;=MAX($J$1:J206),   0,   IF(C207&lt;=Simulações!$I$9, 1, 0))</f>
        <v>0</v>
      </c>
      <c r="J207">
        <f ca="1">I207*(B207+ABS(ROUND(_xlfn.NORM.INV( RAND(), Simulações!$I$11,Simulações!$I$12),0)))</f>
        <v>0</v>
      </c>
      <c r="K207">
        <f ca="1">COUNTIF($J$1:J207,B207)*Simulações!$I$6</f>
        <v>0</v>
      </c>
      <c r="L207">
        <f>Simulações!$I$9</f>
        <v>500</v>
      </c>
      <c r="M207" s="4">
        <f ca="1">'Resumo dos dados'!$C$16</f>
        <v>486.87250996015933</v>
      </c>
      <c r="N207">
        <f>Simulações!$I$10</f>
        <v>0</v>
      </c>
    </row>
    <row r="208" spans="2:14" x14ac:dyDescent="0.25">
      <c r="B208">
        <v>206</v>
      </c>
      <c r="C208">
        <f t="shared" ca="1" si="18"/>
        <v>767</v>
      </c>
      <c r="D208" s="22">
        <f t="shared" ca="1" si="19"/>
        <v>0.75144217571992566</v>
      </c>
      <c r="E208">
        <f ca="1">IF(ROUNDDOWN(_xlfn.NORM.INV( D208, Simulações!$I$7,Simulações!$I$8),0) &lt; 0, 0,  ROUNDDOWN(_xlfn.NORM.INV( D208, Simulações!$I$7,Simulações!$I$8),0))</f>
        <v>83</v>
      </c>
      <c r="F208">
        <f t="shared" ca="1" si="15"/>
        <v>83</v>
      </c>
      <c r="G208">
        <f t="shared" ca="1" si="16"/>
        <v>0</v>
      </c>
      <c r="H208">
        <f t="shared" ca="1" si="17"/>
        <v>684</v>
      </c>
      <c r="I208">
        <f ca="1">IF(B208&lt;=MAX($J$1:J207),   0,   IF(C208&lt;=Simulações!$I$9, 1, 0))</f>
        <v>0</v>
      </c>
      <c r="J208">
        <f ca="1">I208*(B208+ABS(ROUND(_xlfn.NORM.INV( RAND(), Simulações!$I$11,Simulações!$I$12),0)))</f>
        <v>0</v>
      </c>
      <c r="K208">
        <f ca="1">COUNTIF($J$1:J208,B208)*Simulações!$I$6</f>
        <v>0</v>
      </c>
      <c r="L208">
        <f>Simulações!$I$9</f>
        <v>500</v>
      </c>
      <c r="M208" s="4">
        <f ca="1">'Resumo dos dados'!$C$16</f>
        <v>486.87250996015933</v>
      </c>
      <c r="N208">
        <f>Simulações!$I$10</f>
        <v>0</v>
      </c>
    </row>
    <row r="209" spans="2:14" x14ac:dyDescent="0.25">
      <c r="B209">
        <v>207</v>
      </c>
      <c r="C209">
        <f t="shared" ca="1" si="18"/>
        <v>684</v>
      </c>
      <c r="D209" s="22">
        <f t="shared" ca="1" si="19"/>
        <v>0.75028221723419319</v>
      </c>
      <c r="E209">
        <f ca="1">IF(ROUNDDOWN(_xlfn.NORM.INV( D209, Simulações!$I$7,Simulações!$I$8),0) &lt; 0, 0,  ROUNDDOWN(_xlfn.NORM.INV( D209, Simulações!$I$7,Simulações!$I$8),0))</f>
        <v>83</v>
      </c>
      <c r="F209">
        <f t="shared" ca="1" si="15"/>
        <v>83</v>
      </c>
      <c r="G209">
        <f t="shared" ca="1" si="16"/>
        <v>0</v>
      </c>
      <c r="H209">
        <f t="shared" ca="1" si="17"/>
        <v>601</v>
      </c>
      <c r="I209">
        <f ca="1">IF(B209&lt;=MAX($J$1:J208),   0,   IF(C209&lt;=Simulações!$I$9, 1, 0))</f>
        <v>0</v>
      </c>
      <c r="J209">
        <f ca="1">I209*(B209+ABS(ROUND(_xlfn.NORM.INV( RAND(), Simulações!$I$11,Simulações!$I$12),0)))</f>
        <v>0</v>
      </c>
      <c r="K209">
        <f ca="1">COUNTIF($J$1:J209,B209)*Simulações!$I$6</f>
        <v>0</v>
      </c>
      <c r="L209">
        <f>Simulações!$I$9</f>
        <v>500</v>
      </c>
      <c r="M209" s="4">
        <f ca="1">'Resumo dos dados'!$C$16</f>
        <v>486.87250996015933</v>
      </c>
      <c r="N209">
        <f>Simulações!$I$10</f>
        <v>0</v>
      </c>
    </row>
    <row r="210" spans="2:14" x14ac:dyDescent="0.25">
      <c r="B210">
        <v>208</v>
      </c>
      <c r="C210">
        <f t="shared" ca="1" si="18"/>
        <v>601</v>
      </c>
      <c r="D210" s="22">
        <f t="shared" ca="1" si="19"/>
        <v>0.62601875866052203</v>
      </c>
      <c r="E210">
        <f ca="1">IF(ROUNDDOWN(_xlfn.NORM.INV( D210, Simulações!$I$7,Simulações!$I$8),0) &lt; 0, 0,  ROUNDDOWN(_xlfn.NORM.INV( D210, Simulações!$I$7,Simulações!$I$8),0))</f>
        <v>66</v>
      </c>
      <c r="F210">
        <f t="shared" ca="1" si="15"/>
        <v>66</v>
      </c>
      <c r="G210">
        <f t="shared" ca="1" si="16"/>
        <v>0</v>
      </c>
      <c r="H210">
        <f t="shared" ca="1" si="17"/>
        <v>535</v>
      </c>
      <c r="I210">
        <f ca="1">IF(B210&lt;=MAX($J$1:J209),   0,   IF(C210&lt;=Simulações!$I$9, 1, 0))</f>
        <v>0</v>
      </c>
      <c r="J210">
        <f ca="1">I210*(B210+ABS(ROUND(_xlfn.NORM.INV( RAND(), Simulações!$I$11,Simulações!$I$12),0)))</f>
        <v>0</v>
      </c>
      <c r="K210">
        <f ca="1">COUNTIF($J$1:J210,B210)*Simulações!$I$6</f>
        <v>0</v>
      </c>
      <c r="L210">
        <f>Simulações!$I$9</f>
        <v>500</v>
      </c>
      <c r="M210" s="4">
        <f ca="1">'Resumo dos dados'!$C$16</f>
        <v>486.87250996015933</v>
      </c>
      <c r="N210">
        <f>Simulações!$I$10</f>
        <v>0</v>
      </c>
    </row>
    <row r="211" spans="2:14" x14ac:dyDescent="0.25">
      <c r="B211">
        <v>209</v>
      </c>
      <c r="C211">
        <f t="shared" ca="1" si="18"/>
        <v>535</v>
      </c>
      <c r="D211" s="22">
        <f t="shared" ca="1" si="19"/>
        <v>0.70000930494949665</v>
      </c>
      <c r="E211">
        <f ca="1">IF(ROUNDDOWN(_xlfn.NORM.INV( D211, Simulações!$I$7,Simulações!$I$8),0) &lt; 0, 0,  ROUNDDOWN(_xlfn.NORM.INV( D211, Simulações!$I$7,Simulações!$I$8),0))</f>
        <v>76</v>
      </c>
      <c r="F211">
        <f t="shared" ca="1" si="15"/>
        <v>76</v>
      </c>
      <c r="G211">
        <f t="shared" ca="1" si="16"/>
        <v>0</v>
      </c>
      <c r="H211">
        <f t="shared" ca="1" si="17"/>
        <v>459</v>
      </c>
      <c r="I211">
        <f ca="1">IF(B211&lt;=MAX($J$1:J210),   0,   IF(C211&lt;=Simulações!$I$9, 1, 0))</f>
        <v>0</v>
      </c>
      <c r="J211">
        <f ca="1">I211*(B211+ABS(ROUND(_xlfn.NORM.INV( RAND(), Simulações!$I$11,Simulações!$I$12),0)))</f>
        <v>0</v>
      </c>
      <c r="K211">
        <f ca="1">COUNTIF($J$1:J211,B211)*Simulações!$I$6</f>
        <v>0</v>
      </c>
      <c r="L211">
        <f>Simulações!$I$9</f>
        <v>500</v>
      </c>
      <c r="M211" s="4">
        <f ca="1">'Resumo dos dados'!$C$16</f>
        <v>486.87250996015933</v>
      </c>
      <c r="N211">
        <f>Simulações!$I$10</f>
        <v>0</v>
      </c>
    </row>
    <row r="212" spans="2:14" x14ac:dyDescent="0.25">
      <c r="B212">
        <v>210</v>
      </c>
      <c r="C212">
        <f t="shared" ca="1" si="18"/>
        <v>459</v>
      </c>
      <c r="D212" s="22">
        <f t="shared" ca="1" si="19"/>
        <v>0.12616769354462865</v>
      </c>
      <c r="E212">
        <f ca="1">IF(ROUNDDOWN(_xlfn.NORM.INV( D212, Simulações!$I$7,Simulações!$I$8),0) &lt; 0, 0,  ROUNDDOWN(_xlfn.NORM.INV( D212, Simulações!$I$7,Simulações!$I$8),0))</f>
        <v>0</v>
      </c>
      <c r="F212">
        <f t="shared" ca="1" si="15"/>
        <v>0</v>
      </c>
      <c r="G212">
        <f t="shared" ca="1" si="16"/>
        <v>0</v>
      </c>
      <c r="H212">
        <f t="shared" ca="1" si="17"/>
        <v>459</v>
      </c>
      <c r="I212">
        <f ca="1">IF(B212&lt;=MAX($J$1:J211),   0,   IF(C212&lt;=Simulações!$I$9, 1, 0))</f>
        <v>1</v>
      </c>
      <c r="J212">
        <f ca="1">I212*(B212+ABS(ROUND(_xlfn.NORM.INV( RAND(), Simulações!$I$11,Simulações!$I$12),0)))</f>
        <v>220</v>
      </c>
      <c r="K212">
        <f ca="1">COUNTIF($J$1:J212,B212)*Simulações!$I$6</f>
        <v>0</v>
      </c>
      <c r="L212">
        <f>Simulações!$I$9</f>
        <v>500</v>
      </c>
      <c r="M212" s="4">
        <f ca="1">'Resumo dos dados'!$C$16</f>
        <v>486.87250996015933</v>
      </c>
      <c r="N212">
        <f>Simulações!$I$10</f>
        <v>0</v>
      </c>
    </row>
    <row r="213" spans="2:14" x14ac:dyDescent="0.25">
      <c r="B213">
        <v>211</v>
      </c>
      <c r="C213">
        <f t="shared" ca="1" si="18"/>
        <v>459</v>
      </c>
      <c r="D213" s="22">
        <f t="shared" ca="1" si="19"/>
        <v>0.1456205377765879</v>
      </c>
      <c r="E213">
        <f ca="1">IF(ROUNDDOWN(_xlfn.NORM.INV( D213, Simulações!$I$7,Simulações!$I$8),0) &lt; 0, 0,  ROUNDDOWN(_xlfn.NORM.INV( D213, Simulações!$I$7,Simulações!$I$8),0))</f>
        <v>0</v>
      </c>
      <c r="F213">
        <f t="shared" ca="1" si="15"/>
        <v>0</v>
      </c>
      <c r="G213">
        <f t="shared" ca="1" si="16"/>
        <v>0</v>
      </c>
      <c r="H213">
        <f t="shared" ca="1" si="17"/>
        <v>459</v>
      </c>
      <c r="I213">
        <f ca="1">IF(B213&lt;=MAX($J$1:J212),   0,   IF(C213&lt;=Simulações!$I$9, 1, 0))</f>
        <v>0</v>
      </c>
      <c r="J213">
        <f ca="1">I213*(B213+ABS(ROUND(_xlfn.NORM.INV( RAND(), Simulações!$I$11,Simulações!$I$12),0)))</f>
        <v>0</v>
      </c>
      <c r="K213">
        <f ca="1">COUNTIF($J$1:J213,B213)*Simulações!$I$6</f>
        <v>0</v>
      </c>
      <c r="L213">
        <f>Simulações!$I$9</f>
        <v>500</v>
      </c>
      <c r="M213" s="4">
        <f ca="1">'Resumo dos dados'!$C$16</f>
        <v>486.87250996015933</v>
      </c>
      <c r="N213">
        <f>Simulações!$I$10</f>
        <v>0</v>
      </c>
    </row>
    <row r="214" spans="2:14" x14ac:dyDescent="0.25">
      <c r="B214">
        <v>212</v>
      </c>
      <c r="C214">
        <f t="shared" ca="1" si="18"/>
        <v>459</v>
      </c>
      <c r="D214" s="22">
        <f t="shared" ca="1" si="19"/>
        <v>0.21728431395522274</v>
      </c>
      <c r="E214">
        <f ca="1">IF(ROUNDDOWN(_xlfn.NORM.INV( D214, Simulações!$I$7,Simulações!$I$8),0) &lt; 0, 0,  ROUNDDOWN(_xlfn.NORM.INV( D214, Simulações!$I$7,Simulações!$I$8),0))</f>
        <v>10</v>
      </c>
      <c r="F214">
        <f t="shared" ca="1" si="15"/>
        <v>10</v>
      </c>
      <c r="G214">
        <f t="shared" ca="1" si="16"/>
        <v>0</v>
      </c>
      <c r="H214">
        <f t="shared" ca="1" si="17"/>
        <v>449</v>
      </c>
      <c r="I214">
        <f ca="1">IF(B214&lt;=MAX($J$1:J213),   0,   IF(C214&lt;=Simulações!$I$9, 1, 0))</f>
        <v>0</v>
      </c>
      <c r="J214">
        <f ca="1">I214*(B214+ABS(ROUND(_xlfn.NORM.INV( RAND(), Simulações!$I$11,Simulações!$I$12),0)))</f>
        <v>0</v>
      </c>
      <c r="K214">
        <f ca="1">COUNTIF($J$1:J214,B214)*Simulações!$I$6</f>
        <v>0</v>
      </c>
      <c r="L214">
        <f>Simulações!$I$9</f>
        <v>500</v>
      </c>
      <c r="M214" s="4">
        <f ca="1">'Resumo dos dados'!$C$16</f>
        <v>486.87250996015933</v>
      </c>
      <c r="N214">
        <f>Simulações!$I$10</f>
        <v>0</v>
      </c>
    </row>
    <row r="215" spans="2:14" x14ac:dyDescent="0.25">
      <c r="B215">
        <v>213</v>
      </c>
      <c r="C215">
        <f t="shared" ca="1" si="18"/>
        <v>449</v>
      </c>
      <c r="D215" s="22">
        <f t="shared" ca="1" si="19"/>
        <v>0.35318895062855082</v>
      </c>
      <c r="E215">
        <f ca="1">IF(ROUNDDOWN(_xlfn.NORM.INV( D215, Simulações!$I$7,Simulações!$I$8),0) &lt; 0, 0,  ROUNDDOWN(_xlfn.NORM.INV( D215, Simulações!$I$7,Simulações!$I$8),0))</f>
        <v>31</v>
      </c>
      <c r="F215">
        <f t="shared" ca="1" si="15"/>
        <v>31</v>
      </c>
      <c r="G215">
        <f t="shared" ca="1" si="16"/>
        <v>0</v>
      </c>
      <c r="H215">
        <f t="shared" ca="1" si="17"/>
        <v>418</v>
      </c>
      <c r="I215">
        <f ca="1">IF(B215&lt;=MAX($J$1:J214),   0,   IF(C215&lt;=Simulações!$I$9, 1, 0))</f>
        <v>0</v>
      </c>
      <c r="J215">
        <f ca="1">I215*(B215+ABS(ROUND(_xlfn.NORM.INV( RAND(), Simulações!$I$11,Simulações!$I$12),0)))</f>
        <v>0</v>
      </c>
      <c r="K215">
        <f ca="1">COUNTIF($J$1:J215,B215)*Simulações!$I$6</f>
        <v>0</v>
      </c>
      <c r="L215">
        <f>Simulações!$I$9</f>
        <v>500</v>
      </c>
      <c r="M215" s="4">
        <f ca="1">'Resumo dos dados'!$C$16</f>
        <v>486.87250996015933</v>
      </c>
      <c r="N215">
        <f>Simulações!$I$10</f>
        <v>0</v>
      </c>
    </row>
    <row r="216" spans="2:14" x14ac:dyDescent="0.25">
      <c r="B216">
        <v>214</v>
      </c>
      <c r="C216">
        <f t="shared" ca="1" si="18"/>
        <v>418</v>
      </c>
      <c r="D216" s="22">
        <f t="shared" ca="1" si="19"/>
        <v>1.9225873398656224E-2</v>
      </c>
      <c r="E216">
        <f ca="1">IF(ROUNDDOWN(_xlfn.NORM.INV( D216, Simulações!$I$7,Simulações!$I$8),0) &lt; 0, 0,  ROUNDDOWN(_xlfn.NORM.INV( D216, Simulações!$I$7,Simulações!$I$8),0))</f>
        <v>0</v>
      </c>
      <c r="F216">
        <f t="shared" ca="1" si="15"/>
        <v>0</v>
      </c>
      <c r="G216">
        <f t="shared" ca="1" si="16"/>
        <v>0</v>
      </c>
      <c r="H216">
        <f t="shared" ca="1" si="17"/>
        <v>418</v>
      </c>
      <c r="I216">
        <f ca="1">IF(B216&lt;=MAX($J$1:J215),   0,   IF(C216&lt;=Simulações!$I$9, 1, 0))</f>
        <v>0</v>
      </c>
      <c r="J216">
        <f ca="1">I216*(B216+ABS(ROUND(_xlfn.NORM.INV( RAND(), Simulações!$I$11,Simulações!$I$12),0)))</f>
        <v>0</v>
      </c>
      <c r="K216">
        <f ca="1">COUNTIF($J$1:J216,B216)*Simulações!$I$6</f>
        <v>0</v>
      </c>
      <c r="L216">
        <f>Simulações!$I$9</f>
        <v>500</v>
      </c>
      <c r="M216" s="4">
        <f ca="1">'Resumo dos dados'!$C$16</f>
        <v>486.87250996015933</v>
      </c>
      <c r="N216">
        <f>Simulações!$I$10</f>
        <v>0</v>
      </c>
    </row>
    <row r="217" spans="2:14" x14ac:dyDescent="0.25">
      <c r="B217">
        <v>215</v>
      </c>
      <c r="C217">
        <f t="shared" ca="1" si="18"/>
        <v>418</v>
      </c>
      <c r="D217" s="22">
        <f t="shared" ca="1" si="19"/>
        <v>0.94937158378085407</v>
      </c>
      <c r="E217">
        <f ca="1">IF(ROUNDDOWN(_xlfn.NORM.INV( D217, Simulações!$I$7,Simulações!$I$8),0) &lt; 0, 0,  ROUNDDOWN(_xlfn.NORM.INV( D217, Simulações!$I$7,Simulações!$I$8),0))</f>
        <v>131</v>
      </c>
      <c r="F217">
        <f t="shared" ca="1" si="15"/>
        <v>131</v>
      </c>
      <c r="G217">
        <f t="shared" ca="1" si="16"/>
        <v>0</v>
      </c>
      <c r="H217">
        <f t="shared" ca="1" si="17"/>
        <v>287</v>
      </c>
      <c r="I217">
        <f ca="1">IF(B217&lt;=MAX($J$1:J216),   0,   IF(C217&lt;=Simulações!$I$9, 1, 0))</f>
        <v>0</v>
      </c>
      <c r="J217">
        <f ca="1">I217*(B217+ABS(ROUND(_xlfn.NORM.INV( RAND(), Simulações!$I$11,Simulações!$I$12),0)))</f>
        <v>0</v>
      </c>
      <c r="K217">
        <f ca="1">COUNTIF($J$1:J217,B217)*Simulações!$I$6</f>
        <v>0</v>
      </c>
      <c r="L217">
        <f>Simulações!$I$9</f>
        <v>500</v>
      </c>
      <c r="M217" s="4">
        <f ca="1">'Resumo dos dados'!$C$16</f>
        <v>486.87250996015933</v>
      </c>
      <c r="N217">
        <f>Simulações!$I$10</f>
        <v>0</v>
      </c>
    </row>
    <row r="218" spans="2:14" x14ac:dyDescent="0.25">
      <c r="B218">
        <v>216</v>
      </c>
      <c r="C218">
        <f t="shared" ca="1" si="18"/>
        <v>287</v>
      </c>
      <c r="D218" s="22">
        <f t="shared" ca="1" si="19"/>
        <v>0.55381905441412971</v>
      </c>
      <c r="E218">
        <f ca="1">IF(ROUNDDOWN(_xlfn.NORM.INV( D218, Simulações!$I$7,Simulações!$I$8),0) &lt; 0, 0,  ROUNDDOWN(_xlfn.NORM.INV( D218, Simulações!$I$7,Simulações!$I$8),0))</f>
        <v>56</v>
      </c>
      <c r="F218">
        <f t="shared" ca="1" si="15"/>
        <v>56</v>
      </c>
      <c r="G218">
        <f t="shared" ca="1" si="16"/>
        <v>0</v>
      </c>
      <c r="H218">
        <f t="shared" ca="1" si="17"/>
        <v>231</v>
      </c>
      <c r="I218">
        <f ca="1">IF(B218&lt;=MAX($J$1:J217),   0,   IF(C218&lt;=Simulações!$I$9, 1, 0))</f>
        <v>0</v>
      </c>
      <c r="J218">
        <f ca="1">I218*(B218+ABS(ROUND(_xlfn.NORM.INV( RAND(), Simulações!$I$11,Simulações!$I$12),0)))</f>
        <v>0</v>
      </c>
      <c r="K218">
        <f ca="1">COUNTIF($J$1:J218,B218)*Simulações!$I$6</f>
        <v>0</v>
      </c>
      <c r="L218">
        <f>Simulações!$I$9</f>
        <v>500</v>
      </c>
      <c r="M218" s="4">
        <f ca="1">'Resumo dos dados'!$C$16</f>
        <v>486.87250996015933</v>
      </c>
      <c r="N218">
        <f>Simulações!$I$10</f>
        <v>0</v>
      </c>
    </row>
    <row r="219" spans="2:14" x14ac:dyDescent="0.25">
      <c r="B219">
        <v>217</v>
      </c>
      <c r="C219">
        <f t="shared" ca="1" si="18"/>
        <v>231</v>
      </c>
      <c r="D219" s="22">
        <f t="shared" ca="1" si="19"/>
        <v>0.38876331323935998</v>
      </c>
      <c r="E219">
        <f ca="1">IF(ROUNDDOWN(_xlfn.NORM.INV( D219, Simulações!$I$7,Simulações!$I$8),0) &lt; 0, 0,  ROUNDDOWN(_xlfn.NORM.INV( D219, Simulações!$I$7,Simulações!$I$8),0))</f>
        <v>35</v>
      </c>
      <c r="F219">
        <f t="shared" ca="1" si="15"/>
        <v>35</v>
      </c>
      <c r="G219">
        <f t="shared" ca="1" si="16"/>
        <v>0</v>
      </c>
      <c r="H219">
        <f t="shared" ca="1" si="17"/>
        <v>196</v>
      </c>
      <c r="I219">
        <f ca="1">IF(B219&lt;=MAX($J$1:J218),   0,   IF(C219&lt;=Simulações!$I$9, 1, 0))</f>
        <v>0</v>
      </c>
      <c r="J219">
        <f ca="1">I219*(B219+ABS(ROUND(_xlfn.NORM.INV( RAND(), Simulações!$I$11,Simulações!$I$12),0)))</f>
        <v>0</v>
      </c>
      <c r="K219">
        <f ca="1">COUNTIF($J$1:J219,B219)*Simulações!$I$6</f>
        <v>0</v>
      </c>
      <c r="L219">
        <f>Simulações!$I$9</f>
        <v>500</v>
      </c>
      <c r="M219" s="4">
        <f ca="1">'Resumo dos dados'!$C$16</f>
        <v>486.87250996015933</v>
      </c>
      <c r="N219">
        <f>Simulações!$I$10</f>
        <v>0</v>
      </c>
    </row>
    <row r="220" spans="2:14" x14ac:dyDescent="0.25">
      <c r="B220">
        <v>218</v>
      </c>
      <c r="C220">
        <f t="shared" ca="1" si="18"/>
        <v>196</v>
      </c>
      <c r="D220" s="22">
        <f t="shared" ca="1" si="19"/>
        <v>0.66027200715291634</v>
      </c>
      <c r="E220">
        <f ca="1">IF(ROUNDDOWN(_xlfn.NORM.INV( D220, Simulações!$I$7,Simulações!$I$8),0) &lt; 0, 0,  ROUNDDOWN(_xlfn.NORM.INV( D220, Simulações!$I$7,Simulações!$I$8),0))</f>
        <v>70</v>
      </c>
      <c r="F220">
        <f t="shared" ca="1" si="15"/>
        <v>70</v>
      </c>
      <c r="G220">
        <f t="shared" ca="1" si="16"/>
        <v>0</v>
      </c>
      <c r="H220">
        <f t="shared" ca="1" si="17"/>
        <v>126</v>
      </c>
      <c r="I220">
        <f ca="1">IF(B220&lt;=MAX($J$1:J219),   0,   IF(C220&lt;=Simulações!$I$9, 1, 0))</f>
        <v>0</v>
      </c>
      <c r="J220">
        <f ca="1">I220*(B220+ABS(ROUND(_xlfn.NORM.INV( RAND(), Simulações!$I$11,Simulações!$I$12),0)))</f>
        <v>0</v>
      </c>
      <c r="K220">
        <f ca="1">COUNTIF($J$1:J220,B220)*Simulações!$I$6</f>
        <v>0</v>
      </c>
      <c r="L220">
        <f>Simulações!$I$9</f>
        <v>500</v>
      </c>
      <c r="M220" s="4">
        <f ca="1">'Resumo dos dados'!$C$16</f>
        <v>486.87250996015933</v>
      </c>
      <c r="N220">
        <f>Simulações!$I$10</f>
        <v>0</v>
      </c>
    </row>
    <row r="221" spans="2:14" x14ac:dyDescent="0.25">
      <c r="B221">
        <v>219</v>
      </c>
      <c r="C221">
        <f t="shared" ca="1" si="18"/>
        <v>126</v>
      </c>
      <c r="D221" s="22">
        <f t="shared" ca="1" si="19"/>
        <v>0.17826190290813926</v>
      </c>
      <c r="E221">
        <f ca="1">IF(ROUNDDOWN(_xlfn.NORM.INV( D221, Simulações!$I$7,Simulações!$I$8),0) &lt; 0, 0,  ROUNDDOWN(_xlfn.NORM.INV( D221, Simulações!$I$7,Simulações!$I$8),0))</f>
        <v>3</v>
      </c>
      <c r="F221">
        <f t="shared" ca="1" si="15"/>
        <v>3</v>
      </c>
      <c r="G221">
        <f t="shared" ca="1" si="16"/>
        <v>0</v>
      </c>
      <c r="H221">
        <f t="shared" ca="1" si="17"/>
        <v>123</v>
      </c>
      <c r="I221">
        <f ca="1">IF(B221&lt;=MAX($J$1:J220),   0,   IF(C221&lt;=Simulações!$I$9, 1, 0))</f>
        <v>0</v>
      </c>
      <c r="J221">
        <f ca="1">I221*(B221+ABS(ROUND(_xlfn.NORM.INV( RAND(), Simulações!$I$11,Simulações!$I$12),0)))</f>
        <v>0</v>
      </c>
      <c r="K221">
        <f ca="1">COUNTIF($J$1:J221,B221)*Simulações!$I$6</f>
        <v>0</v>
      </c>
      <c r="L221">
        <f>Simulações!$I$9</f>
        <v>500</v>
      </c>
      <c r="M221" s="4">
        <f ca="1">'Resumo dos dados'!$C$16</f>
        <v>486.87250996015933</v>
      </c>
      <c r="N221">
        <f>Simulações!$I$10</f>
        <v>0</v>
      </c>
    </row>
    <row r="222" spans="2:14" x14ac:dyDescent="0.25">
      <c r="B222">
        <v>220</v>
      </c>
      <c r="C222">
        <f t="shared" ca="1" si="18"/>
        <v>123</v>
      </c>
      <c r="D222" s="22">
        <f t="shared" ca="1" si="19"/>
        <v>0.42228613312219221</v>
      </c>
      <c r="E222">
        <f ca="1">IF(ROUNDDOWN(_xlfn.NORM.INV( D222, Simulações!$I$7,Simulações!$I$8),0) &lt; 0, 0,  ROUNDDOWN(_xlfn.NORM.INV( D222, Simulações!$I$7,Simulações!$I$8),0))</f>
        <v>40</v>
      </c>
      <c r="F222">
        <f t="shared" ca="1" si="15"/>
        <v>40</v>
      </c>
      <c r="G222">
        <f t="shared" ca="1" si="16"/>
        <v>0</v>
      </c>
      <c r="H222">
        <f t="shared" ca="1" si="17"/>
        <v>83</v>
      </c>
      <c r="I222">
        <f ca="1">IF(B222&lt;=MAX($J$1:J221),   0,   IF(C222&lt;=Simulações!$I$9, 1, 0))</f>
        <v>0</v>
      </c>
      <c r="J222">
        <f ca="1">I222*(B222+ABS(ROUND(_xlfn.NORM.INV( RAND(), Simulações!$I$11,Simulações!$I$12),0)))</f>
        <v>0</v>
      </c>
      <c r="K222">
        <f ca="1">COUNTIF($J$1:J222,B222)*Simulações!$I$6</f>
        <v>1000</v>
      </c>
      <c r="L222">
        <f>Simulações!$I$9</f>
        <v>500</v>
      </c>
      <c r="M222" s="4">
        <f ca="1">'Resumo dos dados'!$C$16</f>
        <v>486.87250996015933</v>
      </c>
      <c r="N222">
        <f>Simulações!$I$10</f>
        <v>0</v>
      </c>
    </row>
    <row r="223" spans="2:14" x14ac:dyDescent="0.25">
      <c r="B223">
        <v>221</v>
      </c>
      <c r="C223">
        <f t="shared" ca="1" si="18"/>
        <v>1083</v>
      </c>
      <c r="D223" s="22">
        <f t="shared" ca="1" si="19"/>
        <v>0.47673436104890343</v>
      </c>
      <c r="E223">
        <f ca="1">IF(ROUNDDOWN(_xlfn.NORM.INV( D223, Simulações!$I$7,Simulações!$I$8),0) &lt; 0, 0,  ROUNDDOWN(_xlfn.NORM.INV( D223, Simulações!$I$7,Simulações!$I$8),0))</f>
        <v>47</v>
      </c>
      <c r="F223">
        <f t="shared" ca="1" si="15"/>
        <v>47</v>
      </c>
      <c r="G223">
        <f t="shared" ca="1" si="16"/>
        <v>0</v>
      </c>
      <c r="H223">
        <f t="shared" ca="1" si="17"/>
        <v>1036</v>
      </c>
      <c r="I223">
        <f ca="1">IF(B223&lt;=MAX($J$1:J222),   0,   IF(C223&lt;=Simulações!$I$9, 1, 0))</f>
        <v>0</v>
      </c>
      <c r="J223">
        <f ca="1">I223*(B223+ABS(ROUND(_xlfn.NORM.INV( RAND(), Simulações!$I$11,Simulações!$I$12),0)))</f>
        <v>0</v>
      </c>
      <c r="K223">
        <f ca="1">COUNTIF($J$1:J223,B223)*Simulações!$I$6</f>
        <v>0</v>
      </c>
      <c r="L223">
        <f>Simulações!$I$9</f>
        <v>500</v>
      </c>
      <c r="M223" s="4">
        <f ca="1">'Resumo dos dados'!$C$16</f>
        <v>486.87250996015933</v>
      </c>
      <c r="N223">
        <f>Simulações!$I$10</f>
        <v>0</v>
      </c>
    </row>
    <row r="224" spans="2:14" x14ac:dyDescent="0.25">
      <c r="B224">
        <v>222</v>
      </c>
      <c r="C224">
        <f t="shared" ca="1" si="18"/>
        <v>1036</v>
      </c>
      <c r="D224" s="22">
        <f t="shared" ca="1" si="19"/>
        <v>0.80767429106162425</v>
      </c>
      <c r="E224">
        <f ca="1">IF(ROUNDDOWN(_xlfn.NORM.INV( D224, Simulações!$I$7,Simulações!$I$8),0) &lt; 0, 0,  ROUNDDOWN(_xlfn.NORM.INV( D224, Simulações!$I$7,Simulações!$I$8),0))</f>
        <v>93</v>
      </c>
      <c r="F224">
        <f t="shared" ca="1" si="15"/>
        <v>93</v>
      </c>
      <c r="G224">
        <f t="shared" ca="1" si="16"/>
        <v>0</v>
      </c>
      <c r="H224">
        <f t="shared" ca="1" si="17"/>
        <v>943</v>
      </c>
      <c r="I224">
        <f ca="1">IF(B224&lt;=MAX($J$1:J223),   0,   IF(C224&lt;=Simulações!$I$9, 1, 0))</f>
        <v>0</v>
      </c>
      <c r="J224">
        <f ca="1">I224*(B224+ABS(ROUND(_xlfn.NORM.INV( RAND(), Simulações!$I$11,Simulações!$I$12),0)))</f>
        <v>0</v>
      </c>
      <c r="K224">
        <f ca="1">COUNTIF($J$1:J224,B224)*Simulações!$I$6</f>
        <v>0</v>
      </c>
      <c r="L224">
        <f>Simulações!$I$9</f>
        <v>500</v>
      </c>
      <c r="M224" s="4">
        <f ca="1">'Resumo dos dados'!$C$16</f>
        <v>486.87250996015933</v>
      </c>
      <c r="N224">
        <f>Simulações!$I$10</f>
        <v>0</v>
      </c>
    </row>
    <row r="225" spans="2:14" x14ac:dyDescent="0.25">
      <c r="B225">
        <v>223</v>
      </c>
      <c r="C225">
        <f t="shared" ca="1" si="18"/>
        <v>943</v>
      </c>
      <c r="D225" s="22">
        <f t="shared" ca="1" si="19"/>
        <v>0.13855110590070996</v>
      </c>
      <c r="E225">
        <f ca="1">IF(ROUNDDOWN(_xlfn.NORM.INV( D225, Simulações!$I$7,Simulações!$I$8),0) &lt; 0, 0,  ROUNDDOWN(_xlfn.NORM.INV( D225, Simulações!$I$7,Simulações!$I$8),0))</f>
        <v>0</v>
      </c>
      <c r="F225">
        <f t="shared" ca="1" si="15"/>
        <v>0</v>
      </c>
      <c r="G225">
        <f t="shared" ca="1" si="16"/>
        <v>0</v>
      </c>
      <c r="H225">
        <f t="shared" ca="1" si="17"/>
        <v>943</v>
      </c>
      <c r="I225">
        <f ca="1">IF(B225&lt;=MAX($J$1:J224),   0,   IF(C225&lt;=Simulações!$I$9, 1, 0))</f>
        <v>0</v>
      </c>
      <c r="J225">
        <f ca="1">I225*(B225+ABS(ROUND(_xlfn.NORM.INV( RAND(), Simulações!$I$11,Simulações!$I$12),0)))</f>
        <v>0</v>
      </c>
      <c r="K225">
        <f ca="1">COUNTIF($J$1:J225,B225)*Simulações!$I$6</f>
        <v>0</v>
      </c>
      <c r="L225">
        <f>Simulações!$I$9</f>
        <v>500</v>
      </c>
      <c r="M225" s="4">
        <f ca="1">'Resumo dos dados'!$C$16</f>
        <v>486.87250996015933</v>
      </c>
      <c r="N225">
        <f>Simulações!$I$10</f>
        <v>0</v>
      </c>
    </row>
    <row r="226" spans="2:14" x14ac:dyDescent="0.25">
      <c r="B226">
        <v>224</v>
      </c>
      <c r="C226">
        <f t="shared" ca="1" si="18"/>
        <v>943</v>
      </c>
      <c r="D226" s="22">
        <f t="shared" ca="1" si="19"/>
        <v>0.72337526517364836</v>
      </c>
      <c r="E226">
        <f ca="1">IF(ROUNDDOWN(_xlfn.NORM.INV( D226, Simulações!$I$7,Simulações!$I$8),0) &lt; 0, 0,  ROUNDDOWN(_xlfn.NORM.INV( D226, Simulações!$I$7,Simulações!$I$8),0))</f>
        <v>79</v>
      </c>
      <c r="F226">
        <f t="shared" ca="1" si="15"/>
        <v>79</v>
      </c>
      <c r="G226">
        <f t="shared" ca="1" si="16"/>
        <v>0</v>
      </c>
      <c r="H226">
        <f t="shared" ca="1" si="17"/>
        <v>864</v>
      </c>
      <c r="I226">
        <f ca="1">IF(B226&lt;=MAX($J$1:J225),   0,   IF(C226&lt;=Simulações!$I$9, 1, 0))</f>
        <v>0</v>
      </c>
      <c r="J226">
        <f ca="1">I226*(B226+ABS(ROUND(_xlfn.NORM.INV( RAND(), Simulações!$I$11,Simulações!$I$12),0)))</f>
        <v>0</v>
      </c>
      <c r="K226">
        <f ca="1">COUNTIF($J$1:J226,B226)*Simulações!$I$6</f>
        <v>0</v>
      </c>
      <c r="L226">
        <f>Simulações!$I$9</f>
        <v>500</v>
      </c>
      <c r="M226" s="4">
        <f ca="1">'Resumo dos dados'!$C$16</f>
        <v>486.87250996015933</v>
      </c>
      <c r="N226">
        <f>Simulações!$I$10</f>
        <v>0</v>
      </c>
    </row>
    <row r="227" spans="2:14" x14ac:dyDescent="0.25">
      <c r="B227">
        <v>225</v>
      </c>
      <c r="C227">
        <f t="shared" ca="1" si="18"/>
        <v>864</v>
      </c>
      <c r="D227" s="22">
        <f t="shared" ca="1" si="19"/>
        <v>0.43079959450019167</v>
      </c>
      <c r="E227">
        <f ca="1">IF(ROUNDDOWN(_xlfn.NORM.INV( D227, Simulações!$I$7,Simulações!$I$8),0) &lt; 0, 0,  ROUNDDOWN(_xlfn.NORM.INV( D227, Simulações!$I$7,Simulações!$I$8),0))</f>
        <v>41</v>
      </c>
      <c r="F227">
        <f t="shared" ca="1" si="15"/>
        <v>41</v>
      </c>
      <c r="G227">
        <f t="shared" ca="1" si="16"/>
        <v>0</v>
      </c>
      <c r="H227">
        <f t="shared" ca="1" si="17"/>
        <v>823</v>
      </c>
      <c r="I227">
        <f ca="1">IF(B227&lt;=MAX($J$1:J226),   0,   IF(C227&lt;=Simulações!$I$9, 1, 0))</f>
        <v>0</v>
      </c>
      <c r="J227">
        <f ca="1">I227*(B227+ABS(ROUND(_xlfn.NORM.INV( RAND(), Simulações!$I$11,Simulações!$I$12),0)))</f>
        <v>0</v>
      </c>
      <c r="K227">
        <f ca="1">COUNTIF($J$1:J227,B227)*Simulações!$I$6</f>
        <v>0</v>
      </c>
      <c r="L227">
        <f>Simulações!$I$9</f>
        <v>500</v>
      </c>
      <c r="M227" s="4">
        <f ca="1">'Resumo dos dados'!$C$16</f>
        <v>486.87250996015933</v>
      </c>
      <c r="N227">
        <f>Simulações!$I$10</f>
        <v>0</v>
      </c>
    </row>
    <row r="228" spans="2:14" x14ac:dyDescent="0.25">
      <c r="B228">
        <v>226</v>
      </c>
      <c r="C228">
        <f t="shared" ca="1" si="18"/>
        <v>823</v>
      </c>
      <c r="D228" s="22">
        <f t="shared" ca="1" si="19"/>
        <v>0.55722964780551965</v>
      </c>
      <c r="E228">
        <f ca="1">IF(ROUNDDOWN(_xlfn.NORM.INV( D228, Simulações!$I$7,Simulações!$I$8),0) &lt; 0, 0,  ROUNDDOWN(_xlfn.NORM.INV( D228, Simulações!$I$7,Simulações!$I$8),0))</f>
        <v>57</v>
      </c>
      <c r="F228">
        <f t="shared" ca="1" si="15"/>
        <v>57</v>
      </c>
      <c r="G228">
        <f t="shared" ca="1" si="16"/>
        <v>0</v>
      </c>
      <c r="H228">
        <f t="shared" ca="1" si="17"/>
        <v>766</v>
      </c>
      <c r="I228">
        <f ca="1">IF(B228&lt;=MAX($J$1:J227),   0,   IF(C228&lt;=Simulações!$I$9, 1, 0))</f>
        <v>0</v>
      </c>
      <c r="J228">
        <f ca="1">I228*(B228+ABS(ROUND(_xlfn.NORM.INV( RAND(), Simulações!$I$11,Simulações!$I$12),0)))</f>
        <v>0</v>
      </c>
      <c r="K228">
        <f ca="1">COUNTIF($J$1:J228,B228)*Simulações!$I$6</f>
        <v>0</v>
      </c>
      <c r="L228">
        <f>Simulações!$I$9</f>
        <v>500</v>
      </c>
      <c r="M228" s="4">
        <f ca="1">'Resumo dos dados'!$C$16</f>
        <v>486.87250996015933</v>
      </c>
      <c r="N228">
        <f>Simulações!$I$10</f>
        <v>0</v>
      </c>
    </row>
    <row r="229" spans="2:14" x14ac:dyDescent="0.25">
      <c r="B229">
        <v>227</v>
      </c>
      <c r="C229">
        <f t="shared" ca="1" si="18"/>
        <v>766</v>
      </c>
      <c r="D229" s="22">
        <f t="shared" ca="1" si="19"/>
        <v>0.96965919408737256</v>
      </c>
      <c r="E229">
        <f ca="1">IF(ROUNDDOWN(_xlfn.NORM.INV( D229, Simulações!$I$7,Simulações!$I$8),0) &lt; 0, 0,  ROUNDDOWN(_xlfn.NORM.INV( D229, Simulações!$I$7,Simulações!$I$8),0))</f>
        <v>143</v>
      </c>
      <c r="F229">
        <f t="shared" ca="1" si="15"/>
        <v>143</v>
      </c>
      <c r="G229">
        <f t="shared" ca="1" si="16"/>
        <v>0</v>
      </c>
      <c r="H229">
        <f t="shared" ca="1" si="17"/>
        <v>623</v>
      </c>
      <c r="I229">
        <f ca="1">IF(B229&lt;=MAX($J$1:J228),   0,   IF(C229&lt;=Simulações!$I$9, 1, 0))</f>
        <v>0</v>
      </c>
      <c r="J229">
        <f ca="1">I229*(B229+ABS(ROUND(_xlfn.NORM.INV( RAND(), Simulações!$I$11,Simulações!$I$12),0)))</f>
        <v>0</v>
      </c>
      <c r="K229">
        <f ca="1">COUNTIF($J$1:J229,B229)*Simulações!$I$6</f>
        <v>0</v>
      </c>
      <c r="L229">
        <f>Simulações!$I$9</f>
        <v>500</v>
      </c>
      <c r="M229" s="4">
        <f ca="1">'Resumo dos dados'!$C$16</f>
        <v>486.87250996015933</v>
      </c>
      <c r="N229">
        <f>Simulações!$I$10</f>
        <v>0</v>
      </c>
    </row>
    <row r="230" spans="2:14" x14ac:dyDescent="0.25">
      <c r="B230">
        <v>228</v>
      </c>
      <c r="C230">
        <f t="shared" ca="1" si="18"/>
        <v>623</v>
      </c>
      <c r="D230" s="22">
        <f t="shared" ca="1" si="19"/>
        <v>0.95387834154384621</v>
      </c>
      <c r="E230">
        <f ca="1">IF(ROUNDDOWN(_xlfn.NORM.INV( D230, Simulações!$I$7,Simulações!$I$8),0) &lt; 0, 0,  ROUNDDOWN(_xlfn.NORM.INV( D230, Simulações!$I$7,Simulações!$I$8),0))</f>
        <v>134</v>
      </c>
      <c r="F230">
        <f t="shared" ca="1" si="15"/>
        <v>134</v>
      </c>
      <c r="G230">
        <f t="shared" ca="1" si="16"/>
        <v>0</v>
      </c>
      <c r="H230">
        <f t="shared" ca="1" si="17"/>
        <v>489</v>
      </c>
      <c r="I230">
        <f ca="1">IF(B230&lt;=MAX($J$1:J229),   0,   IF(C230&lt;=Simulações!$I$9, 1, 0))</f>
        <v>0</v>
      </c>
      <c r="J230">
        <f ca="1">I230*(B230+ABS(ROUND(_xlfn.NORM.INV( RAND(), Simulações!$I$11,Simulações!$I$12),0)))</f>
        <v>0</v>
      </c>
      <c r="K230">
        <f ca="1">COUNTIF($J$1:J230,B230)*Simulações!$I$6</f>
        <v>0</v>
      </c>
      <c r="L230">
        <f>Simulações!$I$9</f>
        <v>500</v>
      </c>
      <c r="M230" s="4">
        <f ca="1">'Resumo dos dados'!$C$16</f>
        <v>486.87250996015933</v>
      </c>
      <c r="N230">
        <f>Simulações!$I$10</f>
        <v>0</v>
      </c>
    </row>
    <row r="231" spans="2:14" x14ac:dyDescent="0.25">
      <c r="B231">
        <v>229</v>
      </c>
      <c r="C231">
        <f t="shared" ca="1" si="18"/>
        <v>489</v>
      </c>
      <c r="D231" s="22">
        <f t="shared" ca="1" si="19"/>
        <v>0.16937891247949255</v>
      </c>
      <c r="E231">
        <f ca="1">IF(ROUNDDOWN(_xlfn.NORM.INV( D231, Simulações!$I$7,Simulações!$I$8),0) &lt; 0, 0,  ROUNDDOWN(_xlfn.NORM.INV( D231, Simulações!$I$7,Simulações!$I$8),0))</f>
        <v>2</v>
      </c>
      <c r="F231">
        <f t="shared" ca="1" si="15"/>
        <v>2</v>
      </c>
      <c r="G231">
        <f t="shared" ca="1" si="16"/>
        <v>0</v>
      </c>
      <c r="H231">
        <f t="shared" ca="1" si="17"/>
        <v>487</v>
      </c>
      <c r="I231">
        <f ca="1">IF(B231&lt;=MAX($J$1:J230),   0,   IF(C231&lt;=Simulações!$I$9, 1, 0))</f>
        <v>1</v>
      </c>
      <c r="J231">
        <f ca="1">I231*(B231+ABS(ROUND(_xlfn.NORM.INV( RAND(), Simulações!$I$11,Simulações!$I$12),0)))</f>
        <v>239</v>
      </c>
      <c r="K231">
        <f ca="1">COUNTIF($J$1:J231,B231)*Simulações!$I$6</f>
        <v>0</v>
      </c>
      <c r="L231">
        <f>Simulações!$I$9</f>
        <v>500</v>
      </c>
      <c r="M231" s="4">
        <f ca="1">'Resumo dos dados'!$C$16</f>
        <v>486.87250996015933</v>
      </c>
      <c r="N231">
        <f>Simulações!$I$10</f>
        <v>0</v>
      </c>
    </row>
    <row r="232" spans="2:14" x14ac:dyDescent="0.25">
      <c r="B232">
        <v>230</v>
      </c>
      <c r="C232">
        <f t="shared" ca="1" si="18"/>
        <v>487</v>
      </c>
      <c r="D232" s="22">
        <f t="shared" ca="1" si="19"/>
        <v>0.59307633309303842</v>
      </c>
      <c r="E232">
        <f ca="1">IF(ROUNDDOWN(_xlfn.NORM.INV( D232, Simulações!$I$7,Simulações!$I$8),0) &lt; 0, 0,  ROUNDDOWN(_xlfn.NORM.INV( D232, Simulações!$I$7,Simulações!$I$8),0))</f>
        <v>61</v>
      </c>
      <c r="F232">
        <f t="shared" ca="1" si="15"/>
        <v>61</v>
      </c>
      <c r="G232">
        <f t="shared" ca="1" si="16"/>
        <v>0</v>
      </c>
      <c r="H232">
        <f t="shared" ca="1" si="17"/>
        <v>426</v>
      </c>
      <c r="I232">
        <f ca="1">IF(B232&lt;=MAX($J$1:J231),   0,   IF(C232&lt;=Simulações!$I$9, 1, 0))</f>
        <v>0</v>
      </c>
      <c r="J232">
        <f ca="1">I232*(B232+ABS(ROUND(_xlfn.NORM.INV( RAND(), Simulações!$I$11,Simulações!$I$12),0)))</f>
        <v>0</v>
      </c>
      <c r="K232">
        <f ca="1">COUNTIF($J$1:J232,B232)*Simulações!$I$6</f>
        <v>0</v>
      </c>
      <c r="L232">
        <f>Simulações!$I$9</f>
        <v>500</v>
      </c>
      <c r="M232" s="4">
        <f ca="1">'Resumo dos dados'!$C$16</f>
        <v>486.87250996015933</v>
      </c>
      <c r="N232">
        <f>Simulações!$I$10</f>
        <v>0</v>
      </c>
    </row>
    <row r="233" spans="2:14" x14ac:dyDescent="0.25">
      <c r="B233">
        <v>231</v>
      </c>
      <c r="C233">
        <f t="shared" ca="1" si="18"/>
        <v>426</v>
      </c>
      <c r="D233" s="22">
        <f t="shared" ca="1" si="19"/>
        <v>1.4488844583583016E-2</v>
      </c>
      <c r="E233">
        <f ca="1">IF(ROUNDDOWN(_xlfn.NORM.INV( D233, Simulações!$I$7,Simulações!$I$8),0) &lt; 0, 0,  ROUNDDOWN(_xlfn.NORM.INV( D233, Simulações!$I$7,Simulações!$I$8),0))</f>
        <v>0</v>
      </c>
      <c r="F233">
        <f t="shared" ca="1" si="15"/>
        <v>0</v>
      </c>
      <c r="G233">
        <f t="shared" ca="1" si="16"/>
        <v>0</v>
      </c>
      <c r="H233">
        <f t="shared" ca="1" si="17"/>
        <v>426</v>
      </c>
      <c r="I233">
        <f ca="1">IF(B233&lt;=MAX($J$1:J232),   0,   IF(C233&lt;=Simulações!$I$9, 1, 0))</f>
        <v>0</v>
      </c>
      <c r="J233">
        <f ca="1">I233*(B233+ABS(ROUND(_xlfn.NORM.INV( RAND(), Simulações!$I$11,Simulações!$I$12),0)))</f>
        <v>0</v>
      </c>
      <c r="K233">
        <f ca="1">COUNTIF($J$1:J233,B233)*Simulações!$I$6</f>
        <v>0</v>
      </c>
      <c r="L233">
        <f>Simulações!$I$9</f>
        <v>500</v>
      </c>
      <c r="M233" s="4">
        <f ca="1">'Resumo dos dados'!$C$16</f>
        <v>486.87250996015933</v>
      </c>
      <c r="N233">
        <f>Simulações!$I$10</f>
        <v>0</v>
      </c>
    </row>
    <row r="234" spans="2:14" x14ac:dyDescent="0.25">
      <c r="B234">
        <v>232</v>
      </c>
      <c r="C234">
        <f t="shared" ca="1" si="18"/>
        <v>426</v>
      </c>
      <c r="D234" s="22">
        <f t="shared" ca="1" si="19"/>
        <v>0.80671163347160957</v>
      </c>
      <c r="E234">
        <f ca="1">IF(ROUNDDOWN(_xlfn.NORM.INV( D234, Simulações!$I$7,Simulações!$I$8),0) &lt; 0, 0,  ROUNDDOWN(_xlfn.NORM.INV( D234, Simulações!$I$7,Simulações!$I$8),0))</f>
        <v>93</v>
      </c>
      <c r="F234">
        <f t="shared" ca="1" si="15"/>
        <v>93</v>
      </c>
      <c r="G234">
        <f t="shared" ca="1" si="16"/>
        <v>0</v>
      </c>
      <c r="H234">
        <f t="shared" ca="1" si="17"/>
        <v>333</v>
      </c>
      <c r="I234">
        <f ca="1">IF(B234&lt;=MAX($J$1:J233),   0,   IF(C234&lt;=Simulações!$I$9, 1, 0))</f>
        <v>0</v>
      </c>
      <c r="J234">
        <f ca="1">I234*(B234+ABS(ROUND(_xlfn.NORM.INV( RAND(), Simulações!$I$11,Simulações!$I$12),0)))</f>
        <v>0</v>
      </c>
      <c r="K234">
        <f ca="1">COUNTIF($J$1:J234,B234)*Simulações!$I$6</f>
        <v>0</v>
      </c>
      <c r="L234">
        <f>Simulações!$I$9</f>
        <v>500</v>
      </c>
      <c r="M234" s="4">
        <f ca="1">'Resumo dos dados'!$C$16</f>
        <v>486.87250996015933</v>
      </c>
      <c r="N234">
        <f>Simulações!$I$10</f>
        <v>0</v>
      </c>
    </row>
    <row r="235" spans="2:14" x14ac:dyDescent="0.25">
      <c r="B235">
        <v>233</v>
      </c>
      <c r="C235">
        <f t="shared" ca="1" si="18"/>
        <v>333</v>
      </c>
      <c r="D235" s="22">
        <f t="shared" ca="1" si="19"/>
        <v>0.73288446854260914</v>
      </c>
      <c r="E235">
        <f ca="1">IF(ROUNDDOWN(_xlfn.NORM.INV( D235, Simulações!$I$7,Simulações!$I$8),0) &lt; 0, 0,  ROUNDDOWN(_xlfn.NORM.INV( D235, Simulações!$I$7,Simulações!$I$8),0))</f>
        <v>81</v>
      </c>
      <c r="F235">
        <f t="shared" ca="1" si="15"/>
        <v>81</v>
      </c>
      <c r="G235">
        <f t="shared" ca="1" si="16"/>
        <v>0</v>
      </c>
      <c r="H235">
        <f t="shared" ca="1" si="17"/>
        <v>252</v>
      </c>
      <c r="I235">
        <f ca="1">IF(B235&lt;=MAX($J$1:J234),   0,   IF(C235&lt;=Simulações!$I$9, 1, 0))</f>
        <v>0</v>
      </c>
      <c r="J235">
        <f ca="1">I235*(B235+ABS(ROUND(_xlfn.NORM.INV( RAND(), Simulações!$I$11,Simulações!$I$12),0)))</f>
        <v>0</v>
      </c>
      <c r="K235">
        <f ca="1">COUNTIF($J$1:J235,B235)*Simulações!$I$6</f>
        <v>0</v>
      </c>
      <c r="L235">
        <f>Simulações!$I$9</f>
        <v>500</v>
      </c>
      <c r="M235" s="4">
        <f ca="1">'Resumo dos dados'!$C$16</f>
        <v>486.87250996015933</v>
      </c>
      <c r="N235">
        <f>Simulações!$I$10</f>
        <v>0</v>
      </c>
    </row>
    <row r="236" spans="2:14" x14ac:dyDescent="0.25">
      <c r="B236">
        <v>234</v>
      </c>
      <c r="C236">
        <f t="shared" ca="1" si="18"/>
        <v>252</v>
      </c>
      <c r="D236" s="22">
        <f t="shared" ca="1" si="19"/>
        <v>0.83990478330901674</v>
      </c>
      <c r="E236">
        <f ca="1">IF(ROUNDDOWN(_xlfn.NORM.INV( D236, Simulações!$I$7,Simulações!$I$8),0) &lt; 0, 0,  ROUNDDOWN(_xlfn.NORM.INV( D236, Simulações!$I$7,Simulações!$I$8),0))</f>
        <v>99</v>
      </c>
      <c r="F236">
        <f t="shared" ca="1" si="15"/>
        <v>99</v>
      </c>
      <c r="G236">
        <f t="shared" ca="1" si="16"/>
        <v>0</v>
      </c>
      <c r="H236">
        <f t="shared" ca="1" si="17"/>
        <v>153</v>
      </c>
      <c r="I236">
        <f ca="1">IF(B236&lt;=MAX($J$1:J235),   0,   IF(C236&lt;=Simulações!$I$9, 1, 0))</f>
        <v>0</v>
      </c>
      <c r="J236">
        <f ca="1">I236*(B236+ABS(ROUND(_xlfn.NORM.INV( RAND(), Simulações!$I$11,Simulações!$I$12),0)))</f>
        <v>0</v>
      </c>
      <c r="K236">
        <f ca="1">COUNTIF($J$1:J236,B236)*Simulações!$I$6</f>
        <v>0</v>
      </c>
      <c r="L236">
        <f>Simulações!$I$9</f>
        <v>500</v>
      </c>
      <c r="M236" s="4">
        <f ca="1">'Resumo dos dados'!$C$16</f>
        <v>486.87250996015933</v>
      </c>
      <c r="N236">
        <f>Simulações!$I$10</f>
        <v>0</v>
      </c>
    </row>
    <row r="237" spans="2:14" x14ac:dyDescent="0.25">
      <c r="B237">
        <v>235</v>
      </c>
      <c r="C237">
        <f t="shared" ca="1" si="18"/>
        <v>153</v>
      </c>
      <c r="D237" s="22">
        <f t="shared" ca="1" si="19"/>
        <v>0.68541978292854566</v>
      </c>
      <c r="E237">
        <f ca="1">IF(ROUNDDOWN(_xlfn.NORM.INV( D237, Simulações!$I$7,Simulações!$I$8),0) &lt; 0, 0,  ROUNDDOWN(_xlfn.NORM.INV( D237, Simulações!$I$7,Simulações!$I$8),0))</f>
        <v>74</v>
      </c>
      <c r="F237">
        <f t="shared" ca="1" si="15"/>
        <v>74</v>
      </c>
      <c r="G237">
        <f t="shared" ca="1" si="16"/>
        <v>0</v>
      </c>
      <c r="H237">
        <f t="shared" ca="1" si="17"/>
        <v>79</v>
      </c>
      <c r="I237">
        <f ca="1">IF(B237&lt;=MAX($J$1:J236),   0,   IF(C237&lt;=Simulações!$I$9, 1, 0))</f>
        <v>0</v>
      </c>
      <c r="J237">
        <f ca="1">I237*(B237+ABS(ROUND(_xlfn.NORM.INV( RAND(), Simulações!$I$11,Simulações!$I$12),0)))</f>
        <v>0</v>
      </c>
      <c r="K237">
        <f ca="1">COUNTIF($J$1:J237,B237)*Simulações!$I$6</f>
        <v>0</v>
      </c>
      <c r="L237">
        <f>Simulações!$I$9</f>
        <v>500</v>
      </c>
      <c r="M237" s="4">
        <f ca="1">'Resumo dos dados'!$C$16</f>
        <v>486.87250996015933</v>
      </c>
      <c r="N237">
        <f>Simulações!$I$10</f>
        <v>0</v>
      </c>
    </row>
    <row r="238" spans="2:14" x14ac:dyDescent="0.25">
      <c r="B238">
        <v>236</v>
      </c>
      <c r="C238">
        <f t="shared" ca="1" si="18"/>
        <v>79</v>
      </c>
      <c r="D238" s="22">
        <f t="shared" ca="1" si="19"/>
        <v>0.92708242779698824</v>
      </c>
      <c r="E238">
        <f ca="1">IF(ROUNDDOWN(_xlfn.NORM.INV( D238, Simulações!$I$7,Simulações!$I$8),0) &lt; 0, 0,  ROUNDDOWN(_xlfn.NORM.INV( D238, Simulações!$I$7,Simulações!$I$8),0))</f>
        <v>122</v>
      </c>
      <c r="F238">
        <f t="shared" ca="1" si="15"/>
        <v>79</v>
      </c>
      <c r="G238">
        <f t="shared" ca="1" si="16"/>
        <v>43</v>
      </c>
      <c r="H238">
        <f t="shared" ca="1" si="17"/>
        <v>0</v>
      </c>
      <c r="I238">
        <f ca="1">IF(B238&lt;=MAX($J$1:J237),   0,   IF(C238&lt;=Simulações!$I$9, 1, 0))</f>
        <v>0</v>
      </c>
      <c r="J238">
        <f ca="1">I238*(B238+ABS(ROUND(_xlfn.NORM.INV( RAND(), Simulações!$I$11,Simulações!$I$12),0)))</f>
        <v>0</v>
      </c>
      <c r="K238">
        <f ca="1">COUNTIF($J$1:J238,B238)*Simulações!$I$6</f>
        <v>0</v>
      </c>
      <c r="L238">
        <f>Simulações!$I$9</f>
        <v>500</v>
      </c>
      <c r="M238" s="4">
        <f ca="1">'Resumo dos dados'!$C$16</f>
        <v>486.87250996015933</v>
      </c>
      <c r="N238">
        <f>Simulações!$I$10</f>
        <v>0</v>
      </c>
    </row>
    <row r="239" spans="2:14" x14ac:dyDescent="0.25">
      <c r="B239">
        <v>237</v>
      </c>
      <c r="C239">
        <f t="shared" ca="1" si="18"/>
        <v>0</v>
      </c>
      <c r="D239" s="22">
        <f t="shared" ca="1" si="19"/>
        <v>0.8581082797151508</v>
      </c>
      <c r="E239">
        <f ca="1">IF(ROUNDDOWN(_xlfn.NORM.INV( D239, Simulações!$I$7,Simulações!$I$8),0) &lt; 0, 0,  ROUNDDOWN(_xlfn.NORM.INV( D239, Simulações!$I$7,Simulações!$I$8),0))</f>
        <v>103</v>
      </c>
      <c r="F239">
        <f t="shared" ca="1" si="15"/>
        <v>0</v>
      </c>
      <c r="G239">
        <f t="shared" ca="1" si="16"/>
        <v>103</v>
      </c>
      <c r="H239">
        <f t="shared" ca="1" si="17"/>
        <v>0</v>
      </c>
      <c r="I239">
        <f ca="1">IF(B239&lt;=MAX($J$1:J238),   0,   IF(C239&lt;=Simulações!$I$9, 1, 0))</f>
        <v>0</v>
      </c>
      <c r="J239">
        <f ca="1">I239*(B239+ABS(ROUND(_xlfn.NORM.INV( RAND(), Simulações!$I$11,Simulações!$I$12),0)))</f>
        <v>0</v>
      </c>
      <c r="K239">
        <f ca="1">COUNTIF($J$1:J239,B239)*Simulações!$I$6</f>
        <v>0</v>
      </c>
      <c r="L239">
        <f>Simulações!$I$9</f>
        <v>500</v>
      </c>
      <c r="M239" s="4">
        <f ca="1">'Resumo dos dados'!$C$16</f>
        <v>486.87250996015933</v>
      </c>
      <c r="N239">
        <f>Simulações!$I$10</f>
        <v>0</v>
      </c>
    </row>
    <row r="240" spans="2:14" x14ac:dyDescent="0.25">
      <c r="B240">
        <v>238</v>
      </c>
      <c r="C240">
        <f t="shared" ca="1" si="18"/>
        <v>0</v>
      </c>
      <c r="D240" s="22">
        <f t="shared" ca="1" si="19"/>
        <v>0.93704598269739847</v>
      </c>
      <c r="E240">
        <f ca="1">IF(ROUNDDOWN(_xlfn.NORM.INV( D240, Simulações!$I$7,Simulações!$I$8),0) &lt; 0, 0,  ROUNDDOWN(_xlfn.NORM.INV( D240, Simulações!$I$7,Simulações!$I$8),0))</f>
        <v>126</v>
      </c>
      <c r="F240">
        <f t="shared" ca="1" si="15"/>
        <v>0</v>
      </c>
      <c r="G240">
        <f t="shared" ca="1" si="16"/>
        <v>126</v>
      </c>
      <c r="H240">
        <f t="shared" ca="1" si="17"/>
        <v>0</v>
      </c>
      <c r="I240">
        <f ca="1">IF(B240&lt;=MAX($J$1:J239),   0,   IF(C240&lt;=Simulações!$I$9, 1, 0))</f>
        <v>0</v>
      </c>
      <c r="J240">
        <f ca="1">I240*(B240+ABS(ROUND(_xlfn.NORM.INV( RAND(), Simulações!$I$11,Simulações!$I$12),0)))</f>
        <v>0</v>
      </c>
      <c r="K240">
        <f ca="1">COUNTIF($J$1:J240,B240)*Simulações!$I$6</f>
        <v>0</v>
      </c>
      <c r="L240">
        <f>Simulações!$I$9</f>
        <v>500</v>
      </c>
      <c r="M240" s="4">
        <f ca="1">'Resumo dos dados'!$C$16</f>
        <v>486.87250996015933</v>
      </c>
      <c r="N240">
        <f>Simulações!$I$10</f>
        <v>0</v>
      </c>
    </row>
    <row r="241" spans="2:14" x14ac:dyDescent="0.25">
      <c r="B241">
        <v>239</v>
      </c>
      <c r="C241">
        <f t="shared" ca="1" si="18"/>
        <v>0</v>
      </c>
      <c r="D241" s="22">
        <f t="shared" ca="1" si="19"/>
        <v>8.6290032080890033E-2</v>
      </c>
      <c r="E241">
        <f ca="1">IF(ROUNDDOWN(_xlfn.NORM.INV( D241, Simulações!$I$7,Simulações!$I$8),0) &lt; 0, 0,  ROUNDDOWN(_xlfn.NORM.INV( D241, Simulações!$I$7,Simulações!$I$8),0))</f>
        <v>0</v>
      </c>
      <c r="F241">
        <f t="shared" ca="1" si="15"/>
        <v>0</v>
      </c>
      <c r="G241">
        <f t="shared" ca="1" si="16"/>
        <v>0</v>
      </c>
      <c r="H241">
        <f t="shared" ca="1" si="17"/>
        <v>0</v>
      </c>
      <c r="I241">
        <f ca="1">IF(B241&lt;=MAX($J$1:J240),   0,   IF(C241&lt;=Simulações!$I$9, 1, 0))</f>
        <v>0</v>
      </c>
      <c r="J241">
        <f ca="1">I241*(B241+ABS(ROUND(_xlfn.NORM.INV( RAND(), Simulações!$I$11,Simulações!$I$12),0)))</f>
        <v>0</v>
      </c>
      <c r="K241">
        <f ca="1">COUNTIF($J$1:J241,B241)*Simulações!$I$6</f>
        <v>1000</v>
      </c>
      <c r="L241">
        <f>Simulações!$I$9</f>
        <v>500</v>
      </c>
      <c r="M241" s="4">
        <f ca="1">'Resumo dos dados'!$C$16</f>
        <v>486.87250996015933</v>
      </c>
      <c r="N241">
        <f>Simulações!$I$10</f>
        <v>0</v>
      </c>
    </row>
    <row r="242" spans="2:14" x14ac:dyDescent="0.25">
      <c r="B242">
        <v>240</v>
      </c>
      <c r="C242">
        <f t="shared" ca="1" si="18"/>
        <v>1000</v>
      </c>
      <c r="D242" s="22">
        <f t="shared" ca="1" si="19"/>
        <v>0.66243911470389583</v>
      </c>
      <c r="E242">
        <f ca="1">IF(ROUNDDOWN(_xlfn.NORM.INV( D242, Simulações!$I$7,Simulações!$I$8),0) &lt; 0, 0,  ROUNDDOWN(_xlfn.NORM.INV( D242, Simulações!$I$7,Simulações!$I$8),0))</f>
        <v>70</v>
      </c>
      <c r="F242">
        <f t="shared" ca="1" si="15"/>
        <v>70</v>
      </c>
      <c r="G242">
        <f t="shared" ca="1" si="16"/>
        <v>0</v>
      </c>
      <c r="H242">
        <f t="shared" ca="1" si="17"/>
        <v>930</v>
      </c>
      <c r="I242">
        <f ca="1">IF(B242&lt;=MAX($J$1:J241),   0,   IF(C242&lt;=Simulações!$I$9, 1, 0))</f>
        <v>0</v>
      </c>
      <c r="J242">
        <f ca="1">I242*(B242+ABS(ROUND(_xlfn.NORM.INV( RAND(), Simulações!$I$11,Simulações!$I$12),0)))</f>
        <v>0</v>
      </c>
      <c r="K242">
        <f ca="1">COUNTIF($J$1:J242,B242)*Simulações!$I$6</f>
        <v>0</v>
      </c>
      <c r="L242">
        <f>Simulações!$I$9</f>
        <v>500</v>
      </c>
      <c r="M242" s="4">
        <f ca="1">'Resumo dos dados'!$C$16</f>
        <v>486.87250996015933</v>
      </c>
      <c r="N242">
        <f>Simulações!$I$10</f>
        <v>0</v>
      </c>
    </row>
    <row r="243" spans="2:14" x14ac:dyDescent="0.25">
      <c r="B243">
        <v>241</v>
      </c>
      <c r="C243">
        <f t="shared" ca="1" si="18"/>
        <v>930</v>
      </c>
      <c r="D243" s="22">
        <f t="shared" ca="1" si="19"/>
        <v>0.39492439990330319</v>
      </c>
      <c r="E243">
        <f ca="1">IF(ROUNDDOWN(_xlfn.NORM.INV( D243, Simulações!$I$7,Simulações!$I$8),0) &lt; 0, 0,  ROUNDDOWN(_xlfn.NORM.INV( D243, Simulações!$I$7,Simulações!$I$8),0))</f>
        <v>36</v>
      </c>
      <c r="F243">
        <f t="shared" ca="1" si="15"/>
        <v>36</v>
      </c>
      <c r="G243">
        <f t="shared" ca="1" si="16"/>
        <v>0</v>
      </c>
      <c r="H243">
        <f t="shared" ca="1" si="17"/>
        <v>894</v>
      </c>
      <c r="I243">
        <f ca="1">IF(B243&lt;=MAX($J$1:J242),   0,   IF(C243&lt;=Simulações!$I$9, 1, 0))</f>
        <v>0</v>
      </c>
      <c r="J243">
        <f ca="1">I243*(B243+ABS(ROUND(_xlfn.NORM.INV( RAND(), Simulações!$I$11,Simulações!$I$12),0)))</f>
        <v>0</v>
      </c>
      <c r="K243">
        <f ca="1">COUNTIF($J$1:J243,B243)*Simulações!$I$6</f>
        <v>0</v>
      </c>
      <c r="L243">
        <f>Simulações!$I$9</f>
        <v>500</v>
      </c>
      <c r="M243" s="4">
        <f ca="1">'Resumo dos dados'!$C$16</f>
        <v>486.87250996015933</v>
      </c>
      <c r="N243">
        <f>Simulações!$I$10</f>
        <v>0</v>
      </c>
    </row>
    <row r="244" spans="2:14" x14ac:dyDescent="0.25">
      <c r="B244">
        <v>242</v>
      </c>
      <c r="C244">
        <f t="shared" ca="1" si="18"/>
        <v>894</v>
      </c>
      <c r="D244" s="22">
        <f t="shared" ca="1" si="19"/>
        <v>0.45613289365529452</v>
      </c>
      <c r="E244">
        <f ca="1">IF(ROUNDDOWN(_xlfn.NORM.INV( D244, Simulações!$I$7,Simulações!$I$8),0) &lt; 0, 0,  ROUNDDOWN(_xlfn.NORM.INV( D244, Simulações!$I$7,Simulações!$I$8),0))</f>
        <v>44</v>
      </c>
      <c r="F244">
        <f t="shared" ca="1" si="15"/>
        <v>44</v>
      </c>
      <c r="G244">
        <f t="shared" ca="1" si="16"/>
        <v>0</v>
      </c>
      <c r="H244">
        <f t="shared" ca="1" si="17"/>
        <v>850</v>
      </c>
      <c r="I244">
        <f ca="1">IF(B244&lt;=MAX($J$1:J243),   0,   IF(C244&lt;=Simulações!$I$9, 1, 0))</f>
        <v>0</v>
      </c>
      <c r="J244">
        <f ca="1">I244*(B244+ABS(ROUND(_xlfn.NORM.INV( RAND(), Simulações!$I$11,Simulações!$I$12),0)))</f>
        <v>0</v>
      </c>
      <c r="K244">
        <f ca="1">COUNTIF($J$1:J244,B244)*Simulações!$I$6</f>
        <v>0</v>
      </c>
      <c r="L244">
        <f>Simulações!$I$9</f>
        <v>500</v>
      </c>
      <c r="M244" s="4">
        <f ca="1">'Resumo dos dados'!$C$16</f>
        <v>486.87250996015933</v>
      </c>
      <c r="N244">
        <f>Simulações!$I$10</f>
        <v>0</v>
      </c>
    </row>
    <row r="245" spans="2:14" x14ac:dyDescent="0.25">
      <c r="B245">
        <v>243</v>
      </c>
      <c r="C245">
        <f t="shared" ca="1" si="18"/>
        <v>850</v>
      </c>
      <c r="D245" s="22">
        <f t="shared" ca="1" si="19"/>
        <v>0.23033807554996011</v>
      </c>
      <c r="E245">
        <f ca="1">IF(ROUNDDOWN(_xlfn.NORM.INV( D245, Simulações!$I$7,Simulações!$I$8),0) &lt; 0, 0,  ROUNDDOWN(_xlfn.NORM.INV( D245, Simulações!$I$7,Simulações!$I$8),0))</f>
        <v>13</v>
      </c>
      <c r="F245">
        <f t="shared" ca="1" si="15"/>
        <v>13</v>
      </c>
      <c r="G245">
        <f t="shared" ca="1" si="16"/>
        <v>0</v>
      </c>
      <c r="H245">
        <f t="shared" ca="1" si="17"/>
        <v>837</v>
      </c>
      <c r="I245">
        <f ca="1">IF(B245&lt;=MAX($J$1:J244),   0,   IF(C245&lt;=Simulações!$I$9, 1, 0))</f>
        <v>0</v>
      </c>
      <c r="J245">
        <f ca="1">I245*(B245+ABS(ROUND(_xlfn.NORM.INV( RAND(), Simulações!$I$11,Simulações!$I$12),0)))</f>
        <v>0</v>
      </c>
      <c r="K245">
        <f ca="1">COUNTIF($J$1:J245,B245)*Simulações!$I$6</f>
        <v>0</v>
      </c>
      <c r="L245">
        <f>Simulações!$I$9</f>
        <v>500</v>
      </c>
      <c r="M245" s="4">
        <f ca="1">'Resumo dos dados'!$C$16</f>
        <v>486.87250996015933</v>
      </c>
      <c r="N245">
        <f>Simulações!$I$10</f>
        <v>0</v>
      </c>
    </row>
    <row r="246" spans="2:14" x14ac:dyDescent="0.25">
      <c r="B246">
        <v>244</v>
      </c>
      <c r="C246">
        <f t="shared" ca="1" si="18"/>
        <v>837</v>
      </c>
      <c r="D246" s="22">
        <f t="shared" ca="1" si="19"/>
        <v>7.3028107646736506E-2</v>
      </c>
      <c r="E246">
        <f ca="1">IF(ROUNDDOWN(_xlfn.NORM.INV( D246, Simulações!$I$7,Simulações!$I$8),0) &lt; 0, 0,  ROUNDDOWN(_xlfn.NORM.INV( D246, Simulações!$I$7,Simulações!$I$8),0))</f>
        <v>0</v>
      </c>
      <c r="F246">
        <f t="shared" ca="1" si="15"/>
        <v>0</v>
      </c>
      <c r="G246">
        <f t="shared" ca="1" si="16"/>
        <v>0</v>
      </c>
      <c r="H246">
        <f t="shared" ca="1" si="17"/>
        <v>837</v>
      </c>
      <c r="I246">
        <f ca="1">IF(B246&lt;=MAX($J$1:J245),   0,   IF(C246&lt;=Simulações!$I$9, 1, 0))</f>
        <v>0</v>
      </c>
      <c r="J246">
        <f ca="1">I246*(B246+ABS(ROUND(_xlfn.NORM.INV( RAND(), Simulações!$I$11,Simulações!$I$12),0)))</f>
        <v>0</v>
      </c>
      <c r="K246">
        <f ca="1">COUNTIF($J$1:J246,B246)*Simulações!$I$6</f>
        <v>0</v>
      </c>
      <c r="L246">
        <f>Simulações!$I$9</f>
        <v>500</v>
      </c>
      <c r="M246" s="4">
        <f ca="1">'Resumo dos dados'!$C$16</f>
        <v>486.87250996015933</v>
      </c>
      <c r="N246">
        <f>Simulações!$I$10</f>
        <v>0</v>
      </c>
    </row>
    <row r="247" spans="2:14" x14ac:dyDescent="0.25">
      <c r="B247">
        <v>245</v>
      </c>
      <c r="C247">
        <f t="shared" ca="1" si="18"/>
        <v>837</v>
      </c>
      <c r="D247" s="22">
        <f t="shared" ca="1" si="19"/>
        <v>1.4394184631680629E-2</v>
      </c>
      <c r="E247">
        <f ca="1">IF(ROUNDDOWN(_xlfn.NORM.INV( D247, Simulações!$I$7,Simulações!$I$8),0) &lt; 0, 0,  ROUNDDOWN(_xlfn.NORM.INV( D247, Simulações!$I$7,Simulações!$I$8),0))</f>
        <v>0</v>
      </c>
      <c r="F247">
        <f t="shared" ca="1" si="15"/>
        <v>0</v>
      </c>
      <c r="G247">
        <f t="shared" ca="1" si="16"/>
        <v>0</v>
      </c>
      <c r="H247">
        <f t="shared" ca="1" si="17"/>
        <v>837</v>
      </c>
      <c r="I247">
        <f ca="1">IF(B247&lt;=MAX($J$1:J246),   0,   IF(C247&lt;=Simulações!$I$9, 1, 0))</f>
        <v>0</v>
      </c>
      <c r="J247">
        <f ca="1">I247*(B247+ABS(ROUND(_xlfn.NORM.INV( RAND(), Simulações!$I$11,Simulações!$I$12),0)))</f>
        <v>0</v>
      </c>
      <c r="K247">
        <f ca="1">COUNTIF($J$1:J247,B247)*Simulações!$I$6</f>
        <v>0</v>
      </c>
      <c r="L247">
        <f>Simulações!$I$9</f>
        <v>500</v>
      </c>
      <c r="M247" s="4">
        <f ca="1">'Resumo dos dados'!$C$16</f>
        <v>486.87250996015933</v>
      </c>
      <c r="N247">
        <f>Simulações!$I$10</f>
        <v>0</v>
      </c>
    </row>
    <row r="248" spans="2:14" x14ac:dyDescent="0.25">
      <c r="B248">
        <v>246</v>
      </c>
      <c r="C248">
        <f t="shared" ca="1" si="18"/>
        <v>837</v>
      </c>
      <c r="D248" s="22">
        <f t="shared" ca="1" si="19"/>
        <v>0.78637627170709445</v>
      </c>
      <c r="E248">
        <f ca="1">IF(ROUNDDOWN(_xlfn.NORM.INV( D248, Simulações!$I$7,Simulações!$I$8),0) &lt; 0, 0,  ROUNDDOWN(_xlfn.NORM.INV( D248, Simulações!$I$7,Simulações!$I$8),0))</f>
        <v>89</v>
      </c>
      <c r="F248">
        <f t="shared" ca="1" si="15"/>
        <v>89</v>
      </c>
      <c r="G248">
        <f t="shared" ca="1" si="16"/>
        <v>0</v>
      </c>
      <c r="H248">
        <f t="shared" ca="1" si="17"/>
        <v>748</v>
      </c>
      <c r="I248">
        <f ca="1">IF(B248&lt;=MAX($J$1:J247),   0,   IF(C248&lt;=Simulações!$I$9, 1, 0))</f>
        <v>0</v>
      </c>
      <c r="J248">
        <f ca="1">I248*(B248+ABS(ROUND(_xlfn.NORM.INV( RAND(), Simulações!$I$11,Simulações!$I$12),0)))</f>
        <v>0</v>
      </c>
      <c r="K248">
        <f ca="1">COUNTIF($J$1:J248,B248)*Simulações!$I$6</f>
        <v>0</v>
      </c>
      <c r="L248">
        <f>Simulações!$I$9</f>
        <v>500</v>
      </c>
      <c r="M248" s="4">
        <f ca="1">'Resumo dos dados'!$C$16</f>
        <v>486.87250996015933</v>
      </c>
      <c r="N248">
        <f>Simulações!$I$10</f>
        <v>0</v>
      </c>
    </row>
    <row r="249" spans="2:14" x14ac:dyDescent="0.25">
      <c r="B249">
        <v>247</v>
      </c>
      <c r="C249">
        <f t="shared" ca="1" si="18"/>
        <v>748</v>
      </c>
      <c r="D249" s="22">
        <f t="shared" ca="1" si="19"/>
        <v>0.3006968669112029</v>
      </c>
      <c r="E249">
        <f ca="1">IF(ROUNDDOWN(_xlfn.NORM.INV( D249, Simulações!$I$7,Simulações!$I$8),0) &lt; 0, 0,  ROUNDDOWN(_xlfn.NORM.INV( D249, Simulações!$I$7,Simulações!$I$8),0))</f>
        <v>23</v>
      </c>
      <c r="F249">
        <f t="shared" ca="1" si="15"/>
        <v>23</v>
      </c>
      <c r="G249">
        <f t="shared" ca="1" si="16"/>
        <v>0</v>
      </c>
      <c r="H249">
        <f t="shared" ca="1" si="17"/>
        <v>725</v>
      </c>
      <c r="I249">
        <f ca="1">IF(B249&lt;=MAX($J$1:J248),   0,   IF(C249&lt;=Simulações!$I$9, 1, 0))</f>
        <v>0</v>
      </c>
      <c r="J249">
        <f ca="1">I249*(B249+ABS(ROUND(_xlfn.NORM.INV( RAND(), Simulações!$I$11,Simulações!$I$12),0)))</f>
        <v>0</v>
      </c>
      <c r="K249">
        <f ca="1">COUNTIF($J$1:J249,B249)*Simulações!$I$6</f>
        <v>0</v>
      </c>
      <c r="L249">
        <f>Simulações!$I$9</f>
        <v>500</v>
      </c>
      <c r="M249" s="4">
        <f ca="1">'Resumo dos dados'!$C$16</f>
        <v>486.87250996015933</v>
      </c>
      <c r="N249">
        <f>Simulações!$I$10</f>
        <v>0</v>
      </c>
    </row>
    <row r="250" spans="2:14" x14ac:dyDescent="0.25">
      <c r="B250">
        <v>248</v>
      </c>
      <c r="C250">
        <f t="shared" ca="1" si="18"/>
        <v>725</v>
      </c>
      <c r="D250" s="22">
        <f t="shared" ca="1" si="19"/>
        <v>0.5031813013584483</v>
      </c>
      <c r="E250">
        <f ca="1">IF(ROUNDDOWN(_xlfn.NORM.INV( D250, Simulações!$I$7,Simulações!$I$8),0) &lt; 0, 0,  ROUNDDOWN(_xlfn.NORM.INV( D250, Simulações!$I$7,Simulações!$I$8),0))</f>
        <v>50</v>
      </c>
      <c r="F250">
        <f t="shared" ca="1" si="15"/>
        <v>50</v>
      </c>
      <c r="G250">
        <f t="shared" ca="1" si="16"/>
        <v>0</v>
      </c>
      <c r="H250">
        <f t="shared" ca="1" si="17"/>
        <v>675</v>
      </c>
      <c r="I250">
        <f ca="1">IF(B250&lt;=MAX($J$1:J249),   0,   IF(C250&lt;=Simulações!$I$9, 1, 0))</f>
        <v>0</v>
      </c>
      <c r="J250">
        <f ca="1">I250*(B250+ABS(ROUND(_xlfn.NORM.INV( RAND(), Simulações!$I$11,Simulações!$I$12),0)))</f>
        <v>0</v>
      </c>
      <c r="K250">
        <f ca="1">COUNTIF($J$1:J250,B250)*Simulações!$I$6</f>
        <v>0</v>
      </c>
      <c r="L250">
        <f>Simulações!$I$9</f>
        <v>500</v>
      </c>
      <c r="M250" s="4">
        <f ca="1">'Resumo dos dados'!$C$16</f>
        <v>486.87250996015933</v>
      </c>
      <c r="N250">
        <f>Simulações!$I$10</f>
        <v>0</v>
      </c>
    </row>
    <row r="251" spans="2:14" x14ac:dyDescent="0.25">
      <c r="B251">
        <v>249</v>
      </c>
      <c r="C251">
        <f t="shared" ca="1" si="18"/>
        <v>675</v>
      </c>
      <c r="D251" s="22">
        <f t="shared" ca="1" si="19"/>
        <v>0.47221618104675089</v>
      </c>
      <c r="E251">
        <f ca="1">IF(ROUNDDOWN(_xlfn.NORM.INV( D251, Simulações!$I$7,Simulações!$I$8),0) &lt; 0, 0,  ROUNDDOWN(_xlfn.NORM.INV( D251, Simulações!$I$7,Simulações!$I$8),0))</f>
        <v>46</v>
      </c>
      <c r="F251">
        <f t="shared" ca="1" si="15"/>
        <v>46</v>
      </c>
      <c r="G251">
        <f t="shared" ca="1" si="16"/>
        <v>0</v>
      </c>
      <c r="H251">
        <f t="shared" ca="1" si="17"/>
        <v>629</v>
      </c>
      <c r="I251">
        <f ca="1">IF(B251&lt;=MAX($J$1:J250),   0,   IF(C251&lt;=Simulações!$I$9, 1, 0))</f>
        <v>0</v>
      </c>
      <c r="J251">
        <f ca="1">I251*(B251+ABS(ROUND(_xlfn.NORM.INV( RAND(), Simulações!$I$11,Simulações!$I$12),0)))</f>
        <v>0</v>
      </c>
      <c r="K251">
        <f ca="1">COUNTIF($J$1:J251,B251)*Simulações!$I$6</f>
        <v>0</v>
      </c>
      <c r="L251">
        <f>Simulações!$I$9</f>
        <v>500</v>
      </c>
      <c r="M251" s="4">
        <f ca="1">'Resumo dos dados'!$C$16</f>
        <v>486.87250996015933</v>
      </c>
      <c r="N251">
        <f>Simulações!$I$10</f>
        <v>0</v>
      </c>
    </row>
    <row r="252" spans="2:14" x14ac:dyDescent="0.25">
      <c r="B252">
        <v>250</v>
      </c>
      <c r="C252">
        <f t="shared" ca="1" si="18"/>
        <v>629</v>
      </c>
      <c r="D252" s="22">
        <f t="shared" ca="1" si="19"/>
        <v>0.85126297700437392</v>
      </c>
      <c r="E252">
        <f ca="1">IF(ROUNDDOWN(_xlfn.NORM.INV( D252, Simulações!$I$7,Simulações!$I$8),0) &lt; 0, 0,  ROUNDDOWN(_xlfn.NORM.INV( D252, Simulações!$I$7,Simulações!$I$8),0))</f>
        <v>102</v>
      </c>
      <c r="F252">
        <f t="shared" ca="1" si="15"/>
        <v>102</v>
      </c>
      <c r="G252">
        <f t="shared" ca="1" si="16"/>
        <v>0</v>
      </c>
      <c r="H252">
        <f t="shared" ca="1" si="17"/>
        <v>527</v>
      </c>
      <c r="I252">
        <f ca="1">IF(B252&lt;=MAX($J$1:J251),   0,   IF(C252&lt;=Simulações!$I$9, 1, 0))</f>
        <v>0</v>
      </c>
      <c r="J252">
        <f ca="1">I252*(B252+ABS(ROUND(_xlfn.NORM.INV( RAND(), Simulações!$I$11,Simulações!$I$12),0)))</f>
        <v>0</v>
      </c>
      <c r="K252">
        <f ca="1">COUNTIF($J$1:J252,B252)*Simulações!$I$6</f>
        <v>0</v>
      </c>
      <c r="L252">
        <f>Simulações!$I$9</f>
        <v>500</v>
      </c>
      <c r="M252" s="4">
        <f ca="1">'Resumo dos dados'!$C$16</f>
        <v>486.87250996015933</v>
      </c>
      <c r="N252">
        <f>Simulações!$I$10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R30"/>
  <sheetViews>
    <sheetView showGridLines="0" showRowColHeaders="0" tabSelected="1" zoomScaleNormal="100" workbookViewId="0">
      <selection activeCell="I9" sqref="I9:J9"/>
    </sheetView>
  </sheetViews>
  <sheetFormatPr defaultColWidth="4.140625" defaultRowHeight="15" x14ac:dyDescent="0.25"/>
  <cols>
    <col min="26" max="26" width="4.5703125" bestFit="1" customWidth="1"/>
    <col min="40" max="40" width="4.5703125" bestFit="1" customWidth="1"/>
  </cols>
  <sheetData>
    <row r="1" spans="2:44" s="20" customFormat="1" x14ac:dyDescent="0.25"/>
    <row r="2" spans="2:44" s="20" customFormat="1" x14ac:dyDescent="0.25">
      <c r="H2" s="43" t="s">
        <v>52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</row>
    <row r="3" spans="2:44" s="20" customFormat="1" x14ac:dyDescent="0.25"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</row>
    <row r="4" spans="2:44" s="20" customFormat="1" x14ac:dyDescent="0.25"/>
    <row r="6" spans="2:44" x14ac:dyDescent="0.25">
      <c r="B6" s="19" t="s">
        <v>20</v>
      </c>
      <c r="C6" s="19"/>
      <c r="D6" s="17"/>
      <c r="E6" s="17"/>
      <c r="F6" s="17"/>
      <c r="G6" s="17"/>
      <c r="H6" s="17"/>
      <c r="I6" s="28">
        <v>1000</v>
      </c>
      <c r="J6" s="28"/>
      <c r="K6" s="18" t="s">
        <v>27</v>
      </c>
      <c r="L6" s="25">
        <f>I6/I7</f>
        <v>20</v>
      </c>
      <c r="M6" s="26" t="s">
        <v>28</v>
      </c>
    </row>
    <row r="7" spans="2:44" x14ac:dyDescent="0.25">
      <c r="B7" s="19" t="s">
        <v>0</v>
      </c>
      <c r="C7" s="19"/>
      <c r="D7" s="17"/>
      <c r="E7" s="17"/>
      <c r="F7" s="17"/>
      <c r="G7" s="17"/>
      <c r="H7" s="17"/>
      <c r="I7" s="28">
        <v>50</v>
      </c>
      <c r="J7" s="28"/>
      <c r="K7" s="18" t="s">
        <v>27</v>
      </c>
    </row>
    <row r="8" spans="2:44" x14ac:dyDescent="0.25">
      <c r="B8" s="19" t="s">
        <v>38</v>
      </c>
      <c r="C8" s="19"/>
      <c r="D8" s="17"/>
      <c r="E8" s="17"/>
      <c r="F8" s="17"/>
      <c r="G8" s="17"/>
      <c r="H8" s="17"/>
      <c r="I8" s="28">
        <v>50</v>
      </c>
      <c r="J8" s="28"/>
      <c r="K8" s="18" t="s">
        <v>27</v>
      </c>
    </row>
    <row r="9" spans="2:44" x14ac:dyDescent="0.25">
      <c r="B9" s="19" t="s">
        <v>2</v>
      </c>
      <c r="C9" s="19"/>
      <c r="D9" s="17"/>
      <c r="E9" s="17"/>
      <c r="F9" s="17"/>
      <c r="G9" s="17"/>
      <c r="H9" s="17"/>
      <c r="I9" s="28">
        <v>500</v>
      </c>
      <c r="J9" s="28"/>
      <c r="K9" s="18" t="s">
        <v>27</v>
      </c>
      <c r="L9" s="25">
        <f>I9/I7</f>
        <v>10</v>
      </c>
      <c r="M9" s="26" t="s">
        <v>28</v>
      </c>
    </row>
    <row r="10" spans="2:44" x14ac:dyDescent="0.25">
      <c r="B10" s="19" t="s">
        <v>56</v>
      </c>
      <c r="I10" s="29">
        <f>I9-I7*I11</f>
        <v>0</v>
      </c>
      <c r="J10" s="29"/>
      <c r="K10" s="18" t="s">
        <v>27</v>
      </c>
      <c r="L10" s="25">
        <f>I10/I7</f>
        <v>0</v>
      </c>
      <c r="M10" s="26" t="s">
        <v>28</v>
      </c>
    </row>
    <row r="11" spans="2:44" x14ac:dyDescent="0.25">
      <c r="B11" s="19" t="s">
        <v>6</v>
      </c>
      <c r="C11" s="19"/>
      <c r="D11" s="17"/>
      <c r="E11" s="17"/>
      <c r="F11" s="17"/>
      <c r="G11" s="17"/>
      <c r="H11" s="17"/>
      <c r="I11" s="28">
        <v>10</v>
      </c>
      <c r="J11" s="28"/>
      <c r="K11" s="18" t="s">
        <v>28</v>
      </c>
    </row>
    <row r="12" spans="2:44" x14ac:dyDescent="0.25">
      <c r="B12" s="19" t="s">
        <v>39</v>
      </c>
      <c r="C12" s="19"/>
      <c r="D12" s="17"/>
      <c r="E12" s="17"/>
      <c r="F12" s="17"/>
      <c r="G12" s="17"/>
      <c r="H12" s="17"/>
      <c r="I12" s="30">
        <v>0.01</v>
      </c>
      <c r="J12" s="30"/>
      <c r="K12" s="18" t="s">
        <v>28</v>
      </c>
    </row>
    <row r="13" spans="2:44" x14ac:dyDescent="0.25">
      <c r="B13" s="19"/>
      <c r="C13" s="19"/>
      <c r="D13" s="17"/>
      <c r="E13" s="17"/>
      <c r="F13" s="17"/>
      <c r="G13" s="17"/>
      <c r="H13" s="17"/>
      <c r="I13" s="33"/>
      <c r="J13" s="33"/>
      <c r="K13" s="17"/>
    </row>
    <row r="14" spans="2:44" x14ac:dyDescent="0.25">
      <c r="B14" s="19" t="s">
        <v>11</v>
      </c>
      <c r="C14" s="19"/>
      <c r="D14" s="17"/>
      <c r="E14" s="17"/>
      <c r="F14" s="17"/>
      <c r="G14" s="17"/>
      <c r="H14" s="17"/>
      <c r="I14" s="32">
        <v>20</v>
      </c>
      <c r="J14" s="32"/>
      <c r="K14" s="19"/>
    </row>
    <row r="15" spans="2:44" x14ac:dyDescent="0.25">
      <c r="B15" s="19" t="s">
        <v>13</v>
      </c>
      <c r="C15" s="19"/>
      <c r="D15" s="17"/>
      <c r="E15" s="17"/>
      <c r="F15" s="17"/>
      <c r="G15" s="17"/>
      <c r="H15" s="17"/>
      <c r="I15" s="28">
        <v>1.05</v>
      </c>
      <c r="J15" s="28"/>
      <c r="K15" s="19"/>
      <c r="O15" t="s">
        <v>40</v>
      </c>
    </row>
    <row r="16" spans="2:44" x14ac:dyDescent="0.25">
      <c r="B16" s="19" t="s">
        <v>12</v>
      </c>
      <c r="C16" s="19"/>
      <c r="D16" s="17"/>
      <c r="E16" s="17"/>
      <c r="F16" s="17"/>
      <c r="G16" s="17"/>
      <c r="H16" s="17"/>
      <c r="I16" s="31">
        <f>I14*I15</f>
        <v>21</v>
      </c>
      <c r="J16" s="31"/>
      <c r="K16" s="19"/>
      <c r="O16" s="34" t="s">
        <v>41</v>
      </c>
      <c r="P16" s="35"/>
      <c r="Q16" s="35"/>
      <c r="R16" s="36"/>
      <c r="T16" s="34" t="s">
        <v>46</v>
      </c>
      <c r="U16" s="35"/>
      <c r="V16" s="35"/>
      <c r="W16" s="36"/>
      <c r="Y16" s="34" t="s">
        <v>45</v>
      </c>
      <c r="Z16" s="35"/>
      <c r="AA16" s="35"/>
      <c r="AB16" s="36"/>
      <c r="AD16" s="34" t="s">
        <v>47</v>
      </c>
      <c r="AE16" s="35"/>
      <c r="AF16" s="35"/>
      <c r="AG16" s="36"/>
      <c r="AI16" s="34" t="s">
        <v>51</v>
      </c>
      <c r="AJ16" s="35"/>
      <c r="AK16" s="35"/>
      <c r="AL16" s="36"/>
      <c r="AN16" s="34" t="s">
        <v>54</v>
      </c>
      <c r="AO16" s="35"/>
      <c r="AP16" s="35"/>
      <c r="AQ16" s="36"/>
    </row>
    <row r="17" spans="2:43" ht="15" customHeight="1" x14ac:dyDescent="0.25">
      <c r="B17" s="19" t="s">
        <v>14</v>
      </c>
      <c r="C17" s="19"/>
      <c r="D17" s="17"/>
      <c r="E17" s="17"/>
      <c r="F17" s="17"/>
      <c r="G17" s="17"/>
      <c r="H17" s="17"/>
      <c r="I17" s="27">
        <v>400</v>
      </c>
      <c r="J17" s="27"/>
      <c r="K17" s="19"/>
      <c r="O17" s="40">
        <f ca="1">'Resumo dos dados'!G17</f>
        <v>23.564690479112969</v>
      </c>
      <c r="P17" s="41"/>
      <c r="Q17" s="41"/>
      <c r="R17" s="42"/>
      <c r="T17" s="40">
        <f ca="1">'Resumo dos dados'!G19</f>
        <v>15.277094359422762</v>
      </c>
      <c r="U17" s="41"/>
      <c r="V17" s="41"/>
      <c r="W17" s="42"/>
      <c r="Y17" s="54">
        <f ca="1">'Resumo dos dados'!G18</f>
        <v>2.9356709126603663E-2</v>
      </c>
      <c r="Z17" s="55"/>
      <c r="AA17" s="55"/>
      <c r="AB17" s="56"/>
      <c r="AD17" s="47">
        <f ca="1">'Resumo dos dados'!C16</f>
        <v>486.87250996015933</v>
      </c>
      <c r="AE17" s="48"/>
      <c r="AF17" s="48"/>
      <c r="AG17" s="49"/>
      <c r="AI17" s="50" t="str">
        <f ca="1">"R$  " &amp; TEXT('Resumo dos dados'!G21,"0.000")</f>
        <v>R$  9.737</v>
      </c>
      <c r="AJ17" s="51"/>
      <c r="AK17" s="51"/>
      <c r="AL17" s="52"/>
      <c r="AN17" s="44">
        <f ca="1">'Resumo dos dados'!G22</f>
        <v>31</v>
      </c>
      <c r="AO17" s="45"/>
      <c r="AP17" s="45"/>
      <c r="AQ17" s="46"/>
    </row>
    <row r="18" spans="2:43" ht="15" customHeight="1" x14ac:dyDescent="0.25">
      <c r="I18" s="33"/>
      <c r="J18" s="33"/>
      <c r="O18" s="40"/>
      <c r="P18" s="41"/>
      <c r="Q18" s="41"/>
      <c r="R18" s="42"/>
      <c r="T18" s="40"/>
      <c r="U18" s="41"/>
      <c r="V18" s="41"/>
      <c r="W18" s="42"/>
      <c r="Y18" s="54"/>
      <c r="Z18" s="55"/>
      <c r="AA18" s="55"/>
      <c r="AB18" s="56"/>
      <c r="AD18" s="47"/>
      <c r="AE18" s="48"/>
      <c r="AF18" s="48"/>
      <c r="AG18" s="49"/>
      <c r="AI18" s="50"/>
      <c r="AJ18" s="51"/>
      <c r="AK18" s="51"/>
      <c r="AL18" s="52"/>
      <c r="AN18" s="44"/>
      <c r="AO18" s="45"/>
      <c r="AP18" s="45"/>
      <c r="AQ18" s="46"/>
    </row>
    <row r="19" spans="2:43" x14ac:dyDescent="0.25">
      <c r="B19" s="19" t="s">
        <v>49</v>
      </c>
      <c r="C19" s="19"/>
      <c r="D19" s="17"/>
      <c r="E19" s="17"/>
      <c r="F19" s="17"/>
      <c r="G19" s="17"/>
      <c r="H19" s="17"/>
      <c r="I19" s="53">
        <v>0.05</v>
      </c>
      <c r="J19" s="53"/>
      <c r="K19" s="18" t="s">
        <v>26</v>
      </c>
      <c r="O19" s="37" t="s">
        <v>44</v>
      </c>
      <c r="P19" s="38"/>
      <c r="Q19" s="38"/>
      <c r="R19" s="39"/>
      <c r="T19" s="37" t="s">
        <v>28</v>
      </c>
      <c r="U19" s="38"/>
      <c r="V19" s="38"/>
      <c r="W19" s="39"/>
      <c r="Y19" s="37"/>
      <c r="Z19" s="38"/>
      <c r="AA19" s="38"/>
      <c r="AB19" s="39"/>
      <c r="AD19" s="37" t="s">
        <v>48</v>
      </c>
      <c r="AE19" s="38"/>
      <c r="AF19" s="38"/>
      <c r="AG19" s="39"/>
      <c r="AI19" s="37"/>
      <c r="AJ19" s="38"/>
      <c r="AK19" s="38"/>
      <c r="AL19" s="39"/>
      <c r="AN19" s="37" t="s">
        <v>28</v>
      </c>
      <c r="AO19" s="38"/>
      <c r="AP19" s="38"/>
      <c r="AQ19" s="39"/>
    </row>
    <row r="30" spans="2:43" x14ac:dyDescent="0.25">
      <c r="Z30" s="24">
        <f ca="1">'Resumo dos dados'!G10/'Resumo dos dados'!G9</f>
        <v>0.16037653621546238</v>
      </c>
      <c r="AN30" s="23">
        <f ca="1">'Resumo dos dados'!G14/'Resumo dos dados'!G13</f>
        <v>0.16037653621546238</v>
      </c>
    </row>
  </sheetData>
  <mergeCells count="33">
    <mergeCell ref="Y17:AB18"/>
    <mergeCell ref="Y19:AB19"/>
    <mergeCell ref="T16:W16"/>
    <mergeCell ref="T17:W18"/>
    <mergeCell ref="T19:W19"/>
    <mergeCell ref="O16:R16"/>
    <mergeCell ref="O19:R19"/>
    <mergeCell ref="O17:R18"/>
    <mergeCell ref="H2:AR3"/>
    <mergeCell ref="AN16:AQ16"/>
    <mergeCell ref="AN17:AQ18"/>
    <mergeCell ref="AN19:AQ19"/>
    <mergeCell ref="I18:J18"/>
    <mergeCell ref="AD16:AG16"/>
    <mergeCell ref="AD17:AG18"/>
    <mergeCell ref="AD19:AG19"/>
    <mergeCell ref="AI16:AL16"/>
    <mergeCell ref="AI17:AL18"/>
    <mergeCell ref="AI19:AL19"/>
    <mergeCell ref="Y16:AB16"/>
    <mergeCell ref="I19:J19"/>
    <mergeCell ref="I17:J17"/>
    <mergeCell ref="I11:J11"/>
    <mergeCell ref="I6:J6"/>
    <mergeCell ref="I7:J7"/>
    <mergeCell ref="I8:J8"/>
    <mergeCell ref="I9:J9"/>
    <mergeCell ref="I10:J10"/>
    <mergeCell ref="I12:J12"/>
    <mergeCell ref="I16:J16"/>
    <mergeCell ref="I15:J15"/>
    <mergeCell ref="I14:J14"/>
    <mergeCell ref="I13:J1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Group Box 1">
              <controlPr defaultSize="0" autoFill="0" autoPict="0">
                <anchor moveWithCells="1">
                  <from>
                    <xdr:col>0</xdr:col>
                    <xdr:colOff>142875</xdr:colOff>
                    <xdr:row>4</xdr:row>
                    <xdr:rowOff>38100</xdr:rowOff>
                  </from>
                  <to>
                    <xdr:col>12</xdr:col>
                    <xdr:colOff>257175</xdr:colOff>
                    <xdr:row>19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22"/>
  <sheetViews>
    <sheetView workbookViewId="0">
      <selection activeCell="B5" sqref="B5"/>
    </sheetView>
  </sheetViews>
  <sheetFormatPr defaultRowHeight="15" x14ac:dyDescent="0.25"/>
  <cols>
    <col min="1" max="1" width="3.5703125" customWidth="1"/>
    <col min="2" max="2" width="23.28515625" bestFit="1" customWidth="1"/>
    <col min="3" max="3" width="13.42578125" bestFit="1" customWidth="1"/>
    <col min="5" max="5" width="4.28515625" customWidth="1"/>
    <col min="6" max="6" width="25.85546875" customWidth="1"/>
    <col min="7" max="7" width="11.7109375" bestFit="1" customWidth="1"/>
    <col min="8" max="8" width="4.28515625" customWidth="1"/>
  </cols>
  <sheetData>
    <row r="2" spans="2:7" x14ac:dyDescent="0.25">
      <c r="B2" s="14" t="s">
        <v>16</v>
      </c>
      <c r="F2" s="14" t="s">
        <v>31</v>
      </c>
    </row>
    <row r="3" spans="2:7" x14ac:dyDescent="0.25">
      <c r="B3" t="s">
        <v>29</v>
      </c>
      <c r="C3" s="7">
        <f ca="1">SUM('Dados simulados'!F:F)</f>
        <v>11473</v>
      </c>
      <c r="D3" t="s">
        <v>27</v>
      </c>
      <c r="E3" s="7"/>
      <c r="F3" t="s">
        <v>30</v>
      </c>
      <c r="G3" s="6">
        <f ca="1">G4+G5+G6</f>
        <v>5.8738015739852987</v>
      </c>
    </row>
    <row r="4" spans="2:7" x14ac:dyDescent="0.25">
      <c r="B4" t="s">
        <v>17</v>
      </c>
      <c r="C4" s="8">
        <f ca="1">C3*Simulações!I16</f>
        <v>240933</v>
      </c>
      <c r="D4" s="8"/>
      <c r="E4" s="8"/>
      <c r="F4" t="s">
        <v>18</v>
      </c>
      <c r="G4" s="6">
        <f ca="1">-'Resumo dos dados'!C6/1000</f>
        <v>4.4000000000000004</v>
      </c>
    </row>
    <row r="5" spans="2:7" x14ac:dyDescent="0.25">
      <c r="B5" t="s">
        <v>19</v>
      </c>
      <c r="C5" s="9">
        <f ca="1">-SUM('Dados simulados'!F:F)*Simulações!I14</f>
        <v>-229460</v>
      </c>
      <c r="D5" s="9"/>
      <c r="E5" s="9"/>
      <c r="F5" t="s">
        <v>22</v>
      </c>
      <c r="G5" s="6">
        <f ca="1">-'Resumo dos dados'!C12/1000</f>
        <v>1.1343432406519656</v>
      </c>
    </row>
    <row r="6" spans="2:7" x14ac:dyDescent="0.25">
      <c r="B6" t="s">
        <v>18</v>
      </c>
      <c r="C6" s="9">
        <f ca="1">-Simulações!$I$17*SUM('Dados simulados'!K:K)/Simulações!$I$6</f>
        <v>-4400</v>
      </c>
      <c r="D6" s="9"/>
      <c r="E6" s="9"/>
      <c r="F6" t="s">
        <v>25</v>
      </c>
      <c r="G6" s="6">
        <f ca="1">-'Resumo dos dados'!C18/1000</f>
        <v>0.33945833333333331</v>
      </c>
    </row>
    <row r="7" spans="2:7" x14ac:dyDescent="0.25">
      <c r="B7" t="s">
        <v>15</v>
      </c>
      <c r="C7" s="10">
        <f ca="1">C4+C5+C6</f>
        <v>7073</v>
      </c>
      <c r="D7" s="11">
        <f ca="1">C7/C4</f>
        <v>2.9356709126603663E-2</v>
      </c>
      <c r="E7" s="10"/>
    </row>
    <row r="8" spans="2:7" x14ac:dyDescent="0.25">
      <c r="F8" s="14" t="s">
        <v>35</v>
      </c>
    </row>
    <row r="9" spans="2:7" x14ac:dyDescent="0.25">
      <c r="B9" s="14" t="s">
        <v>33</v>
      </c>
      <c r="E9" s="7"/>
      <c r="F9" t="s">
        <v>17</v>
      </c>
      <c r="G9" s="15">
        <f ca="1">C4/1000</f>
        <v>240.93299999999999</v>
      </c>
    </row>
    <row r="10" spans="2:7" x14ac:dyDescent="0.25">
      <c r="B10" t="s">
        <v>21</v>
      </c>
      <c r="C10" s="7">
        <f ca="1">SUM('Dados simulados'!G:G)</f>
        <v>1840</v>
      </c>
      <c r="D10" t="s">
        <v>27</v>
      </c>
      <c r="E10" s="9"/>
      <c r="F10" t="s">
        <v>32</v>
      </c>
      <c r="G10" s="15">
        <f ca="1">-C11/1000</f>
        <v>38.64</v>
      </c>
    </row>
    <row r="11" spans="2:7" x14ac:dyDescent="0.25">
      <c r="B11" t="s">
        <v>32</v>
      </c>
      <c r="C11" s="9">
        <f ca="1">-C10*Simulações!I16</f>
        <v>-38640</v>
      </c>
      <c r="E11" s="9"/>
    </row>
    <row r="12" spans="2:7" x14ac:dyDescent="0.25">
      <c r="B12" t="s">
        <v>22</v>
      </c>
      <c r="C12" s="9">
        <f ca="1">-C10*Simulações!I16*D7</f>
        <v>-1134.3432406519655</v>
      </c>
      <c r="F12" s="14" t="s">
        <v>36</v>
      </c>
    </row>
    <row r="13" spans="2:7" x14ac:dyDescent="0.25">
      <c r="E13" s="12"/>
      <c r="F13" t="s">
        <v>15</v>
      </c>
      <c r="G13" s="5">
        <f ca="1">C7/1000</f>
        <v>7.0730000000000004</v>
      </c>
    </row>
    <row r="14" spans="2:7" x14ac:dyDescent="0.25">
      <c r="B14" s="14" t="s">
        <v>34</v>
      </c>
      <c r="E14" s="13"/>
      <c r="F14" t="s">
        <v>22</v>
      </c>
      <c r="G14" s="5">
        <f ca="1">-C12/1000</f>
        <v>1.1343432406519656</v>
      </c>
    </row>
    <row r="15" spans="2:7" x14ac:dyDescent="0.25">
      <c r="E15" s="8"/>
    </row>
    <row r="16" spans="2:7" x14ac:dyDescent="0.25">
      <c r="B16" t="s">
        <v>23</v>
      </c>
      <c r="C16" s="13">
        <f ca="1">AVERAGE('Dados simulados'!C:C)</f>
        <v>486.87250996015933</v>
      </c>
      <c r="D16" t="s">
        <v>27</v>
      </c>
      <c r="E16" s="9"/>
      <c r="F16" s="14" t="s">
        <v>42</v>
      </c>
    </row>
    <row r="17" spans="2:8" x14ac:dyDescent="0.25">
      <c r="B17" t="s">
        <v>24</v>
      </c>
      <c r="C17" s="8">
        <f ca="1">C16*Simulações!I14</f>
        <v>9737.4501992031874</v>
      </c>
      <c r="D17" s="8"/>
      <c r="F17" t="s">
        <v>41</v>
      </c>
      <c r="G17" s="5">
        <f ca="1">C3/C16</f>
        <v>23.564690479112969</v>
      </c>
      <c r="H17" t="s">
        <v>44</v>
      </c>
    </row>
    <row r="18" spans="2:8" x14ac:dyDescent="0.25">
      <c r="B18" t="s">
        <v>25</v>
      </c>
      <c r="C18" s="9">
        <f ca="1">-COUNT('Dados simulados'!B:B)/360*C17*Simulações!$I$19</f>
        <v>-339.45833333333331</v>
      </c>
      <c r="D18" s="9"/>
      <c r="F18" t="s">
        <v>15</v>
      </c>
      <c r="G18" s="3">
        <f ca="1">D7</f>
        <v>2.9356709126603663E-2</v>
      </c>
    </row>
    <row r="19" spans="2:8" x14ac:dyDescent="0.25">
      <c r="F19" t="s">
        <v>43</v>
      </c>
      <c r="G19" s="5">
        <f ca="1">360/G17</f>
        <v>15.277094359422762</v>
      </c>
      <c r="H19" t="s">
        <v>28</v>
      </c>
    </row>
    <row r="20" spans="2:8" x14ac:dyDescent="0.25">
      <c r="F20" t="s">
        <v>47</v>
      </c>
      <c r="G20" s="4">
        <f ca="1">C16</f>
        <v>486.87250996015933</v>
      </c>
      <c r="H20" t="s">
        <v>48</v>
      </c>
    </row>
    <row r="21" spans="2:8" x14ac:dyDescent="0.25">
      <c r="F21" t="s">
        <v>50</v>
      </c>
      <c r="G21" s="21">
        <f ca="1">C17</f>
        <v>9737.4501992031874</v>
      </c>
    </row>
    <row r="22" spans="2:8" x14ac:dyDescent="0.25">
      <c r="F22" t="s">
        <v>53</v>
      </c>
      <c r="G22">
        <f ca="1">COUNT('Dados simulados'!G:G) - COUNTIF('Dados simulados'!G:G,0)</f>
        <v>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simulados</vt:lpstr>
      <vt:lpstr>Simulações</vt:lpstr>
      <vt:lpstr>Resumo dos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 Log Consultoria</dc:creator>
  <cp:lastModifiedBy>Alexandre Daibert</cp:lastModifiedBy>
  <dcterms:created xsi:type="dcterms:W3CDTF">2019-11-06T19:21:30Z</dcterms:created>
  <dcterms:modified xsi:type="dcterms:W3CDTF">2021-07-21T18:52:16Z</dcterms:modified>
</cp:coreProperties>
</file>