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OneDrive\Área de Trabalho\Dio\Material complementar\"/>
    </mc:Choice>
  </mc:AlternateContent>
  <xr:revisionPtr revIDLastSave="0" documentId="13_ncr:1_{9FBCA1AC-277E-4F8C-A2AD-1CC84BDB63FD}" xr6:coauthVersionLast="47" xr6:coauthVersionMax="47" xr10:uidLastSave="{00000000-0000-0000-0000-000000000000}"/>
  <bookViews>
    <workbookView xWindow="-120" yWindow="-120" windowWidth="25440" windowHeight="15540" tabRatio="494" xr2:uid="{8C11C77E-8887-482F-915D-3C6982AA10EB}"/>
  </bookViews>
  <sheets>
    <sheet name="APP" sheetId="1" r:id="rId1"/>
    <sheet name="Tabela de apoio" sheetId="3" r:id="rId2"/>
  </sheets>
  <definedNames>
    <definedName name="aporte">APP!$D$16</definedName>
    <definedName name="patrimonio">APP!$D$19</definedName>
    <definedName name="qtd_anos">APP!$D$17</definedName>
    <definedName name="rendimento_carteira">APP!$D$12</definedName>
    <definedName name="salario">APP!$D$11</definedName>
    <definedName name="sugestao_investimento">APP!$D$13</definedName>
    <definedName name="taxa_mensal">APP!$D$18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37" i="1"/>
  <c r="C38" i="1"/>
  <c r="C39" i="1"/>
  <c r="C40" i="1"/>
  <c r="C35" i="1"/>
  <c r="H5" i="3"/>
  <c r="A16" i="3"/>
  <c r="A17" i="3"/>
  <c r="A18" i="3"/>
  <c r="A19" i="3"/>
  <c r="A20" i="3"/>
  <c r="A15" i="3"/>
  <c r="A10" i="3"/>
  <c r="A11" i="3"/>
  <c r="A12" i="3"/>
  <c r="A13" i="3"/>
  <c r="A14" i="3"/>
  <c r="A9" i="3"/>
  <c r="A4" i="3"/>
  <c r="A5" i="3"/>
  <c r="A6" i="3"/>
  <c r="A7" i="3"/>
  <c r="A8" i="3"/>
  <c r="A3" i="3"/>
  <c r="C31" i="1"/>
  <c r="D19" i="1"/>
  <c r="D20" i="1" s="1"/>
  <c r="C23" i="1"/>
  <c r="D23" i="1" s="1"/>
  <c r="D13" i="1"/>
  <c r="C24" i="1"/>
  <c r="D24" i="1" s="1"/>
  <c r="C25" i="1"/>
  <c r="D25" i="1" s="1"/>
  <c r="C26" i="1"/>
  <c r="D26" i="1" s="1"/>
  <c r="C27" i="1"/>
  <c r="D27" i="1" s="1"/>
  <c r="D36" i="1" l="1"/>
  <c r="D37" i="1"/>
  <c r="D38" i="1"/>
  <c r="D39" i="1"/>
  <c r="D40" i="1"/>
  <c r="D35" i="1"/>
  <c r="D41" i="1" s="1"/>
</calcChain>
</file>

<file path=xl/sharedStrings.xml><?xml version="1.0" encoding="utf-8"?>
<sst xmlns="http://schemas.openxmlformats.org/spreadsheetml/2006/main" count="71" uniqueCount="34">
  <si>
    <t>Por quanto Anos ?</t>
  </si>
  <si>
    <t>Quanto investir por mês ?</t>
  </si>
  <si>
    <t>Taxa de Rendimento mensal ?</t>
  </si>
  <si>
    <t>Patrimônio acumulado ?</t>
  </si>
  <si>
    <t>INVESTIMENTO MENSAL</t>
  </si>
  <si>
    <t>Dividendos Mensais?</t>
  </si>
  <si>
    <t>Quanto em 2 Anos ?</t>
  </si>
  <si>
    <t>Quanto em 5 Anos ?</t>
  </si>
  <si>
    <t>Quanto em 10 Anos ?</t>
  </si>
  <si>
    <t>Quanto em 20 Anos ?</t>
  </si>
  <si>
    <t>Quanto em 30 Anos ?</t>
  </si>
  <si>
    <t>Dividendo</t>
  </si>
  <si>
    <t>Rendimento carteira</t>
  </si>
  <si>
    <t>Salário</t>
  </si>
  <si>
    <t>CONFIGURAÇÕES</t>
  </si>
  <si>
    <t>Cenários</t>
  </si>
  <si>
    <t>AGRESSIVO</t>
  </si>
  <si>
    <t>MODERADO</t>
  </si>
  <si>
    <t>CONSERVADOR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</si>
  <si>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</si>
  <si>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</si>
  <si>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</si>
  <si>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</si>
  <si>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</si>
  <si>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</si>
  <si>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</si>
  <si>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</si>
  <si>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</si>
  <si>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</si>
  <si>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</t>
  </si>
  <si>
    <t>%</t>
  </si>
  <si>
    <t>CHAVE</t>
  </si>
  <si>
    <t>MODERADO-TIJOLO</t>
  </si>
  <si>
    <t>Sugentão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</si>
</sst>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7" formatCode="&quot;R$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ptos Narrow"/>
      <family val="2"/>
    </font>
    <font>
      <b/>
      <sz val="12"/>
      <color theme="1"/>
      <name val="Aptos Narrow"/>
      <family val="2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b/>
      <sz val="20"/>
      <color theme="1"/>
      <name val="Segoe UI"/>
      <family val="2"/>
    </font>
    <font>
      <b/>
      <sz val="18"/>
      <color theme="1"/>
      <name val="Segoe UI"/>
      <family val="2"/>
    </font>
    <font>
      <b/>
      <sz val="16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1">
    <xf numFmtId="0" fontId="0" fillId="0" borderId="0" xfId="0"/>
    <xf numFmtId="0" fontId="3" fillId="4" borderId="4" xfId="0" applyFont="1" applyFill="1" applyBorder="1"/>
    <xf numFmtId="0" fontId="4" fillId="0" borderId="0" xfId="0" applyFont="1"/>
    <xf numFmtId="167" fontId="7" fillId="0" borderId="7" xfId="0" applyNumberFormat="1" applyFont="1" applyBorder="1" applyAlignment="1">
      <alignment horizontal="center" vertical="center"/>
    </xf>
    <xf numFmtId="10" fontId="7" fillId="0" borderId="9" xfId="0" applyNumberFormat="1" applyFont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/>
    </xf>
    <xf numFmtId="0" fontId="10" fillId="6" borderId="12" xfId="0" applyFont="1" applyFill="1" applyBorder="1" applyAlignment="1">
      <alignment horizontal="center"/>
    </xf>
    <xf numFmtId="0" fontId="11" fillId="6" borderId="6" xfId="0" applyFont="1" applyFill="1" applyBorder="1" applyAlignment="1">
      <alignment horizontal="right"/>
    </xf>
    <xf numFmtId="0" fontId="5" fillId="4" borderId="13" xfId="0" applyFont="1" applyFill="1" applyBorder="1" applyAlignment="1">
      <alignment horizontal="left" indent="3"/>
    </xf>
    <xf numFmtId="0" fontId="5" fillId="4" borderId="14" xfId="0" applyFont="1" applyFill="1" applyBorder="1" applyAlignment="1">
      <alignment horizontal="left" indent="3"/>
    </xf>
    <xf numFmtId="0" fontId="5" fillId="4" borderId="15" xfId="0" applyFont="1" applyFill="1" applyBorder="1" applyAlignment="1">
      <alignment horizontal="left" indent="3"/>
    </xf>
    <xf numFmtId="0" fontId="5" fillId="4" borderId="16" xfId="0" applyFont="1" applyFill="1" applyBorder="1" applyAlignment="1">
      <alignment horizontal="left" indent="3"/>
    </xf>
    <xf numFmtId="0" fontId="5" fillId="4" borderId="17" xfId="0" applyFont="1" applyFill="1" applyBorder="1" applyAlignment="1">
      <alignment horizontal="left" indent="3"/>
    </xf>
    <xf numFmtId="0" fontId="5" fillId="4" borderId="18" xfId="0" applyFont="1" applyFill="1" applyBorder="1" applyAlignment="1">
      <alignment horizontal="left" indent="3"/>
    </xf>
    <xf numFmtId="167" fontId="7" fillId="4" borderId="11" xfId="0" applyNumberFormat="1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left" indent="3"/>
    </xf>
    <xf numFmtId="8" fontId="7" fillId="4" borderId="20" xfId="0" applyNumberFormat="1" applyFont="1" applyFill="1" applyBorder="1" applyAlignment="1">
      <alignment horizontal="center" vertical="center"/>
    </xf>
    <xf numFmtId="8" fontId="7" fillId="4" borderId="21" xfId="0" applyNumberFormat="1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left" indent="3"/>
    </xf>
    <xf numFmtId="8" fontId="7" fillId="4" borderId="23" xfId="0" applyNumberFormat="1" applyFont="1" applyFill="1" applyBorder="1" applyAlignment="1">
      <alignment horizontal="center" vertical="center"/>
    </xf>
    <xf numFmtId="8" fontId="7" fillId="4" borderId="24" xfId="0" applyNumberFormat="1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left" indent="3"/>
    </xf>
    <xf numFmtId="8" fontId="7" fillId="4" borderId="26" xfId="0" applyNumberFormat="1" applyFont="1" applyFill="1" applyBorder="1" applyAlignment="1">
      <alignment horizontal="center" vertical="center"/>
    </xf>
    <xf numFmtId="8" fontId="7" fillId="4" borderId="27" xfId="0" applyNumberFormat="1" applyFont="1" applyFill="1" applyBorder="1" applyAlignment="1">
      <alignment horizontal="center" vertical="center"/>
    </xf>
    <xf numFmtId="0" fontId="5" fillId="0" borderId="28" xfId="0" applyFont="1" applyBorder="1" applyAlignment="1">
      <alignment horizontal="left" indent="3"/>
    </xf>
    <xf numFmtId="0" fontId="5" fillId="0" borderId="29" xfId="0" applyFont="1" applyBorder="1" applyAlignment="1">
      <alignment horizontal="left" indent="3"/>
    </xf>
    <xf numFmtId="167" fontId="8" fillId="0" borderId="30" xfId="1" applyNumberFormat="1" applyFont="1" applyBorder="1" applyAlignment="1">
      <alignment horizontal="center"/>
    </xf>
    <xf numFmtId="0" fontId="5" fillId="0" borderId="8" xfId="0" applyFont="1" applyBorder="1" applyAlignment="1">
      <alignment horizontal="left" indent="3"/>
    </xf>
    <xf numFmtId="0" fontId="5" fillId="0" borderId="31" xfId="0" applyFont="1" applyBorder="1" applyAlignment="1">
      <alignment horizontal="left" indent="3"/>
    </xf>
    <xf numFmtId="0" fontId="8" fillId="0" borderId="9" xfId="0" applyFont="1" applyBorder="1" applyAlignment="1">
      <alignment horizontal="center"/>
    </xf>
    <xf numFmtId="10" fontId="8" fillId="0" borderId="9" xfId="0" applyNumberFormat="1" applyFont="1" applyBorder="1" applyAlignment="1">
      <alignment horizontal="center"/>
    </xf>
    <xf numFmtId="0" fontId="6" fillId="4" borderId="8" xfId="0" applyFont="1" applyFill="1" applyBorder="1" applyAlignment="1">
      <alignment horizontal="left" indent="3"/>
    </xf>
    <xf numFmtId="0" fontId="6" fillId="4" borderId="31" xfId="0" applyFont="1" applyFill="1" applyBorder="1" applyAlignment="1">
      <alignment horizontal="left" indent="3"/>
    </xf>
    <xf numFmtId="8" fontId="8" fillId="4" borderId="9" xfId="0" applyNumberFormat="1" applyFont="1" applyFill="1" applyBorder="1" applyAlignment="1">
      <alignment horizontal="center"/>
    </xf>
    <xf numFmtId="0" fontId="6" fillId="4" borderId="10" xfId="0" applyFont="1" applyFill="1" applyBorder="1" applyAlignment="1">
      <alignment horizontal="left" indent="3"/>
    </xf>
    <xf numFmtId="0" fontId="6" fillId="4" borderId="32" xfId="0" applyFont="1" applyFill="1" applyBorder="1" applyAlignment="1">
      <alignment horizontal="left" indent="3"/>
    </xf>
    <xf numFmtId="8" fontId="8" fillId="4" borderId="11" xfId="0" applyNumberFormat="1" applyFont="1" applyFill="1" applyBorder="1" applyAlignment="1">
      <alignment horizontal="center"/>
    </xf>
    <xf numFmtId="0" fontId="2" fillId="2" borderId="0" xfId="3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33" xfId="0" applyBorder="1"/>
    <xf numFmtId="0" fontId="0" fillId="0" borderId="33" xfId="0" applyBorder="1" applyAlignment="1">
      <alignment horizontal="center" vertical="center"/>
    </xf>
    <xf numFmtId="9" fontId="0" fillId="0" borderId="33" xfId="0" applyNumberForma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9" fontId="0" fillId="0" borderId="33" xfId="0" applyNumberFormat="1" applyBorder="1" applyAlignment="1">
      <alignment horizontal="center"/>
    </xf>
    <xf numFmtId="9" fontId="0" fillId="0" borderId="0" xfId="2" applyNumberFormat="1" applyFont="1" applyAlignment="1">
      <alignment horizontal="center"/>
    </xf>
    <xf numFmtId="9" fontId="2" fillId="2" borderId="0" xfId="3" applyNumberFormat="1"/>
    <xf numFmtId="0" fontId="0" fillId="0" borderId="1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167" fontId="0" fillId="5" borderId="2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167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3" xfId="0" applyFont="1" applyFill="1" applyBorder="1"/>
    <xf numFmtId="167" fontId="3" fillId="4" borderId="33" xfId="0" applyNumberFormat="1" applyFont="1" applyFill="1" applyBorder="1" applyAlignment="1">
      <alignment horizontal="center" vertical="center"/>
    </xf>
    <xf numFmtId="0" fontId="2" fillId="2" borderId="5" xfId="3" applyBorder="1"/>
    <xf numFmtId="0" fontId="2" fillId="2" borderId="12" xfId="3" applyBorder="1" applyAlignment="1">
      <alignment horizontal="center" vertical="center"/>
    </xf>
    <xf numFmtId="0" fontId="2" fillId="2" borderId="6" xfId="3" applyBorder="1"/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APP!$C$34</c:f>
              <c:strCache>
                <c:ptCount val="1"/>
                <c:pt idx="0">
                  <c:v>Percentual Sugerido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APP!$B$35:$B$40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APP!$C$35:$C$40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8-4991-84F6-DCA2966C9CF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114299</xdr:rowOff>
    </xdr:from>
    <xdr:to>
      <xdr:col>3</xdr:col>
      <xdr:colOff>1800225</xdr:colOff>
      <xdr:row>7</xdr:row>
      <xdr:rowOff>704850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6ED7333-1436-7AC0-A9E9-E11004BA7E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126"/>
        <a:stretch>
          <a:fillRect/>
        </a:stretch>
      </xdr:blipFill>
      <xdr:spPr>
        <a:xfrm>
          <a:off x="381000" y="114299"/>
          <a:ext cx="6619875" cy="1924051"/>
        </a:xfrm>
        <a:prstGeom prst="rect">
          <a:avLst/>
        </a:prstGeom>
        <a:ln w="28575">
          <a:solidFill>
            <a:schemeClr val="accent4">
              <a:lumMod val="75000"/>
            </a:schemeClr>
          </a:solidFill>
        </a:ln>
      </xdr:spPr>
    </xdr:pic>
    <xdr:clientData/>
  </xdr:twoCellAnchor>
  <xdr:twoCellAnchor>
    <xdr:from>
      <xdr:col>0</xdr:col>
      <xdr:colOff>347661</xdr:colOff>
      <xdr:row>41</xdr:row>
      <xdr:rowOff>85725</xdr:rowOff>
    </xdr:from>
    <xdr:to>
      <xdr:col>4</xdr:col>
      <xdr:colOff>19050</xdr:colOff>
      <xdr:row>56</xdr:row>
      <xdr:rowOff>161925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3B623D9-FFD1-618A-2ED0-F5E3A3411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B1010-785F-471C-9260-043B77E95E06}">
  <dimension ref="A8:L71"/>
  <sheetViews>
    <sheetView showGridLines="0" tabSelected="1" topLeftCell="A28" workbookViewId="0">
      <selection activeCell="D62" sqref="D62"/>
    </sheetView>
  </sheetViews>
  <sheetFormatPr defaultColWidth="0" defaultRowHeight="15" x14ac:dyDescent="0.25"/>
  <cols>
    <col min="1" max="1" width="5.7109375" customWidth="1"/>
    <col min="2" max="2" width="43.7109375" customWidth="1"/>
    <col min="3" max="3" width="28.5703125" customWidth="1"/>
    <col min="4" max="4" width="27.140625" customWidth="1"/>
    <col min="5" max="5" width="5.5703125" customWidth="1"/>
    <col min="6" max="6" width="3.85546875" hidden="1" customWidth="1"/>
    <col min="7" max="7" width="2.85546875" hidden="1" customWidth="1"/>
    <col min="8" max="8" width="7" hidden="1" customWidth="1"/>
    <col min="9" max="12" width="9.140625" hidden="1" customWidth="1"/>
  </cols>
  <sheetData>
    <row r="8" spans="2:4" ht="58.5" customHeight="1" x14ac:dyDescent="0.25"/>
    <row r="9" spans="2:4" ht="15.75" thickBot="1" x14ac:dyDescent="0.3"/>
    <row r="10" spans="2:4" ht="31.5" thickBot="1" x14ac:dyDescent="0.3">
      <c r="B10" s="5" t="s">
        <v>14</v>
      </c>
      <c r="C10" s="6"/>
      <c r="D10" s="7"/>
    </row>
    <row r="11" spans="2:4" ht="15.75" x14ac:dyDescent="0.25">
      <c r="B11" s="14" t="s">
        <v>13</v>
      </c>
      <c r="C11" s="15"/>
      <c r="D11" s="3">
        <v>2000</v>
      </c>
    </row>
    <row r="12" spans="2:4" ht="15.75" x14ac:dyDescent="0.25">
      <c r="B12" s="16" t="s">
        <v>12</v>
      </c>
      <c r="C12" s="17"/>
      <c r="D12" s="4">
        <v>6.0000000000000001E-3</v>
      </c>
    </row>
    <row r="13" spans="2:4" ht="16.5" thickBot="1" x14ac:dyDescent="0.3">
      <c r="B13" s="18" t="s">
        <v>33</v>
      </c>
      <c r="C13" s="19"/>
      <c r="D13" s="20">
        <f>D11*30%</f>
        <v>600</v>
      </c>
    </row>
    <row r="14" spans="2:4" ht="15.75" thickBot="1" x14ac:dyDescent="0.3"/>
    <row r="15" spans="2:4" ht="27" thickBot="1" x14ac:dyDescent="0.3">
      <c r="B15" s="8" t="s">
        <v>4</v>
      </c>
      <c r="C15" s="9"/>
      <c r="D15" s="10"/>
    </row>
    <row r="16" spans="2:4" ht="15.75" x14ac:dyDescent="0.25">
      <c r="B16" s="30" t="s">
        <v>1</v>
      </c>
      <c r="C16" s="31"/>
      <c r="D16" s="32">
        <v>1200</v>
      </c>
    </row>
    <row r="17" spans="1:4" ht="15.75" x14ac:dyDescent="0.25">
      <c r="B17" s="33" t="s">
        <v>0</v>
      </c>
      <c r="C17" s="34"/>
      <c r="D17" s="35">
        <v>5</v>
      </c>
    </row>
    <row r="18" spans="1:4" ht="15.75" x14ac:dyDescent="0.25">
      <c r="B18" s="33" t="s">
        <v>2</v>
      </c>
      <c r="C18" s="34"/>
      <c r="D18" s="36">
        <v>1.0789999999999999E-2</v>
      </c>
    </row>
    <row r="19" spans="1:4" ht="15.75" x14ac:dyDescent="0.25">
      <c r="B19" s="37" t="s">
        <v>3</v>
      </c>
      <c r="C19" s="38"/>
      <c r="D19" s="39">
        <f>FV(taxa_mensal,qtd_anos*12,aporte*-1)</f>
        <v>100532.29679818517</v>
      </c>
    </row>
    <row r="20" spans="1:4" ht="16.5" thickBot="1" x14ac:dyDescent="0.3">
      <c r="B20" s="40" t="s">
        <v>5</v>
      </c>
      <c r="C20" s="41"/>
      <c r="D20" s="42">
        <f>patrimonio*rendimento_carteira</f>
        <v>603.19378078911097</v>
      </c>
    </row>
    <row r="21" spans="1:4" ht="15.75" thickBot="1" x14ac:dyDescent="0.3"/>
    <row r="22" spans="1:4" ht="27.75" thickBot="1" x14ac:dyDescent="0.55000000000000004">
      <c r="B22" s="11" t="s">
        <v>15</v>
      </c>
      <c r="C22" s="12"/>
      <c r="D22" s="13" t="s">
        <v>11</v>
      </c>
    </row>
    <row r="23" spans="1:4" ht="15.75" x14ac:dyDescent="0.25">
      <c r="A23" s="2">
        <v>2</v>
      </c>
      <c r="B23" s="21" t="s">
        <v>6</v>
      </c>
      <c r="C23" s="22">
        <f>FV($D$18,$A23*12,$D$16*-1)</f>
        <v>32673.152757174259</v>
      </c>
      <c r="D23" s="23">
        <f>C23*rendimento_carteira</f>
        <v>196.03891654304556</v>
      </c>
    </row>
    <row r="24" spans="1:4" ht="15.75" x14ac:dyDescent="0.25">
      <c r="A24" s="2">
        <v>5</v>
      </c>
      <c r="B24" s="24" t="s">
        <v>7</v>
      </c>
      <c r="C24" s="25">
        <f>FV($D$18,$A24*12,$D$16*-1)</f>
        <v>100532.29679818517</v>
      </c>
      <c r="D24" s="26">
        <f>C24*rendimento_carteira</f>
        <v>603.19378078911097</v>
      </c>
    </row>
    <row r="25" spans="1:4" ht="15.75" x14ac:dyDescent="0.25">
      <c r="A25" s="2">
        <v>10</v>
      </c>
      <c r="B25" s="24" t="s">
        <v>8</v>
      </c>
      <c r="C25" s="25">
        <f>FV($D$18,$A25*12,$D$16*-1)</f>
        <v>291941.05503620661</v>
      </c>
      <c r="D25" s="26">
        <f>C25*rendimento_carteira</f>
        <v>1751.6463302172397</v>
      </c>
    </row>
    <row r="26" spans="1:4" ht="15.75" x14ac:dyDescent="0.25">
      <c r="A26" s="2">
        <v>20</v>
      </c>
      <c r="B26" s="24" t="s">
        <v>9</v>
      </c>
      <c r="C26" s="25">
        <f>FV($D$18,$A26*12,$D$16*-1)</f>
        <v>1350238.0801164967</v>
      </c>
      <c r="D26" s="26">
        <f>C26*rendimento_carteira</f>
        <v>8101.4284806989799</v>
      </c>
    </row>
    <row r="27" spans="1:4" ht="16.5" thickBot="1" x14ac:dyDescent="0.3">
      <c r="A27" s="2">
        <v>30</v>
      </c>
      <c r="B27" s="27" t="s">
        <v>10</v>
      </c>
      <c r="C27" s="28">
        <f>FV($D$18,$A27*12,$D$16*-1)</f>
        <v>5186603.586005657</v>
      </c>
      <c r="D27" s="29">
        <f>C27*rendimento_carteira</f>
        <v>31119.621516033942</v>
      </c>
    </row>
    <row r="29" spans="1:4" ht="15.75" thickBot="1" x14ac:dyDescent="0.3"/>
    <row r="30" spans="1:4" ht="15.75" thickBot="1" x14ac:dyDescent="0.3">
      <c r="B30" s="68" t="s">
        <v>20</v>
      </c>
      <c r="C30" s="69" t="s">
        <v>16</v>
      </c>
      <c r="D30" s="70"/>
    </row>
    <row r="31" spans="1:4" ht="15.75" thickBot="1" x14ac:dyDescent="0.3">
      <c r="B31" s="66" t="s">
        <v>19</v>
      </c>
      <c r="C31" s="67">
        <f>aporte</f>
        <v>1200</v>
      </c>
      <c r="D31" s="1"/>
    </row>
    <row r="33" spans="2:4" ht="15.75" thickBot="1" x14ac:dyDescent="0.3"/>
    <row r="34" spans="2:4" ht="15.75" thickBot="1" x14ac:dyDescent="0.3">
      <c r="B34" s="63" t="s">
        <v>21</v>
      </c>
      <c r="C34" s="64" t="s">
        <v>22</v>
      </c>
      <c r="D34" s="65" t="s">
        <v>23</v>
      </c>
    </row>
    <row r="35" spans="2:4" x14ac:dyDescent="0.25">
      <c r="B35" s="57" t="s">
        <v>24</v>
      </c>
      <c r="C35" s="58">
        <f>VLOOKUP($C$30&amp;"-"&amp;B35,'Tabela de apoio'!A:D,4,FALSE)</f>
        <v>0.5</v>
      </c>
      <c r="D35" s="59">
        <f>C35*$C$31</f>
        <v>600</v>
      </c>
    </row>
    <row r="36" spans="2:4" x14ac:dyDescent="0.25">
      <c r="B36" s="57" t="s">
        <v>25</v>
      </c>
      <c r="C36" s="58">
        <f>VLOOKUP($C$30&amp;"-"&amp;B36,'Tabela de apoio'!A:D,4,FALSE)</f>
        <v>0.1</v>
      </c>
      <c r="D36" s="59">
        <f t="shared" ref="D36:D40" si="0">C36*$C$31</f>
        <v>120</v>
      </c>
    </row>
    <row r="37" spans="2:4" x14ac:dyDescent="0.25">
      <c r="B37" s="57" t="s">
        <v>26</v>
      </c>
      <c r="C37" s="58">
        <f>VLOOKUP($C$30&amp;"-"&amp;B37,'Tabela de apoio'!A:D,4,FALSE)</f>
        <v>0.05</v>
      </c>
      <c r="D37" s="59">
        <f t="shared" si="0"/>
        <v>60</v>
      </c>
    </row>
    <row r="38" spans="2:4" x14ac:dyDescent="0.25">
      <c r="B38" s="57" t="s">
        <v>27</v>
      </c>
      <c r="C38" s="58">
        <f>VLOOKUP($C$30&amp;"-"&amp;B38,'Tabela de apoio'!A:D,4,FALSE)</f>
        <v>0.05</v>
      </c>
      <c r="D38" s="59">
        <f t="shared" si="0"/>
        <v>60</v>
      </c>
    </row>
    <row r="39" spans="2:4" x14ac:dyDescent="0.25">
      <c r="B39" s="57" t="s">
        <v>28</v>
      </c>
      <c r="C39" s="58">
        <f>VLOOKUP($C$30&amp;"-"&amp;B39,'Tabela de apoio'!A:D,4,FALSE)</f>
        <v>0.2</v>
      </c>
      <c r="D39" s="59">
        <f t="shared" si="0"/>
        <v>240</v>
      </c>
    </row>
    <row r="40" spans="2:4" x14ac:dyDescent="0.25">
      <c r="B40" s="57" t="s">
        <v>29</v>
      </c>
      <c r="C40" s="58">
        <f>VLOOKUP($C$30&amp;"-"&amp;B40,'Tabela de apoio'!A:D,4,FALSE)</f>
        <v>0.1</v>
      </c>
      <c r="D40" s="59">
        <f t="shared" si="0"/>
        <v>120</v>
      </c>
    </row>
    <row r="41" spans="2:4" ht="15.75" thickBot="1" x14ac:dyDescent="0.3">
      <c r="B41" s="60"/>
      <c r="C41" s="61"/>
      <c r="D41" s="62">
        <f>SUM(D35:D40)</f>
        <v>1200</v>
      </c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</sheetData>
  <mergeCells count="11">
    <mergeCell ref="B13:C13"/>
    <mergeCell ref="B12:C12"/>
    <mergeCell ref="B11:C11"/>
    <mergeCell ref="B22:C22"/>
    <mergeCell ref="B10:D10"/>
    <mergeCell ref="B15:D15"/>
    <mergeCell ref="B16:C16"/>
    <mergeCell ref="B17:C17"/>
    <mergeCell ref="B18:C18"/>
    <mergeCell ref="B19:C19"/>
    <mergeCell ref="B20:C20"/>
  </mergeCells>
  <dataValidations disablePrompts="1" count="1">
    <dataValidation type="list" allowBlank="1" showInputMessage="1" showErrorMessage="1" sqref="C30" xr:uid="{BB7FE23A-AF78-419F-A085-2A7431F4AC4D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AEB6D-E834-4B2D-9254-C1987546FE90}">
  <dimension ref="A2:H20"/>
  <sheetViews>
    <sheetView workbookViewId="0">
      <selection activeCell="B28" sqref="B28"/>
    </sheetView>
  </sheetViews>
  <sheetFormatPr defaultRowHeight="15" x14ac:dyDescent="0.25"/>
  <cols>
    <col min="1" max="1" width="33.85546875" bestFit="1" customWidth="1"/>
    <col min="2" max="2" width="16.42578125" customWidth="1"/>
    <col min="3" max="3" width="19" bestFit="1" customWidth="1"/>
    <col min="7" max="7" width="18.5703125" bestFit="1" customWidth="1"/>
  </cols>
  <sheetData>
    <row r="2" spans="1:8" x14ac:dyDescent="0.25">
      <c r="A2" s="47" t="s">
        <v>31</v>
      </c>
      <c r="B2" s="47" t="s">
        <v>20</v>
      </c>
      <c r="C2" s="47" t="s">
        <v>21</v>
      </c>
      <c r="D2" s="47" t="s">
        <v>30</v>
      </c>
    </row>
    <row r="3" spans="1:8" x14ac:dyDescent="0.25">
      <c r="A3" t="str">
        <f>B3&amp;"-"&amp;C3</f>
        <v>CONSERVADOR-PAPEL</v>
      </c>
      <c r="B3" s="44" t="s">
        <v>18</v>
      </c>
      <c r="C3" s="44" t="s">
        <v>24</v>
      </c>
      <c r="D3" s="45">
        <v>0.3</v>
      </c>
    </row>
    <row r="4" spans="1:8" x14ac:dyDescent="0.25">
      <c r="A4" t="str">
        <f t="shared" ref="A4:A20" si="0">B4&amp;"-"&amp;C4</f>
        <v>CONSERVADOR-TIJOLO</v>
      </c>
      <c r="B4" s="44" t="s">
        <v>18</v>
      </c>
      <c r="C4" s="44" t="s">
        <v>25</v>
      </c>
      <c r="D4" s="45">
        <v>0.5</v>
      </c>
      <c r="H4" t="s">
        <v>30</v>
      </c>
    </row>
    <row r="5" spans="1:8" x14ac:dyDescent="0.25">
      <c r="A5" t="str">
        <f t="shared" si="0"/>
        <v>CONSERVADOR-HÍBRIDOS</v>
      </c>
      <c r="B5" s="44" t="s">
        <v>18</v>
      </c>
      <c r="C5" s="44" t="s">
        <v>26</v>
      </c>
      <c r="D5" s="45">
        <v>0.1</v>
      </c>
      <c r="G5" s="43" t="s">
        <v>32</v>
      </c>
      <c r="H5" s="56">
        <f>VLOOKUP(G5,$A:$D,4,FALSE)</f>
        <v>0.35</v>
      </c>
    </row>
    <row r="6" spans="1:8" x14ac:dyDescent="0.25">
      <c r="A6" t="str">
        <f t="shared" si="0"/>
        <v>CONSERVADOR-FOFs</v>
      </c>
      <c r="B6" s="44" t="s">
        <v>18</v>
      </c>
      <c r="C6" s="44" t="s">
        <v>27</v>
      </c>
      <c r="D6" s="45">
        <v>0.1</v>
      </c>
    </row>
    <row r="7" spans="1:8" x14ac:dyDescent="0.25">
      <c r="A7" t="str">
        <f t="shared" si="0"/>
        <v>CONSERVADOR-DESENVOLVIMENTO</v>
      </c>
      <c r="B7" s="44" t="s">
        <v>18</v>
      </c>
      <c r="C7" s="44" t="s">
        <v>28</v>
      </c>
      <c r="D7" s="45">
        <v>0</v>
      </c>
    </row>
    <row r="8" spans="1:8" ht="15.75" thickBot="1" x14ac:dyDescent="0.3">
      <c r="A8" s="48" t="str">
        <f t="shared" si="0"/>
        <v>CONSERVADOR-HOTELARIA</v>
      </c>
      <c r="B8" s="49" t="s">
        <v>18</v>
      </c>
      <c r="C8" s="49" t="s">
        <v>29</v>
      </c>
      <c r="D8" s="50">
        <v>0</v>
      </c>
    </row>
    <row r="9" spans="1:8" x14ac:dyDescent="0.25">
      <c r="A9" t="str">
        <f t="shared" si="0"/>
        <v>MODERADO-PAPEL</v>
      </c>
      <c r="B9" s="44" t="s">
        <v>17</v>
      </c>
      <c r="C9" s="44" t="s">
        <v>24</v>
      </c>
      <c r="D9" s="53">
        <v>0.32</v>
      </c>
    </row>
    <row r="10" spans="1:8" x14ac:dyDescent="0.25">
      <c r="A10" t="str">
        <f t="shared" si="0"/>
        <v>MODERADO-TIJOLO</v>
      </c>
      <c r="B10" s="44" t="s">
        <v>17</v>
      </c>
      <c r="C10" s="44" t="s">
        <v>25</v>
      </c>
      <c r="D10" s="53">
        <v>0.35</v>
      </c>
    </row>
    <row r="11" spans="1:8" x14ac:dyDescent="0.25">
      <c r="A11" t="str">
        <f t="shared" si="0"/>
        <v>MODERADO-HÍBRIDOS</v>
      </c>
      <c r="B11" s="44" t="s">
        <v>17</v>
      </c>
      <c r="C11" s="44" t="s">
        <v>26</v>
      </c>
      <c r="D11" s="53">
        <v>0.08</v>
      </c>
    </row>
    <row r="12" spans="1:8" x14ac:dyDescent="0.25">
      <c r="A12" t="str">
        <f t="shared" si="0"/>
        <v>MODERADO-FOFs</v>
      </c>
      <c r="B12" s="44" t="s">
        <v>17</v>
      </c>
      <c r="C12" s="44" t="s">
        <v>27</v>
      </c>
      <c r="D12" s="53">
        <v>0.05</v>
      </c>
    </row>
    <row r="13" spans="1:8" x14ac:dyDescent="0.25">
      <c r="A13" s="51" t="str">
        <f t="shared" si="0"/>
        <v>MODERADO-DESENVOLVIMENTO</v>
      </c>
      <c r="B13" s="52" t="s">
        <v>17</v>
      </c>
      <c r="C13" s="52" t="s">
        <v>28</v>
      </c>
      <c r="D13" s="53">
        <v>0.1</v>
      </c>
    </row>
    <row r="14" spans="1:8" ht="15.75" thickBot="1" x14ac:dyDescent="0.3">
      <c r="A14" s="48" t="str">
        <f t="shared" si="0"/>
        <v>MODERADO-HOTELARIA</v>
      </c>
      <c r="B14" s="49" t="s">
        <v>17</v>
      </c>
      <c r="C14" s="49" t="s">
        <v>29</v>
      </c>
      <c r="D14" s="54">
        <v>0.1</v>
      </c>
    </row>
    <row r="15" spans="1:8" x14ac:dyDescent="0.25">
      <c r="A15" t="str">
        <f t="shared" si="0"/>
        <v>AGRESSIVO-PAPEL</v>
      </c>
      <c r="B15" s="44" t="s">
        <v>16</v>
      </c>
      <c r="C15" s="44" t="s">
        <v>24</v>
      </c>
      <c r="D15" s="46">
        <v>0.5</v>
      </c>
    </row>
    <row r="16" spans="1:8" x14ac:dyDescent="0.25">
      <c r="A16" t="str">
        <f t="shared" si="0"/>
        <v>AGRESSIVO-TIJOLO</v>
      </c>
      <c r="B16" s="44" t="s">
        <v>16</v>
      </c>
      <c r="C16" s="44" t="s">
        <v>25</v>
      </c>
      <c r="D16" s="55">
        <v>0.1</v>
      </c>
    </row>
    <row r="17" spans="1:4" x14ac:dyDescent="0.25">
      <c r="A17" t="str">
        <f t="shared" si="0"/>
        <v>AGRESSIVO-HÍBRIDOS</v>
      </c>
      <c r="B17" s="44" t="s">
        <v>16</v>
      </c>
      <c r="C17" s="44" t="s">
        <v>26</v>
      </c>
      <c r="D17" s="55">
        <v>0.05</v>
      </c>
    </row>
    <row r="18" spans="1:4" x14ac:dyDescent="0.25">
      <c r="A18" t="str">
        <f t="shared" si="0"/>
        <v>AGRESSIVO-FOFs</v>
      </c>
      <c r="B18" s="44" t="s">
        <v>16</v>
      </c>
      <c r="C18" s="44" t="s">
        <v>27</v>
      </c>
      <c r="D18" s="55">
        <v>0.05</v>
      </c>
    </row>
    <row r="19" spans="1:4" x14ac:dyDescent="0.25">
      <c r="A19" t="str">
        <f t="shared" si="0"/>
        <v>AGRESSIVO-DESENVOLVIMENTO</v>
      </c>
      <c r="B19" s="44" t="s">
        <v>16</v>
      </c>
      <c r="C19" s="44" t="s">
        <v>28</v>
      </c>
      <c r="D19" s="55">
        <v>0.2</v>
      </c>
    </row>
    <row r="20" spans="1:4" x14ac:dyDescent="0.25">
      <c r="A20" t="str">
        <f t="shared" si="0"/>
        <v>AGRESSIVO-HOTELARIA</v>
      </c>
      <c r="B20" s="44" t="s">
        <v>16</v>
      </c>
      <c r="C20" s="44" t="s">
        <v>29</v>
      </c>
      <c r="D20" s="55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Tabela de apoio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Mita</dc:creator>
  <cp:lastModifiedBy>Alexandre Mita</cp:lastModifiedBy>
  <dcterms:created xsi:type="dcterms:W3CDTF">2025-06-21T20:10:45Z</dcterms:created>
  <dcterms:modified xsi:type="dcterms:W3CDTF">2025-06-21T22:46:14Z</dcterms:modified>
</cp:coreProperties>
</file>